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edc109e139b86d/Desktop/MEAM 5360 S25/Final Project/"/>
    </mc:Choice>
  </mc:AlternateContent>
  <xr:revisionPtr revIDLastSave="255" documentId="8_{2FCDD7CD-0F63-4B38-BB58-B676E458AB70}" xr6:coauthVersionLast="47" xr6:coauthVersionMax="47" xr10:uidLastSave="{0E6602F0-09B0-48D8-9ED7-ADDE7B307160}"/>
  <bookViews>
    <workbookView xWindow="-96" yWindow="-96" windowWidth="20928" windowHeight="12432" xr2:uid="{91CC42ED-C247-4741-95DE-89A2409E7E66}"/>
  </bookViews>
  <sheets>
    <sheet name="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G4" i="1" s="1"/>
  <c r="H4" i="1" s="1"/>
  <c r="I4" i="1" s="1"/>
  <c r="C4" i="1"/>
  <c r="J5" i="1" l="1"/>
  <c r="J3" i="1"/>
  <c r="J2" i="1"/>
  <c r="J4" i="1"/>
  <c r="L4" i="1"/>
  <c r="G2" i="1"/>
  <c r="L2" i="1" s="1"/>
  <c r="G3" i="1"/>
  <c r="G5" i="1"/>
  <c r="M2" i="1" l="1"/>
  <c r="M4" i="1"/>
  <c r="H2" i="1"/>
  <c r="I2" i="1" s="1"/>
  <c r="H5" i="1"/>
  <c r="I5" i="1" s="1"/>
  <c r="L5" i="1"/>
  <c r="M5" i="1" s="1"/>
  <c r="H3" i="1"/>
  <c r="I3" i="1" s="1"/>
  <c r="L3" i="1"/>
  <c r="M3" i="1" s="1"/>
</calcChain>
</file>

<file path=xl/sharedStrings.xml><?xml version="1.0" encoding="utf-8"?>
<sst xmlns="http://schemas.openxmlformats.org/spreadsheetml/2006/main" count="44" uniqueCount="42">
  <si>
    <t>Sphere Radius</t>
  </si>
  <si>
    <t>r</t>
  </si>
  <si>
    <t>Freestream Velocity</t>
  </si>
  <si>
    <t>v</t>
  </si>
  <si>
    <t>Density</t>
  </si>
  <si>
    <t>rho</t>
  </si>
  <si>
    <t>mu</t>
  </si>
  <si>
    <t>Herschel-Bulkley Model Parameters</t>
  </si>
  <si>
    <t>Consistency Index</t>
  </si>
  <si>
    <t>k</t>
  </si>
  <si>
    <t>Power-Law Index</t>
  </si>
  <si>
    <t>n</t>
  </si>
  <si>
    <t>Yield Stress Threshold</t>
  </si>
  <si>
    <t>Critical Shear Rate</t>
  </si>
  <si>
    <t>Description</t>
  </si>
  <si>
    <t>Symbol</t>
  </si>
  <si>
    <t>Value</t>
  </si>
  <si>
    <t>Units</t>
  </si>
  <si>
    <t>m</t>
  </si>
  <si>
    <t>Sphere Diameter</t>
  </si>
  <si>
    <t>Area</t>
  </si>
  <si>
    <t>A</t>
  </si>
  <si>
    <t>m^2</t>
  </si>
  <si>
    <t>m/s</t>
  </si>
  <si>
    <t>kg s^n-2 m^-1</t>
  </si>
  <si>
    <t>-</t>
  </si>
  <si>
    <t>Pa</t>
  </si>
  <si>
    <t>s^-1</t>
  </si>
  <si>
    <t>kg/m^3</t>
  </si>
  <si>
    <t>Reference Viscosity</t>
  </si>
  <si>
    <t>kg/(m s)</t>
  </si>
  <si>
    <t>d</t>
  </si>
  <si>
    <t>Velocity</t>
  </si>
  <si>
    <t>Char. Shear Rate</t>
  </si>
  <si>
    <t>Effective Viscosity</t>
  </si>
  <si>
    <t>tau_0</t>
  </si>
  <si>
    <t>Target Re</t>
  </si>
  <si>
    <t>Bingham Number</t>
  </si>
  <si>
    <t>Reynold's Number
(Classic)</t>
  </si>
  <si>
    <t>Reynold's Number
(Power Law)</t>
  </si>
  <si>
    <t>Computed Drag Coefficient</t>
  </si>
  <si>
    <t>Q*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</si>
</sst>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E+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166" fontId="0" fillId="0" borderId="1" xfId="0" quotePrefix="1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3" fillId="0" borderId="1" xfId="0" applyFont="1" applyBorder="1"/>
    <xf numFmtId="167" fontId="0" fillId="0" borderId="1" xfId="0" applyNumberFormat="1" applyBorder="1"/>
    <xf numFmtId="0" fontId="1" fillId="0" borderId="1" xfId="0" applyFont="1" applyBorder="1" applyAlignment="1">
      <alignment wrapText="1"/>
    </xf>
    <xf numFmtId="0" fontId="4" fillId="0" borderId="1" xfId="0" applyFont="1" applyBorder="1"/>
    <xf numFmtId="166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Computed Drag Coefficient vs. Q*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'v1'!$N$1</c:f>
              <c:strCache>
                <c:ptCount val="1"/>
                <c:pt idx="0">
                  <c:v>Computed Drag Coefficient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'v1'!$M$2:$M$5</c:f>
              <c:numCache>
                <c:formatCode>0.00000</c:formatCode>
                <c:ptCount val="4"/>
                <c:pt idx="0">
                  <c:v>6.7127899577408903E-4</c:v>
                </c:pt>
                <c:pt idx="1">
                  <c:v>1.4350776327122046E-2</c:v>
                </c:pt>
                <c:pt idx="2">
                  <c:v>0.30413863119984685</c:v>
                </c:pt>
                <c:pt idx="3">
                  <c:v>6.3302071404700646</c:v>
                </c:pt>
              </c:numCache>
            </c:numRef>
          </c:xVal>
          <c:yVal>
            <c:numRef>
              <c:f>'v1'!$N$2:$N$5</c:f>
              <c:numCache>
                <c:formatCode>General</c:formatCode>
                <c:ptCount val="4"/>
                <c:pt idx="0">
                  <c:v>8776.9413830587491</c:v>
                </c:pt>
                <c:pt idx="1">
                  <c:v>448.93840097289899</c:v>
                </c:pt>
                <c:pt idx="2">
                  <c:v>24.458277603807598</c:v>
                </c:pt>
                <c:pt idx="3">
                  <c:v>1.6706610911145201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3-41F9-8E19-FE761B68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36288"/>
        <c:axId val="2053536768"/>
      </c:scatterChart>
      <c:valAx>
        <c:axId val="2053536288"/>
        <c:scaling>
          <c:logBase val="10"/>
          <c:orientation val="minMax"/>
          <c:min val="1.0000000000000005E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36768"/>
        <c:crosses val="autoZero"/>
        <c:crossBetween val="midCat"/>
      </c:valAx>
      <c:valAx>
        <c:axId val="2053536768"/>
        <c:scaling>
          <c:logBase val="10"/>
          <c:orientation val="minMax"/>
          <c:max val="10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3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Computed Drag Coefficient vs. Reynold's</a:t>
            </a:r>
            <a:r>
              <a:rPr lang="en-US" sz="1200" baseline="0"/>
              <a:t> Number (Herschel-Bulkley)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'v1'!$N$1</c:f>
              <c:strCache>
                <c:ptCount val="1"/>
                <c:pt idx="0">
                  <c:v>Computed Drag Coefficient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'v1'!$J$2:$J$5</c:f>
              <c:numCache>
                <c:formatCode>0.000000</c:formatCode>
                <c:ptCount val="4"/>
                <c:pt idx="0">
                  <c:v>0.10000169850043752</c:v>
                </c:pt>
                <c:pt idx="1">
                  <c:v>1.0000023029074998</c:v>
                </c:pt>
                <c:pt idx="2">
                  <c:v>10.000003258112361</c:v>
                </c:pt>
                <c:pt idx="3">
                  <c:v>100.00000521059388</c:v>
                </c:pt>
              </c:numCache>
            </c:numRef>
          </c:xVal>
          <c:yVal>
            <c:numRef>
              <c:f>'v1'!$N$2:$N$5</c:f>
              <c:numCache>
                <c:formatCode>General</c:formatCode>
                <c:ptCount val="4"/>
                <c:pt idx="0">
                  <c:v>8776.9413830587491</c:v>
                </c:pt>
                <c:pt idx="1">
                  <c:v>448.93840097289899</c:v>
                </c:pt>
                <c:pt idx="2">
                  <c:v>24.458277603807598</c:v>
                </c:pt>
                <c:pt idx="3">
                  <c:v>1.6706610911145201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5-41DA-9154-672B54658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1360"/>
        <c:axId val="75010400"/>
      </c:scatterChart>
      <c:valAx>
        <c:axId val="75011360"/>
        <c:scaling>
          <c:logBase val="10"/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Reynold's</a:t>
                </a:r>
                <a:r>
                  <a:rPr lang="en-US" baseline="0"/>
                  <a:t> Number (Re*)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0400"/>
        <c:crosses val="autoZero"/>
        <c:crossBetween val="midCat"/>
      </c:valAx>
      <c:valAx>
        <c:axId val="75010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Computed Drag Coeff (C_d)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6</xdr:row>
      <xdr:rowOff>5715</xdr:rowOff>
    </xdr:from>
    <xdr:ext cx="1015278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05A7134-64FE-5F88-D047-4F1EBDC9678A}"/>
                </a:ext>
              </a:extLst>
            </xdr:cNvPr>
            <xdr:cNvSpPr txBox="1"/>
          </xdr:nvSpPr>
          <xdr:spPr>
            <a:xfrm>
              <a:off x="8980170" y="1285875"/>
              <a:ext cx="1015278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𝜌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05A7134-64FE-5F88-D047-4F1EBDC9678A}"/>
                </a:ext>
              </a:extLst>
            </xdr:cNvPr>
            <xdr:cNvSpPr txBox="1"/>
          </xdr:nvSpPr>
          <xdr:spPr>
            <a:xfrm>
              <a:off x="8980170" y="1285875"/>
              <a:ext cx="1015278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𝑅𝑒^∗=(𝜌 𝑉^(2−𝑛) 𝑑^𝑛)/𝑘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163830</xdr:colOff>
      <xdr:row>6</xdr:row>
      <xdr:rowOff>13335</xdr:rowOff>
    </xdr:from>
    <xdr:ext cx="695447" cy="347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0B358E5-3D2F-4936-A5F4-F1D9C11F1228}"/>
                </a:ext>
              </a:extLst>
            </xdr:cNvPr>
            <xdr:cNvSpPr txBox="1"/>
          </xdr:nvSpPr>
          <xdr:spPr>
            <a:xfrm>
              <a:off x="7966710" y="1293495"/>
              <a:ext cx="695447" cy="347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𝜌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0B358E5-3D2F-4936-A5F4-F1D9C11F1228}"/>
                </a:ext>
              </a:extLst>
            </xdr:cNvPr>
            <xdr:cNvSpPr txBox="1"/>
          </xdr:nvSpPr>
          <xdr:spPr>
            <a:xfrm>
              <a:off x="7966710" y="1293495"/>
              <a:ext cx="695447" cy="347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𝑅𝑒=(𝜌 𝑉 𝑑)/𝜇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994410</xdr:colOff>
      <xdr:row>6</xdr:row>
      <xdr:rowOff>17145</xdr:rowOff>
    </xdr:from>
    <xdr:ext cx="1197187" cy="3579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5F03375-E541-440C-B2D2-CA477D0BDDF4}"/>
                </a:ext>
              </a:extLst>
            </xdr:cNvPr>
            <xdr:cNvSpPr txBox="1"/>
          </xdr:nvSpPr>
          <xdr:spPr>
            <a:xfrm>
              <a:off x="6625590" y="1297305"/>
              <a:ext cx="1197187" cy="3579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𝜏</m:t>
                            </m:r>
                          </m:e>
                          <m:sub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acc>
                          <m:accPr>
                            <m:chr m:val="̇"/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</m:e>
                        </m:acc>
                      </m:den>
                    </m:f>
                    <m:r>
                      <a:rPr lang="en-US" sz="800" b="0" i="1">
                        <a:latin typeface="Cambria Math" panose="02040503050406030204" pitchFamily="18" charset="0"/>
                      </a:rPr>
                      <m:t>(1−</m:t>
                    </m:r>
                    <m:func>
                      <m:func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8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[−</m:t>
                        </m:r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 </m:t>
                        </m:r>
                        <m:acc>
                          <m:accPr>
                            <m:chr m:val="̇"/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</m:e>
                        </m:acc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])</m:t>
                        </m:r>
                      </m:e>
                    </m:func>
                  </m:oMath>
                </m:oMathPara>
              </a14:m>
              <a:endParaRPr lang="en-US" sz="8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8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𝑘</m:t>
                    </m:r>
                    <m:sSup>
                      <m:sSup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̇"/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</m:e>
                        </m:acc>
                      </m:e>
                      <m:sup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5F03375-E541-440C-B2D2-CA477D0BDDF4}"/>
                </a:ext>
              </a:extLst>
            </xdr:cNvPr>
            <xdr:cNvSpPr txBox="1"/>
          </xdr:nvSpPr>
          <xdr:spPr>
            <a:xfrm>
              <a:off x="6625590" y="1297305"/>
              <a:ext cx="1197187" cy="3579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𝜇_𝑒𝑓𝑓=𝜏_0/𝛾 ̇ (1−exp⁡〖[−𝑚 𝛾 ̇])〗</a:t>
              </a:r>
              <a:endParaRPr lang="en-US" sz="800" b="0" i="1">
                <a:latin typeface="Cambria Math" panose="02040503050406030204" pitchFamily="18" charset="0"/>
              </a:endParaRPr>
            </a:p>
            <a:p>
              <a:r>
                <a:rPr lang="en-US" sz="800" b="0" i="0">
                  <a:latin typeface="Cambria Math" panose="02040503050406030204" pitchFamily="18" charset="0"/>
                </a:rPr>
                <a:t>+𝑘𝛾 ̇^(𝑛−1)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6</xdr:col>
      <xdr:colOff>293370</xdr:colOff>
      <xdr:row>6</xdr:row>
      <xdr:rowOff>20955</xdr:rowOff>
    </xdr:from>
    <xdr:ext cx="3807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59C3325-CD48-4F13-B39F-5C6184A2E5FD}"/>
                </a:ext>
              </a:extLst>
            </xdr:cNvPr>
            <xdr:cNvSpPr txBox="1"/>
          </xdr:nvSpPr>
          <xdr:spPr>
            <a:xfrm>
              <a:off x="5924550" y="1301115"/>
              <a:ext cx="3807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59C3325-CD48-4F13-B39F-5C6184A2E5FD}"/>
                </a:ext>
              </a:extLst>
            </xdr:cNvPr>
            <xdr:cNvSpPr txBox="1"/>
          </xdr:nvSpPr>
          <xdr:spPr>
            <a:xfrm>
              <a:off x="5924550" y="1301115"/>
              <a:ext cx="3807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𝛾 ̇=𝑉/𝑑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110490</xdr:colOff>
      <xdr:row>6</xdr:row>
      <xdr:rowOff>32385</xdr:rowOff>
    </xdr:from>
    <xdr:ext cx="931152" cy="3172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8A52E0B-4109-4C9F-A841-398097AD393B}"/>
                </a:ext>
              </a:extLst>
            </xdr:cNvPr>
            <xdr:cNvSpPr txBox="1"/>
          </xdr:nvSpPr>
          <xdr:spPr>
            <a:xfrm>
              <a:off x="10791190" y="1306618"/>
              <a:ext cx="931152" cy="3172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𝐵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8A52E0B-4109-4C9F-A841-398097AD393B}"/>
                </a:ext>
              </a:extLst>
            </xdr:cNvPr>
            <xdr:cNvSpPr txBox="1"/>
          </xdr:nvSpPr>
          <xdr:spPr>
            <a:xfrm>
              <a:off x="10791190" y="1306618"/>
              <a:ext cx="931152" cy="3172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𝐵𝑖^∗=𝜏_0/(𝑘(𝑉"/" 𝑑)^𝑛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591610</xdr:colOff>
      <xdr:row>33</xdr:row>
      <xdr:rowOff>11113</xdr:rowOff>
    </xdr:from>
    <xdr:to>
      <xdr:col>13</xdr:col>
      <xdr:colOff>396877</xdr:colOff>
      <xdr:row>48</xdr:row>
      <xdr:rowOff>61911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6D2285-843E-4F34-8F19-B473060CD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256645</xdr:colOff>
      <xdr:row>31</xdr:row>
      <xdr:rowOff>135465</xdr:rowOff>
    </xdr:from>
    <xdr:to>
      <xdr:col>7</xdr:col>
      <xdr:colOff>194733</xdr:colOff>
      <xdr:row>56</xdr:row>
      <xdr:rowOff>21192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C6DE10-A2F9-02FD-7D45-7B94BC84E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/>
        </a:blip>
        <a:stretch>
          <a:fillRect/>
        </a:stretch>
      </xdr:blipFill>
      <xdr:spPr>
        <a:xfrm>
          <a:off x="256645" y="6146798"/>
          <a:ext cx="6584421" cy="4436561"/>
        </a:xfrm>
        <a:prstGeom prst="rect">
          <a:avLst/>
        </a:prstGeom>
      </xdr:spPr>
    </xdr:pic>
    <xdr:clientData/>
  </xdr:twoCellAnchor>
  <xdr:twoCellAnchor>
    <xdr:from>
      <xdr:col>6</xdr:col>
      <xdr:colOff>69850</xdr:colOff>
      <xdr:row>8</xdr:row>
      <xdr:rowOff>83076</xdr:rowOff>
    </xdr:from>
    <xdr:to>
      <xdr:col>13</xdr:col>
      <xdr:colOff>309562</xdr:colOff>
      <xdr:row>29</xdr:row>
      <xdr:rowOff>66674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B2D9DE4-AE21-B148-6FA0-68E3D68AD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FD99-6B30-4898-8263-56D911AEF752}">
  <dimension ref="A1:N13"/>
  <sheetViews>
    <sheetView tabSelected="1" zoomScale="80" zoomScaleNormal="80" workbookViewId="0">
      <selection activeCell="P34" sqref="P34"/>
    </sheetView>
  </sheetViews>
  <sheetFormatPr defaultRowHeight="14.4" x14ac:dyDescent="0.55000000000000004"/>
  <cols>
    <col min="1" max="1" width="29.7890625" bestFit="1" customWidth="1"/>
    <col min="3" max="3" width="9.7890625" bestFit="1" customWidth="1"/>
    <col min="4" max="4" width="11.68359375" customWidth="1"/>
    <col min="7" max="7" width="14.1015625" bestFit="1" customWidth="1"/>
    <col min="8" max="8" width="15.89453125" bestFit="1" customWidth="1"/>
    <col min="9" max="9" width="15.47265625" bestFit="1" customWidth="1"/>
    <col min="10" max="10" width="15.47265625" customWidth="1"/>
    <col min="12" max="12" width="14.62890625" bestFit="1" customWidth="1"/>
    <col min="13" max="13" width="10" customWidth="1"/>
    <col min="14" max="14" width="13.5234375" customWidth="1"/>
  </cols>
  <sheetData>
    <row r="1" spans="1:14" ht="43.2" x14ac:dyDescent="0.55000000000000004">
      <c r="A1" s="2" t="s">
        <v>14</v>
      </c>
      <c r="B1" s="2" t="s">
        <v>15</v>
      </c>
      <c r="C1" s="2" t="s">
        <v>16</v>
      </c>
      <c r="D1" s="2" t="s">
        <v>17</v>
      </c>
      <c r="F1" s="2" t="s">
        <v>32</v>
      </c>
      <c r="G1" s="2" t="s">
        <v>33</v>
      </c>
      <c r="H1" s="2" t="s">
        <v>34</v>
      </c>
      <c r="I1" s="10" t="s">
        <v>38</v>
      </c>
      <c r="J1" s="10" t="s">
        <v>39</v>
      </c>
      <c r="K1" s="2" t="s">
        <v>36</v>
      </c>
      <c r="L1" s="2" t="s">
        <v>37</v>
      </c>
      <c r="M1" s="2" t="s">
        <v>41</v>
      </c>
      <c r="N1" s="10" t="s">
        <v>40</v>
      </c>
    </row>
    <row r="2" spans="1:14" x14ac:dyDescent="0.55000000000000004">
      <c r="A2" s="3" t="s">
        <v>0</v>
      </c>
      <c r="B2" s="4" t="s">
        <v>1</v>
      </c>
      <c r="C2" s="3">
        <v>0.01</v>
      </c>
      <c r="D2" s="3" t="s">
        <v>18</v>
      </c>
      <c r="F2" s="8">
        <v>2.0552000000000001E-2</v>
      </c>
      <c r="G2" s="3">
        <f>F2/$C$3</f>
        <v>1.0276000000000001</v>
      </c>
      <c r="H2" s="5">
        <f>($C$12/G2)*(1-EXP(-$C$13*G2))+($C$10*G2^($C$11-1))</f>
        <v>6.4247155545925709</v>
      </c>
      <c r="I2" s="6">
        <f>($C$6*F2*$C$3)/H2</f>
        <v>7.6773515622401714E-2</v>
      </c>
      <c r="J2" s="6">
        <f>$C$6*F2^(2-$C$11)*$C$3^$C$11 / $C$10</f>
        <v>0.10000169850043752</v>
      </c>
      <c r="K2" s="3">
        <v>0.1</v>
      </c>
      <c r="L2" s="7">
        <f>$C$12/($C$10*(G2^$C$11))</f>
        <v>29.594377339371398</v>
      </c>
      <c r="M2" s="7">
        <f>J2/(1+$C$10*L2)</f>
        <v>6.7127899577408903E-4</v>
      </c>
      <c r="N2" s="11">
        <v>8776.9413830587491</v>
      </c>
    </row>
    <row r="3" spans="1:14" x14ac:dyDescent="0.55000000000000004">
      <c r="A3" s="3" t="s">
        <v>19</v>
      </c>
      <c r="B3" s="4" t="s">
        <v>31</v>
      </c>
      <c r="C3" s="3">
        <f>C2*2</f>
        <v>0.02</v>
      </c>
      <c r="D3" s="3" t="s">
        <v>18</v>
      </c>
      <c r="F3" s="8">
        <v>9.5393000000000006E-2</v>
      </c>
      <c r="G3" s="3">
        <f>F3/$C$3</f>
        <v>4.7696500000000004</v>
      </c>
      <c r="H3" s="5">
        <f>($C$12/G3)*(1-EXP(-$C$13*G3))+($C$10*G3^($C$11-1))</f>
        <v>3.7542163741568473</v>
      </c>
      <c r="I3" s="6">
        <f>($C$6*F3*$C$3)/H3</f>
        <v>0.60982952814332114</v>
      </c>
      <c r="J3" s="6">
        <f t="shared" ref="J3:J5" si="0">$C$6*F3^(2-$C$11)*$C$3^$C$11 / $C$10</f>
        <v>1.0000023029074998</v>
      </c>
      <c r="K3" s="3">
        <v>1</v>
      </c>
      <c r="L3" s="7">
        <f t="shared" ref="L3:L5" si="1">$C$12/($C$10*(G3^$C$11))</f>
        <v>13.736560365972114</v>
      </c>
      <c r="M3" s="7">
        <f t="shared" ref="M3:M5" si="2">J3/(1+$C$10*L3)</f>
        <v>1.4350776327122046E-2</v>
      </c>
      <c r="N3" s="11">
        <v>448.93840097289899</v>
      </c>
    </row>
    <row r="4" spans="1:14" x14ac:dyDescent="0.55000000000000004">
      <c r="A4" s="3" t="s">
        <v>20</v>
      </c>
      <c r="B4" s="4" t="s">
        <v>21</v>
      </c>
      <c r="C4" s="9">
        <f>PI()*C2^2</f>
        <v>3.1415926535897931E-4</v>
      </c>
      <c r="D4" s="3" t="s">
        <v>22</v>
      </c>
      <c r="F4" s="8">
        <v>0.44277450000000002</v>
      </c>
      <c r="G4" s="3">
        <f t="shared" ref="G4:G5" si="3">F4/$C$3</f>
        <v>22.138725000000001</v>
      </c>
      <c r="H4" s="5">
        <f t="shared" ref="H4:H5" si="4">($C$12/G4)*(1-EXP(-$C$13*G4))+($C$10*G4^($C$11-1))</f>
        <v>2.4082218797724666</v>
      </c>
      <c r="I4" s="6">
        <f t="shared" ref="I4:I5" si="5">($C$6*F4*$C$3)/H4</f>
        <v>4.4126282919595514</v>
      </c>
      <c r="J4" s="6">
        <f t="shared" si="0"/>
        <v>10.000003258112361</v>
      </c>
      <c r="K4" s="3">
        <v>10</v>
      </c>
      <c r="L4" s="7">
        <f t="shared" si="1"/>
        <v>6.375950722643613</v>
      </c>
      <c r="M4" s="7">
        <f t="shared" si="2"/>
        <v>0.30413863119984685</v>
      </c>
      <c r="N4" s="11">
        <v>24.458277603807598</v>
      </c>
    </row>
    <row r="5" spans="1:14" x14ac:dyDescent="0.55000000000000004">
      <c r="A5" s="3" t="s">
        <v>2</v>
      </c>
      <c r="B5" s="4" t="s">
        <v>3</v>
      </c>
      <c r="C5" s="3">
        <v>0.01</v>
      </c>
      <c r="D5" s="3" t="s">
        <v>23</v>
      </c>
      <c r="F5" s="8">
        <v>2.0551767999999999</v>
      </c>
      <c r="G5" s="3">
        <f t="shared" si="3"/>
        <v>102.75883999999999</v>
      </c>
      <c r="H5" s="5">
        <f t="shared" si="4"/>
        <v>1.4305793436369494</v>
      </c>
      <c r="I5" s="6">
        <f t="shared" si="5"/>
        <v>34.478509297221791</v>
      </c>
      <c r="J5" s="6">
        <f t="shared" si="0"/>
        <v>100.00000521059388</v>
      </c>
      <c r="K5" s="3">
        <v>100</v>
      </c>
      <c r="L5" s="7">
        <f t="shared" si="1"/>
        <v>2.9594544377948475</v>
      </c>
      <c r="M5" s="7">
        <f t="shared" si="2"/>
        <v>6.3302071404700646</v>
      </c>
      <c r="N5" s="11">
        <v>1.6706610911145201</v>
      </c>
    </row>
    <row r="6" spans="1:14" x14ac:dyDescent="0.55000000000000004">
      <c r="A6" s="3" t="s">
        <v>4</v>
      </c>
      <c r="B6" s="4" t="s">
        <v>5</v>
      </c>
      <c r="C6" s="3">
        <v>1200</v>
      </c>
      <c r="D6" s="3" t="s">
        <v>28</v>
      </c>
      <c r="H6" s="12"/>
      <c r="I6" s="13"/>
      <c r="J6" s="13"/>
    </row>
    <row r="7" spans="1:14" x14ac:dyDescent="0.55000000000000004">
      <c r="A7" s="3" t="s">
        <v>29</v>
      </c>
      <c r="B7" s="4" t="s">
        <v>6</v>
      </c>
      <c r="C7" s="3">
        <v>8.6</v>
      </c>
      <c r="D7" s="3" t="s">
        <v>30</v>
      </c>
    </row>
    <row r="9" spans="1:14" x14ac:dyDescent="0.55000000000000004">
      <c r="A9" s="1" t="s">
        <v>7</v>
      </c>
    </row>
    <row r="10" spans="1:14" x14ac:dyDescent="0.55000000000000004">
      <c r="A10" s="3" t="s">
        <v>8</v>
      </c>
      <c r="B10" s="4" t="s">
        <v>9</v>
      </c>
      <c r="C10" s="3">
        <v>5</v>
      </c>
      <c r="D10" s="3" t="s">
        <v>24</v>
      </c>
    </row>
    <row r="11" spans="1:14" x14ac:dyDescent="0.55000000000000004">
      <c r="A11" s="3" t="s">
        <v>10</v>
      </c>
      <c r="B11" s="4" t="s">
        <v>11</v>
      </c>
      <c r="C11" s="3">
        <v>0.5</v>
      </c>
      <c r="D11" s="3" t="s">
        <v>25</v>
      </c>
    </row>
    <row r="12" spans="1:14" x14ac:dyDescent="0.55000000000000004">
      <c r="A12" s="3" t="s">
        <v>12</v>
      </c>
      <c r="B12" s="4" t="s">
        <v>35</v>
      </c>
      <c r="C12" s="3">
        <v>150</v>
      </c>
      <c r="D12" s="3" t="s">
        <v>26</v>
      </c>
    </row>
    <row r="13" spans="1:14" x14ac:dyDescent="0.55000000000000004">
      <c r="A13" s="3" t="s">
        <v>13</v>
      </c>
      <c r="B13" s="4" t="s">
        <v>18</v>
      </c>
      <c r="C13" s="3">
        <v>0.01</v>
      </c>
      <c r="D13" s="3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 Crolly</dc:creator>
  <cp:lastModifiedBy>Brock Crolly</cp:lastModifiedBy>
  <dcterms:created xsi:type="dcterms:W3CDTF">2025-03-29T18:49:19Z</dcterms:created>
  <dcterms:modified xsi:type="dcterms:W3CDTF">2025-03-30T17:40:12Z</dcterms:modified>
</cp:coreProperties>
</file>