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HousePlans\Crested Hills\Floor Plans\"/>
    </mc:Choice>
  </mc:AlternateContent>
  <bookViews>
    <workbookView xWindow="0" yWindow="0" windowWidth="15510" windowHeight="100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V7" i="1"/>
  <c r="U8" i="1"/>
  <c r="V8" i="1"/>
  <c r="U9" i="1"/>
  <c r="V9" i="1"/>
  <c r="U10" i="1"/>
  <c r="V10" i="1"/>
  <c r="U11" i="1"/>
  <c r="V11" i="1"/>
  <c r="U14" i="1"/>
  <c r="V14" i="1"/>
  <c r="U15" i="1"/>
  <c r="V15" i="1"/>
  <c r="U16" i="1"/>
  <c r="V16" i="1"/>
  <c r="U17" i="1"/>
  <c r="V17" i="1"/>
  <c r="U20" i="1"/>
  <c r="V20" i="1"/>
  <c r="U21" i="1"/>
  <c r="V21" i="1"/>
  <c r="U22" i="1"/>
  <c r="V22" i="1"/>
  <c r="U23" i="1"/>
  <c r="V23" i="1"/>
  <c r="U24" i="1"/>
  <c r="V24" i="1"/>
  <c r="U27" i="1"/>
  <c r="V27" i="1"/>
  <c r="U28" i="1"/>
  <c r="V28" i="1"/>
  <c r="U29" i="1"/>
  <c r="V29" i="1"/>
  <c r="U30" i="1"/>
  <c r="V30" i="1"/>
  <c r="U33" i="1"/>
  <c r="V33" i="1"/>
  <c r="U34" i="1"/>
  <c r="V34" i="1"/>
  <c r="U35" i="1"/>
  <c r="V35" i="1"/>
  <c r="U36" i="1"/>
  <c r="V36" i="1"/>
  <c r="U37" i="1"/>
  <c r="V37" i="1"/>
  <c r="U40" i="1"/>
  <c r="V40" i="1"/>
  <c r="U6" i="1"/>
  <c r="V6" i="1"/>
  <c r="S7" i="1"/>
  <c r="S8" i="1"/>
  <c r="S9" i="1"/>
  <c r="S10" i="1"/>
  <c r="S11" i="1"/>
  <c r="S14" i="1"/>
  <c r="S15" i="1"/>
  <c r="S16" i="1"/>
  <c r="S17" i="1"/>
  <c r="S20" i="1"/>
  <c r="S21" i="1"/>
  <c r="S22" i="1"/>
  <c r="S23" i="1"/>
  <c r="S24" i="1"/>
  <c r="S27" i="1"/>
  <c r="S28" i="1"/>
  <c r="S29" i="1"/>
  <c r="S30" i="1"/>
  <c r="S33" i="1"/>
  <c r="S34" i="1"/>
  <c r="S35" i="1"/>
  <c r="S36" i="1"/>
  <c r="S37" i="1"/>
  <c r="S40" i="1"/>
  <c r="S6" i="1"/>
  <c r="R7" i="1"/>
  <c r="R8" i="1"/>
  <c r="R9" i="1"/>
  <c r="R10" i="1"/>
  <c r="R11" i="1"/>
  <c r="R14" i="1"/>
  <c r="R15" i="1"/>
  <c r="R16" i="1"/>
  <c r="R17" i="1"/>
  <c r="R20" i="1"/>
  <c r="R21" i="1"/>
  <c r="R22" i="1"/>
  <c r="R23" i="1"/>
  <c r="R24" i="1"/>
  <c r="R27" i="1"/>
  <c r="R28" i="1"/>
  <c r="R29" i="1"/>
  <c r="R30" i="1"/>
  <c r="R33" i="1"/>
  <c r="R34" i="1"/>
  <c r="R35" i="1"/>
  <c r="R36" i="1"/>
  <c r="R37" i="1"/>
  <c r="R40" i="1"/>
  <c r="R6" i="1"/>
  <c r="R2" i="1" s="1"/>
  <c r="X1" i="1"/>
  <c r="W1" i="1"/>
  <c r="S1" i="1"/>
  <c r="R1" i="1"/>
  <c r="O14" i="1"/>
  <c r="P14" i="1"/>
  <c r="Q14" i="1"/>
  <c r="T14" i="1" s="1"/>
  <c r="O15" i="1"/>
  <c r="P15" i="1"/>
  <c r="Q15" i="1"/>
  <c r="T15" i="1"/>
  <c r="O16" i="1"/>
  <c r="P16" i="1"/>
  <c r="Q16" i="1"/>
  <c r="T16" i="1" s="1"/>
  <c r="O17" i="1"/>
  <c r="P17" i="1"/>
  <c r="Q17" i="1"/>
  <c r="T17" i="1"/>
  <c r="O20" i="1"/>
  <c r="P20" i="1"/>
  <c r="Q20" i="1"/>
  <c r="T20" i="1" s="1"/>
  <c r="O21" i="1"/>
  <c r="P21" i="1"/>
  <c r="Q21" i="1"/>
  <c r="T21" i="1"/>
  <c r="O22" i="1"/>
  <c r="P22" i="1"/>
  <c r="Q22" i="1"/>
  <c r="T22" i="1" s="1"/>
  <c r="O23" i="1"/>
  <c r="P23" i="1"/>
  <c r="Q23" i="1"/>
  <c r="T23" i="1"/>
  <c r="O24" i="1"/>
  <c r="P24" i="1"/>
  <c r="Q24" i="1"/>
  <c r="T24" i="1" s="1"/>
  <c r="O27" i="1"/>
  <c r="P27" i="1"/>
  <c r="Q27" i="1"/>
  <c r="T27" i="1"/>
  <c r="O28" i="1"/>
  <c r="P28" i="1"/>
  <c r="Q28" i="1"/>
  <c r="T28" i="1" s="1"/>
  <c r="O29" i="1"/>
  <c r="P29" i="1"/>
  <c r="Q29" i="1"/>
  <c r="T29" i="1"/>
  <c r="O30" i="1"/>
  <c r="P30" i="1"/>
  <c r="Q30" i="1"/>
  <c r="T30" i="1" s="1"/>
  <c r="O33" i="1"/>
  <c r="P33" i="1"/>
  <c r="Q33" i="1"/>
  <c r="T33" i="1"/>
  <c r="O34" i="1"/>
  <c r="P34" i="1"/>
  <c r="Q34" i="1"/>
  <c r="T34" i="1" s="1"/>
  <c r="O35" i="1"/>
  <c r="P35" i="1"/>
  <c r="Q35" i="1"/>
  <c r="T35" i="1"/>
  <c r="O36" i="1"/>
  <c r="P36" i="1"/>
  <c r="Q36" i="1"/>
  <c r="T36" i="1" s="1"/>
  <c r="O37" i="1"/>
  <c r="P37" i="1"/>
  <c r="Q37" i="1"/>
  <c r="T37" i="1"/>
  <c r="O40" i="1"/>
  <c r="P40" i="1"/>
  <c r="Q40" i="1"/>
  <c r="T40" i="1" s="1"/>
  <c r="T7" i="1"/>
  <c r="T8" i="1"/>
  <c r="T9" i="1"/>
  <c r="T10" i="1"/>
  <c r="T11" i="1"/>
  <c r="T6" i="1"/>
  <c r="P6" i="1"/>
  <c r="P7" i="1"/>
  <c r="P8" i="1"/>
  <c r="P9" i="1"/>
  <c r="P10" i="1"/>
  <c r="P11" i="1"/>
  <c r="O7" i="1"/>
  <c r="Q7" i="1"/>
  <c r="O8" i="1"/>
  <c r="Q8" i="1"/>
  <c r="O9" i="1"/>
  <c r="Q9" i="1"/>
  <c r="O10" i="1"/>
  <c r="Q10" i="1"/>
  <c r="O11" i="1"/>
  <c r="Q11" i="1"/>
  <c r="Q6" i="1"/>
  <c r="P1" i="1"/>
  <c r="E2" i="1"/>
  <c r="F2" i="1" s="1"/>
  <c r="E7" i="1"/>
  <c r="F7" i="1" s="1"/>
  <c r="G7" i="1" s="1"/>
  <c r="J7" i="1" s="1"/>
  <c r="E8" i="1"/>
  <c r="F8" i="1" s="1"/>
  <c r="G8" i="1" s="1"/>
  <c r="J8" i="1" s="1"/>
  <c r="E9" i="1"/>
  <c r="F9" i="1" s="1"/>
  <c r="G9" i="1" s="1"/>
  <c r="J9" i="1" s="1"/>
  <c r="E10" i="1"/>
  <c r="F10" i="1" s="1"/>
  <c r="G10" i="1" s="1"/>
  <c r="J10" i="1" s="1"/>
  <c r="E11" i="1"/>
  <c r="F11" i="1" s="1"/>
  <c r="E14" i="1"/>
  <c r="F14" i="1" s="1"/>
  <c r="G14" i="1" s="1"/>
  <c r="J14" i="1" s="1"/>
  <c r="E15" i="1"/>
  <c r="F15" i="1" s="1"/>
  <c r="G15" i="1" s="1"/>
  <c r="J15" i="1" s="1"/>
  <c r="E16" i="1"/>
  <c r="F16" i="1" s="1"/>
  <c r="G16" i="1" s="1"/>
  <c r="J16" i="1" s="1"/>
  <c r="E17" i="1"/>
  <c r="F17" i="1" s="1"/>
  <c r="E20" i="1"/>
  <c r="F20" i="1" s="1"/>
  <c r="G20" i="1" s="1"/>
  <c r="J20" i="1" s="1"/>
  <c r="E21" i="1"/>
  <c r="F21" i="1" s="1"/>
  <c r="G21" i="1" s="1"/>
  <c r="J21" i="1" s="1"/>
  <c r="E22" i="1"/>
  <c r="F22" i="1" s="1"/>
  <c r="G22" i="1" s="1"/>
  <c r="J22" i="1" s="1"/>
  <c r="E23" i="1"/>
  <c r="F23" i="1" s="1"/>
  <c r="E24" i="1"/>
  <c r="F24" i="1" s="1"/>
  <c r="G24" i="1" s="1"/>
  <c r="J24" i="1" s="1"/>
  <c r="E27" i="1"/>
  <c r="F27" i="1"/>
  <c r="G27" i="1" s="1"/>
  <c r="J27" i="1" s="1"/>
  <c r="E28" i="1"/>
  <c r="F28" i="1" s="1"/>
  <c r="G28" i="1" s="1"/>
  <c r="J28" i="1" s="1"/>
  <c r="E29" i="1"/>
  <c r="F29" i="1" s="1"/>
  <c r="E30" i="1"/>
  <c r="F30" i="1" s="1"/>
  <c r="G30" i="1" s="1"/>
  <c r="J30" i="1" s="1"/>
  <c r="E33" i="1"/>
  <c r="E34" i="1"/>
  <c r="F34" i="1" s="1"/>
  <c r="G34" i="1" s="1"/>
  <c r="J34" i="1" s="1"/>
  <c r="E35" i="1"/>
  <c r="F35" i="1" s="1"/>
  <c r="E36" i="1"/>
  <c r="F36" i="1" s="1"/>
  <c r="G36" i="1" s="1"/>
  <c r="J36" i="1" s="1"/>
  <c r="E37" i="1"/>
  <c r="F37" i="1" s="1"/>
  <c r="G37" i="1" s="1"/>
  <c r="J37" i="1" s="1"/>
  <c r="E40" i="1"/>
  <c r="F40" i="1" s="1"/>
  <c r="G40" i="1" s="1"/>
  <c r="J40" i="1" s="1"/>
  <c r="E6" i="1"/>
  <c r="S2" i="1" l="1"/>
  <c r="F6" i="1"/>
  <c r="G17" i="1"/>
  <c r="J17" i="1" s="1"/>
  <c r="I17" i="1"/>
  <c r="H34" i="1"/>
  <c r="G29" i="1"/>
  <c r="J29" i="1" s="1"/>
  <c r="H15" i="1"/>
  <c r="H40" i="1"/>
  <c r="I24" i="1"/>
  <c r="H16" i="1"/>
  <c r="H10" i="1"/>
  <c r="H27" i="1"/>
  <c r="H9" i="1"/>
  <c r="H22" i="1"/>
  <c r="I7" i="1"/>
  <c r="H37" i="1"/>
  <c r="F33" i="1"/>
  <c r="G33" i="1" s="1"/>
  <c r="J33" i="1" s="1"/>
  <c r="H21" i="1"/>
  <c r="I36" i="1"/>
  <c r="H28" i="1"/>
  <c r="I14" i="1"/>
  <c r="G2" i="1"/>
  <c r="J2" i="1" s="1"/>
  <c r="H2" i="1"/>
  <c r="G11" i="1"/>
  <c r="J11" i="1" s="1"/>
  <c r="G23" i="1"/>
  <c r="J23" i="1" s="1"/>
  <c r="G35" i="1"/>
  <c r="J35" i="1" s="1"/>
  <c r="H17" i="1"/>
  <c r="H11" i="1"/>
  <c r="I8" i="1"/>
  <c r="H7" i="1"/>
  <c r="I37" i="1"/>
  <c r="H36" i="1"/>
  <c r="I33" i="1"/>
  <c r="H30" i="1"/>
  <c r="I27" i="1"/>
  <c r="H24" i="1"/>
  <c r="I21" i="1"/>
  <c r="H20" i="1"/>
  <c r="I15" i="1"/>
  <c r="H14" i="1"/>
  <c r="I9" i="1"/>
  <c r="H8" i="1"/>
  <c r="H35" i="1"/>
  <c r="I30" i="1"/>
  <c r="H29" i="1"/>
  <c r="H23" i="1"/>
  <c r="I20" i="1"/>
  <c r="I40" i="1"/>
  <c r="I34" i="1"/>
  <c r="I28" i="1"/>
  <c r="I22" i="1"/>
  <c r="I16" i="1"/>
  <c r="I10" i="1"/>
  <c r="L16" i="1" l="1"/>
  <c r="L30" i="1"/>
  <c r="K36" i="1"/>
  <c r="M36" i="1"/>
  <c r="K11" i="1"/>
  <c r="M11" i="1"/>
  <c r="K28" i="1"/>
  <c r="M28" i="1"/>
  <c r="K27" i="1"/>
  <c r="M27" i="1"/>
  <c r="L17" i="1"/>
  <c r="K35" i="1"/>
  <c r="M35" i="1"/>
  <c r="L27" i="1"/>
  <c r="K17" i="1"/>
  <c r="M17" i="1"/>
  <c r="K10" i="1"/>
  <c r="M10" i="1"/>
  <c r="L40" i="1"/>
  <c r="K14" i="1"/>
  <c r="M14" i="1"/>
  <c r="K24" i="1"/>
  <c r="M24" i="1"/>
  <c r="K37" i="1"/>
  <c r="M37" i="1"/>
  <c r="K40" i="1"/>
  <c r="M40" i="1"/>
  <c r="L22" i="1"/>
  <c r="L20" i="1"/>
  <c r="L15" i="1"/>
  <c r="L37" i="1"/>
  <c r="K2" i="1"/>
  <c r="L36" i="1"/>
  <c r="L7" i="1"/>
  <c r="K15" i="1"/>
  <c r="M15" i="1"/>
  <c r="L28" i="1"/>
  <c r="K23" i="1"/>
  <c r="M23" i="1"/>
  <c r="K8" i="1"/>
  <c r="M8" i="1"/>
  <c r="K20" i="1"/>
  <c r="M20" i="1"/>
  <c r="K30" i="1"/>
  <c r="M30" i="1"/>
  <c r="K7" i="1"/>
  <c r="M7" i="1"/>
  <c r="K21" i="1"/>
  <c r="M21" i="1"/>
  <c r="K22" i="1"/>
  <c r="M22" i="1"/>
  <c r="K16" i="1"/>
  <c r="M16" i="1"/>
  <c r="I6" i="1"/>
  <c r="G6" i="1"/>
  <c r="J6" i="1" s="1"/>
  <c r="L10" i="1"/>
  <c r="L34" i="1"/>
  <c r="K29" i="1"/>
  <c r="M29" i="1"/>
  <c r="L9" i="1"/>
  <c r="L21" i="1"/>
  <c r="L33" i="1"/>
  <c r="L8" i="1"/>
  <c r="L14" i="1"/>
  <c r="K9" i="1"/>
  <c r="M9" i="1"/>
  <c r="L24" i="1"/>
  <c r="K34" i="1"/>
  <c r="M34" i="1"/>
  <c r="H6" i="1"/>
  <c r="I23" i="1"/>
  <c r="H33" i="1"/>
  <c r="I29" i="1"/>
  <c r="I2" i="1"/>
  <c r="L2" i="1" s="1"/>
  <c r="I35" i="1"/>
  <c r="I11" i="1"/>
  <c r="K6" i="1" l="1"/>
  <c r="M6" i="1"/>
  <c r="N30" i="1"/>
  <c r="N10" i="1"/>
  <c r="N28" i="1"/>
  <c r="N7" i="1"/>
  <c r="L11" i="1"/>
  <c r="N11" i="1"/>
  <c r="K33" i="1"/>
  <c r="M33" i="1"/>
  <c r="N15" i="1"/>
  <c r="N22" i="1"/>
  <c r="N27" i="1"/>
  <c r="N17" i="1"/>
  <c r="N16" i="1"/>
  <c r="N6" i="1"/>
  <c r="L6" i="1"/>
  <c r="N37" i="1"/>
  <c r="N20" i="1"/>
  <c r="N40" i="1"/>
  <c r="L29" i="1"/>
  <c r="N29" i="1"/>
  <c r="N8" i="1"/>
  <c r="N21" i="1"/>
  <c r="L35" i="1"/>
  <c r="N35" i="1"/>
  <c r="L23" i="1"/>
  <c r="N23" i="1"/>
  <c r="N24" i="1"/>
  <c r="N14" i="1"/>
  <c r="N33" i="1"/>
  <c r="N9" i="1"/>
  <c r="N34" i="1"/>
  <c r="N36" i="1"/>
  <c r="O6" i="1"/>
</calcChain>
</file>

<file path=xl/sharedStrings.xml><?xml version="1.0" encoding="utf-8"?>
<sst xmlns="http://schemas.openxmlformats.org/spreadsheetml/2006/main" count="76" uniqueCount="76">
  <si>
    <t>Terrain Points</t>
  </si>
  <si>
    <t>Roadway</t>
  </si>
  <si>
    <t>0,46.21917385544429,-119.2802619561553,870.177</t>
  </si>
  <si>
    <t>1,46.21936871669303,-119.28150918334723,899.508</t>
  </si>
  <si>
    <t>2,46.21936314923837,-119.28161915391684,903.901</t>
  </si>
  <si>
    <t>3,46.21929448391789,-119.28169157356024,913.840</t>
  </si>
  <si>
    <t>4,46.21921839521925,-119.28165402263403,920.021</t>
  </si>
  <si>
    <t>5,46.21854359635735,-119.28047887980938,953.131</t>
  </si>
  <si>
    <t>Morency Dr. Center Points</t>
  </si>
  <si>
    <t>Mont Blanc Way</t>
  </si>
  <si>
    <t>0,46.21889604648163,-119.28100509569049,927.929</t>
  </si>
  <si>
    <t>1,46.218893262730404,-119.28086964413524,922.907</t>
  </si>
  <si>
    <t>2,46.218849650609535,-119.28069932386279,920.763</t>
  </si>
  <si>
    <t>3,46.21873959074493,-119.28041484206915,921.858</t>
  </si>
  <si>
    <t>Lot</t>
  </si>
  <si>
    <t>0,46.21914787389219,-119.2802807316184,872.494</t>
  </si>
  <si>
    <t>1,46.21905879419172,-119.28033974021673,882.318</t>
  </si>
  <si>
    <t>2,46.21897342600981,-119.2804228886962,893.066</t>
  </si>
  <si>
    <t>3,46.21889919270029,-119.28050335496664,903.868</t>
  </si>
  <si>
    <t>4,46.21883609430826,-119.28057845681906,916.283</t>
  </si>
  <si>
    <t>East Side</t>
  </si>
  <si>
    <t>West Side</t>
  </si>
  <si>
    <t>0,46.21892888603613,-119.28104784339666,925.674</t>
  </si>
  <si>
    <t>1,46.21904580339001,-119.28100224584341,908.319</t>
  </si>
  <si>
    <t>2,46.21916643214495,-119.28094860166311,893.674</t>
  </si>
  <si>
    <t>3,46.21924994420466,-119.28090836852789,885.342</t>
  </si>
  <si>
    <t>Driveway</t>
  </si>
  <si>
    <t>0,46.21923047376925,-119.28125973790884,901.529</t>
  </si>
  <si>
    <t>1,46.21915436235325,-119.28120341151953,906.673</t>
  </si>
  <si>
    <t>2,46.21910974526723,-119.2810907587409,905.757</t>
  </si>
  <si>
    <t>3,46.219073001757394,-119.28097005933523,904.486</t>
  </si>
  <si>
    <t>4,46.219049380916644,-119.28089763969183,903.490</t>
  </si>
  <si>
    <t>Utility Ditch</t>
  </si>
  <si>
    <t>5,46.21917535861647,-119.28100224584341,894.830</t>
  </si>
  <si>
    <t>Lat</t>
  </si>
  <si>
    <t>Long</t>
  </si>
  <si>
    <t>Elevation</t>
  </si>
  <si>
    <t>Reference</t>
  </si>
  <si>
    <t>6,46.21917273408401,-119.28013321012259,867.705</t>
  </si>
  <si>
    <t>distance</t>
  </si>
  <si>
    <t>bearing</t>
  </si>
  <si>
    <t>Elevation change</t>
  </si>
  <si>
    <t>radians</t>
  </si>
  <si>
    <t>delta lat</t>
  </si>
  <si>
    <t>delta long</t>
  </si>
  <si>
    <t>d lamb</t>
  </si>
  <si>
    <t>d thet</t>
  </si>
  <si>
    <t>r</t>
  </si>
  <si>
    <t>ft</t>
  </si>
  <si>
    <t>x</t>
  </si>
  <si>
    <t>y</t>
  </si>
  <si>
    <t>z</t>
  </si>
  <si>
    <t>x CA</t>
  </si>
  <si>
    <t>y CA</t>
  </si>
  <si>
    <t>zero pt</t>
  </si>
  <si>
    <t>Rotation</t>
  </si>
  <si>
    <t>offset</t>
  </si>
  <si>
    <t>mb1</t>
  </si>
  <si>
    <t>mb2</t>
  </si>
  <si>
    <t>mb3</t>
  </si>
  <si>
    <t>mb4</t>
  </si>
  <si>
    <t>es1</t>
  </si>
  <si>
    <t>es2</t>
  </si>
  <si>
    <t>es3</t>
  </si>
  <si>
    <t>es4</t>
  </si>
  <si>
    <t>es5</t>
  </si>
  <si>
    <t>w1</t>
  </si>
  <si>
    <t>w2</t>
  </si>
  <si>
    <t>w3</t>
  </si>
  <si>
    <t>w4</t>
  </si>
  <si>
    <t>d1</t>
  </si>
  <si>
    <t>d2</t>
  </si>
  <si>
    <t>d3</t>
  </si>
  <si>
    <t>d4</t>
  </si>
  <si>
    <t>d5</t>
  </si>
  <si>
    <t>ud1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</si>
</sst>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Sheet1!$U$6:$U$11</c:f>
              <c:numCache>
                <c:formatCode>General</c:formatCode>
                <c:ptCount val="6"/>
                <c:pt idx="0">
                  <c:v>1412</c:v>
                </c:pt>
                <c:pt idx="1">
                  <c:v>-2461.6810220159796</c:v>
                </c:pt>
                <c:pt idx="2">
                  <c:v>-2777.956477685656</c:v>
                </c:pt>
                <c:pt idx="3">
                  <c:v>-2910.7193332284769</c:v>
                </c:pt>
                <c:pt idx="4">
                  <c:v>-2707.603007613262</c:v>
                </c:pt>
                <c:pt idx="5">
                  <c:v>1623.6063094759675</c:v>
                </c:pt>
              </c:numCache>
            </c:numRef>
          </c:xVal>
          <c:yVal>
            <c:numRef>
              <c:f>Sheet1!$V$6:$V$11</c:f>
              <c:numCache>
                <c:formatCode>General</c:formatCode>
                <c:ptCount val="6"/>
                <c:pt idx="0">
                  <c:v>1119</c:v>
                </c:pt>
                <c:pt idx="1">
                  <c:v>1027.406352025713</c:v>
                </c:pt>
                <c:pt idx="2">
                  <c:v>911.94891406647412</c:v>
                </c:pt>
                <c:pt idx="3">
                  <c:v>528.61672957521409</c:v>
                </c:pt>
                <c:pt idx="4">
                  <c:v>199.02498836237879</c:v>
                </c:pt>
                <c:pt idx="5">
                  <c:v>-1723.8170292682071</c:v>
                </c:pt>
              </c:numCache>
            </c:numRef>
          </c:yVal>
          <c:smooth val="0"/>
        </c:ser>
        <c:ser>
          <c:idx val="1"/>
          <c:order val="1"/>
          <c:tx>
            <c:v>mt bl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Sheet1!$U$14:$U$17</c:f>
              <c:numCache>
                <c:formatCode>General</c:formatCode>
                <c:ptCount val="4"/>
                <c:pt idx="0">
                  <c:v>-345.24104579354093</c:v>
                </c:pt>
                <c:pt idx="1">
                  <c:v>57.148083313452616</c:v>
                </c:pt>
                <c:pt idx="2">
                  <c:v>619.87816270568305</c:v>
                </c:pt>
                <c:pt idx="3">
                  <c:v>1558.8425175286372</c:v>
                </c:pt>
              </c:numCache>
            </c:numRef>
          </c:xVal>
          <c:yVal>
            <c:numRef>
              <c:f>Sheet1!$V$14:$V$17</c:f>
              <c:numCache>
                <c:formatCode>General</c:formatCode>
                <c:ptCount val="4"/>
                <c:pt idx="0">
                  <c:v>-753.18997681867836</c:v>
                </c:pt>
                <c:pt idx="1">
                  <c:v>-645.44152658842017</c:v>
                </c:pt>
                <c:pt idx="2">
                  <c:v>-672.32503940914262</c:v>
                </c:pt>
                <c:pt idx="3">
                  <c:v>-848.40070865374787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East Side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Sheet1!$U$20:$U$24</c:f>
              <c:numCache>
                <c:formatCode>General</c:formatCode>
                <c:ptCount val="5"/>
                <c:pt idx="0">
                  <c:v>1394.0823441425532</c:v>
                </c:pt>
                <c:pt idx="1">
                  <c:v>1356.760304547151</c:v>
                </c:pt>
                <c:pt idx="2">
                  <c:v>1239.0108601402742</c:v>
                </c:pt>
                <c:pt idx="3">
                  <c:v>1112.3037465121192</c:v>
                </c:pt>
                <c:pt idx="4">
                  <c:v>985.4228824454209</c:v>
                </c:pt>
              </c:numCache>
            </c:numRef>
          </c:xVal>
          <c:yVal>
            <c:numRef>
              <c:f>Sheet1!$V$20:$V$24</c:f>
              <c:numCache>
                <c:formatCode>General</c:formatCode>
                <c:ptCount val="5"/>
                <c:pt idx="0">
                  <c:v>982.73152517954327</c:v>
                </c:pt>
                <c:pt idx="1">
                  <c:v>544.8892949351864</c:v>
                </c:pt>
                <c:pt idx="2">
                  <c:v>109.68856271747404</c:v>
                </c:pt>
                <c:pt idx="3">
                  <c:v>-276.20980471999064</c:v>
                </c:pt>
                <c:pt idx="4">
                  <c:v>-610.79187014697231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Sheet1!$D$26</c:f>
              <c:strCache>
                <c:ptCount val="1"/>
                <c:pt idx="0">
                  <c:v>West Side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Sheet1!$U$27:$U$30</c:f>
              <c:numCache>
                <c:formatCode>General</c:formatCode>
                <c:ptCount val="4"/>
                <c:pt idx="0">
                  <c:v>-522.07198434548343</c:v>
                </c:pt>
                <c:pt idx="1">
                  <c:v>-567.50863661454184</c:v>
                </c:pt>
                <c:pt idx="2">
                  <c:v>-582.05039709840855</c:v>
                </c:pt>
                <c:pt idx="3">
                  <c:v>-568.23903074225746</c:v>
                </c:pt>
              </c:numCache>
            </c:numRef>
          </c:xVal>
          <c:yVal>
            <c:numRef>
              <c:f>Sheet1!$V$27:$V$30</c:f>
              <c:numCache>
                <c:formatCode>General</c:formatCode>
                <c:ptCount val="4"/>
                <c:pt idx="0">
                  <c:v>-645.47187021120953</c:v>
                </c:pt>
                <c:pt idx="1">
                  <c:v>-79.480598997447828</c:v>
                </c:pt>
                <c:pt idx="2">
                  <c:v>526.85466117337273</c:v>
                </c:pt>
                <c:pt idx="3">
                  <c:v>954.59820756550857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Sheet1!$D$32</c:f>
              <c:strCache>
                <c:ptCount val="1"/>
                <c:pt idx="0">
                  <c:v>Driveway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Sheet1!$U$33:$U$37</c:f>
              <c:numCache>
                <c:formatCode>General</c:formatCode>
                <c:ptCount val="5"/>
                <c:pt idx="0">
                  <c:v>-1571.755206276225</c:v>
                </c:pt>
                <c:pt idx="1">
                  <c:v>-1309.5282768405971</c:v>
                </c:pt>
                <c:pt idx="2">
                  <c:v>-919.3916748681379</c:v>
                </c:pt>
                <c:pt idx="3">
                  <c:v>-513.63031824373411</c:v>
                </c:pt>
                <c:pt idx="4">
                  <c:v>-266.29487274793848</c:v>
                </c:pt>
              </c:numCache>
            </c:numRef>
          </c:xVal>
          <c:yVal>
            <c:numRef>
              <c:f>Sheet1!$V$33:$V$37</c:f>
              <c:numCache>
                <c:formatCode>General</c:formatCode>
                <c:ptCount val="5"/>
                <c:pt idx="0">
                  <c:v>576.94072149462818</c:v>
                </c:pt>
                <c:pt idx="1">
                  <c:v>262.90399684776042</c:v>
                </c:pt>
                <c:pt idx="2">
                  <c:v>144.85667448118636</c:v>
                </c:pt>
                <c:pt idx="3">
                  <c:v>72.306762395835221</c:v>
                </c:pt>
                <c:pt idx="4">
                  <c:v>23.155513822665739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6128"/>
        <c:axId val="12392992"/>
      </c:scatterChart>
      <c:valAx>
        <c:axId val="12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992"/>
        <c:crosses val="autoZero"/>
        <c:crossBetween val="midCat"/>
      </c:valAx>
      <c:valAx>
        <c:axId val="123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7</xdr:row>
      <xdr:rowOff>47625</xdr:rowOff>
    </xdr:from>
    <xdr:to>
      <xdr:col>31</xdr:col>
      <xdr:colOff>28575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0"/>
  <sheetViews>
    <sheetView tabSelected="1" workbookViewId="0">
      <selection activeCell="W41" sqref="W41"/>
    </sheetView>
  </sheetViews>
  <sheetFormatPr defaultRowHeight="15" x14ac:dyDescent="0.25"/>
  <cols>
    <col min="3" max="3" width="10.140625" bestFit="1" customWidth="1"/>
    <col min="4" max="4" width="18.7109375" customWidth="1"/>
    <col min="5" max="7" width="7.5703125" hidden="1" customWidth="1"/>
    <col min="8" max="8" width="6.7109375" hidden="1" customWidth="1"/>
    <col min="9" max="9" width="5.85546875" hidden="1" customWidth="1"/>
    <col min="10" max="14" width="9.28515625" hidden="1" customWidth="1"/>
    <col min="15" max="15" width="12" hidden="1" customWidth="1"/>
    <col min="16" max="16" width="0" hidden="1" customWidth="1"/>
    <col min="17" max="17" width="18.28515625" hidden="1" customWidth="1"/>
    <col min="18" max="18" width="0" hidden="1" customWidth="1"/>
  </cols>
  <sheetData>
    <row r="1" spans="2:24" x14ac:dyDescent="0.25">
      <c r="K1" t="s">
        <v>42</v>
      </c>
      <c r="M1" t="s">
        <v>43</v>
      </c>
      <c r="N1" t="s">
        <v>44</v>
      </c>
      <c r="O1" t="s">
        <v>47</v>
      </c>
      <c r="P1">
        <f>3.28084*6371000</f>
        <v>20902231.640000001</v>
      </c>
      <c r="Q1" t="s">
        <v>48</v>
      </c>
      <c r="R1">
        <f>1112/12</f>
        <v>92.666666666666671</v>
      </c>
      <c r="S1">
        <f>719/12</f>
        <v>59.916666666666664</v>
      </c>
      <c r="W1">
        <f>752/12</f>
        <v>62.666666666666664</v>
      </c>
      <c r="X1">
        <f>739/12</f>
        <v>61.583333333333336</v>
      </c>
    </row>
    <row r="2" spans="2:24" x14ac:dyDescent="0.25">
      <c r="C2" t="s">
        <v>37</v>
      </c>
      <c r="D2" t="s">
        <v>38</v>
      </c>
      <c r="E2">
        <f>FIND(",",D2)</f>
        <v>2</v>
      </c>
      <c r="F2">
        <f>FIND(",",D2,E2+1)</f>
        <v>20</v>
      </c>
      <c r="G2">
        <f>FIND(",",D2,F2+1)</f>
        <v>40</v>
      </c>
      <c r="H2" t="str">
        <f>MID(D2,E2+1,F2-E2-1)</f>
        <v>46.21917273408401</v>
      </c>
      <c r="I2" t="str">
        <f>MID(D2,F2+1,G2-F2-1)</f>
        <v>-119.28013321012259</v>
      </c>
      <c r="J2" t="str">
        <f>MID(D2,G2+1,LEN(D2)-G2-1)</f>
        <v>867.70</v>
      </c>
      <c r="K2">
        <f>RADIANS(H2)</f>
        <v>0.80667674175775539</v>
      </c>
      <c r="L2">
        <f>RADIANS(I2)</f>
        <v>-2.0818310567340621</v>
      </c>
      <c r="M2" t="s">
        <v>46</v>
      </c>
      <c r="N2" t="s">
        <v>45</v>
      </c>
      <c r="Q2" t="s">
        <v>54</v>
      </c>
      <c r="R2">
        <f>R6</f>
        <v>31.434895429280076</v>
      </c>
      <c r="S2">
        <f>S6</f>
        <v>8.2531327312986953</v>
      </c>
      <c r="T2" t="s">
        <v>56</v>
      </c>
      <c r="U2">
        <v>300</v>
      </c>
      <c r="V2">
        <v>400</v>
      </c>
    </row>
    <row r="3" spans="2:24" x14ac:dyDescent="0.25">
      <c r="Q3" t="s">
        <v>55</v>
      </c>
      <c r="R3">
        <v>1.3</v>
      </c>
    </row>
    <row r="4" spans="2:24" x14ac:dyDescent="0.25">
      <c r="B4" t="s">
        <v>0</v>
      </c>
    </row>
    <row r="5" spans="2:24" x14ac:dyDescent="0.25">
      <c r="C5" t="s">
        <v>1</v>
      </c>
      <c r="D5" t="s">
        <v>8</v>
      </c>
      <c r="H5" t="s">
        <v>34</v>
      </c>
      <c r="I5" t="s">
        <v>35</v>
      </c>
      <c r="J5" t="s">
        <v>36</v>
      </c>
      <c r="O5" t="s">
        <v>39</v>
      </c>
      <c r="P5" t="s">
        <v>40</v>
      </c>
      <c r="Q5" t="s">
        <v>41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</row>
    <row r="6" spans="2:24" x14ac:dyDescent="0.25">
      <c r="D6" t="s">
        <v>2</v>
      </c>
      <c r="E6">
        <f>FIND(",",D6)</f>
        <v>2</v>
      </c>
      <c r="F6">
        <f>FIND(",",D6,E6+1)</f>
        <v>20</v>
      </c>
      <c r="G6">
        <f>FIND(",",D6,F6+1)</f>
        <v>39</v>
      </c>
      <c r="H6" t="str">
        <f>MID(D6,E6+1,F6-E6-1)</f>
        <v>46.21917385544429</v>
      </c>
      <c r="I6" t="str">
        <f>MID(D6,F6+1,G6-F6-1)</f>
        <v>-119.2802619561553</v>
      </c>
      <c r="J6" t="str">
        <f>MID(D6,G6+1,LEN(D6)-G6-1)</f>
        <v>870.17</v>
      </c>
      <c r="K6">
        <f>RADIANS(H6)</f>
        <v>0.80667676132918298</v>
      </c>
      <c r="L6">
        <f>RADIANS(I6)</f>
        <v>-2.0818333037762371</v>
      </c>
      <c r="M6">
        <f>RADIANS(H6-$H$2)</f>
        <v>1.9571427579707037E-8</v>
      </c>
      <c r="N6">
        <f>RADIANS(I6-$I$2)</f>
        <v>-2.2470421747148811E-6</v>
      </c>
      <c r="O6">
        <f>ACOS(SIN($H$2*PI()/180)*SIN(H6*PI()/180)+COS($H$2*PI()/180)*COS(H6*PI()/180)*COS(I6*PI()/180-$I$2*PI()/180))*$P$1</f>
        <v>32.500259237892351</v>
      </c>
      <c r="P6">
        <f>ATAN2(COS($H$2)*SIN(H6)-SIN($H$2)*COS(H6)*COS(I6-$I$2), SIN(I6-$I$2)*COS(H6))</f>
        <v>1.5567521584768589</v>
      </c>
      <c r="Q6">
        <f>J6-$J$2</f>
        <v>2.4699999999999136</v>
      </c>
      <c r="R6">
        <f>O6*COS(P6-$R$3)</f>
        <v>31.434895429280076</v>
      </c>
      <c r="S6">
        <f>O6*SIN(P6-$R$3)</f>
        <v>8.2531327312986953</v>
      </c>
      <c r="T6">
        <f>Q6</f>
        <v>2.4699999999999136</v>
      </c>
      <c r="U6">
        <f>($R$1-R6+$R$2)*12+$U$2</f>
        <v>1412</v>
      </c>
      <c r="V6">
        <f>($S$1-S6+$S$2)*12+$V$2</f>
        <v>1119</v>
      </c>
    </row>
    <row r="7" spans="2:24" x14ac:dyDescent="0.25">
      <c r="D7" t="s">
        <v>3</v>
      </c>
      <c r="E7">
        <f t="shared" ref="E7:E40" si="0">FIND(",",D7)</f>
        <v>2</v>
      </c>
      <c r="F7">
        <f t="shared" ref="F7:F40" si="1">FIND(",",D7,E7+1)</f>
        <v>20</v>
      </c>
      <c r="G7">
        <f t="shared" ref="G7:G40" si="2">FIND(",",D7,F7+1)</f>
        <v>40</v>
      </c>
      <c r="H7" t="str">
        <f t="shared" ref="H7:H40" si="3">MID(D7,E7+1,F7-E7-1)</f>
        <v>46.21936871669303</v>
      </c>
      <c r="I7" t="str">
        <f t="shared" ref="I7:I40" si="4">MID(D7,F7+1,G7-F7-1)</f>
        <v>-119.28150918334723</v>
      </c>
      <c r="J7" t="str">
        <f t="shared" ref="J7:J40" si="5">MID(D7,G7+1,LEN(D7)-G7-1)</f>
        <v>899.50</v>
      </c>
      <c r="K7">
        <f t="shared" ref="K7:K11" si="6">RADIANS(H7)</f>
        <v>0.80668016229955908</v>
      </c>
      <c r="L7">
        <f t="shared" ref="L7:L11" si="7">RADIANS(I7)</f>
        <v>-2.0818550719972575</v>
      </c>
      <c r="M7">
        <f t="shared" ref="M7:M40" si="8">RADIANS(H7-$H$2)</f>
        <v>3.4205418037006185E-6</v>
      </c>
      <c r="N7">
        <f t="shared" ref="N7:N40" si="9">RADIANS(I7-$I$2)</f>
        <v>-2.4015263195450348E-5</v>
      </c>
      <c r="O7">
        <f t="shared" ref="O7:O12" si="10">ACOS(SIN($H$2*PI()/180)*SIN(H7*PI()/180)+COS($H$2*PI()/180)*COS(H7*PI()/180)*COS(I7*PI()/180-$I$2*PI()/180))*$P$1</f>
        <v>354.59767010237954</v>
      </c>
      <c r="P7">
        <f t="shared" ref="P7:P12" si="11">ATAN2(COS($H$2)*SIN(H7)-SIN($H$2)*COS(H7)*COS(I7-$I$2), SIN(I7-$I$2)*COS(H7))</f>
        <v>1.3448148896617871</v>
      </c>
      <c r="Q7">
        <f t="shared" ref="Q7:Q12" si="12">J7-$J$2</f>
        <v>31.799999999999955</v>
      </c>
      <c r="R7">
        <f t="shared" ref="R7:R40" si="13">O7*COS(P7-$R$3)</f>
        <v>354.24164726394503</v>
      </c>
      <c r="S7">
        <f t="shared" ref="S7:S40" si="14">O7*SIN(P7-$R$3)</f>
        <v>15.885936729155944</v>
      </c>
      <c r="T7">
        <f t="shared" ref="T7:T12" si="15">Q7</f>
        <v>31.799999999999955</v>
      </c>
      <c r="U7">
        <f t="shared" ref="U7:U40" si="16">($R$1-R7+$R$2)*12+$U$2</f>
        <v>-2461.6810220159796</v>
      </c>
      <c r="V7">
        <f t="shared" ref="V7:V40" si="17">($S$1-S7+$S$2)*12+$V$2</f>
        <v>1027.406352025713</v>
      </c>
    </row>
    <row r="8" spans="2:24" x14ac:dyDescent="0.25">
      <c r="D8" t="s">
        <v>4</v>
      </c>
      <c r="E8">
        <f t="shared" si="0"/>
        <v>2</v>
      </c>
      <c r="F8">
        <f t="shared" si="1"/>
        <v>20</v>
      </c>
      <c r="G8">
        <f t="shared" si="2"/>
        <v>40</v>
      </c>
      <c r="H8" t="str">
        <f t="shared" si="3"/>
        <v>46.21936314923837</v>
      </c>
      <c r="I8" t="str">
        <f t="shared" si="4"/>
        <v>-119.28161915391684</v>
      </c>
      <c r="J8" t="str">
        <f t="shared" si="5"/>
        <v>903.90</v>
      </c>
      <c r="K8">
        <f t="shared" si="6"/>
        <v>0.80668006512914359</v>
      </c>
      <c r="L8">
        <f t="shared" si="7"/>
        <v>-2.081856991345767</v>
      </c>
      <c r="M8">
        <f t="shared" si="8"/>
        <v>3.3233713882312338E-6</v>
      </c>
      <c r="N8">
        <f t="shared" si="9"/>
        <v>-2.5934611704783736E-5</v>
      </c>
      <c r="O8">
        <f t="shared" si="10"/>
        <v>381.45172072668504</v>
      </c>
      <c r="P8">
        <f t="shared" si="11"/>
        <v>1.3669191832796836</v>
      </c>
      <c r="Q8">
        <f t="shared" si="12"/>
        <v>36.199999999999932</v>
      </c>
      <c r="R8">
        <f t="shared" si="13"/>
        <v>380.5979352364181</v>
      </c>
      <c r="S8">
        <f t="shared" si="14"/>
        <v>25.507389892425842</v>
      </c>
      <c r="T8">
        <f t="shared" si="15"/>
        <v>36.199999999999932</v>
      </c>
      <c r="U8">
        <f t="shared" si="16"/>
        <v>-2777.956477685656</v>
      </c>
      <c r="V8">
        <f t="shared" si="17"/>
        <v>911.94891406647412</v>
      </c>
    </row>
    <row r="9" spans="2:24" x14ac:dyDescent="0.25">
      <c r="D9" t="s">
        <v>5</v>
      </c>
      <c r="E9">
        <f t="shared" si="0"/>
        <v>2</v>
      </c>
      <c r="F9">
        <f t="shared" si="1"/>
        <v>20</v>
      </c>
      <c r="G9">
        <f t="shared" si="2"/>
        <v>40</v>
      </c>
      <c r="H9" t="str">
        <f t="shared" si="3"/>
        <v>46.21929448391789</v>
      </c>
      <c r="I9" t="str">
        <f t="shared" si="4"/>
        <v>-119.28169157356024</v>
      </c>
      <c r="J9" t="str">
        <f t="shared" si="5"/>
        <v>913.84</v>
      </c>
      <c r="K9">
        <f t="shared" si="6"/>
        <v>0.80667886669321898</v>
      </c>
      <c r="L9">
        <f t="shared" si="7"/>
        <v>-2.0818582553069978</v>
      </c>
      <c r="M9">
        <f t="shared" si="8"/>
        <v>2.1249354636042468E-6</v>
      </c>
      <c r="N9">
        <f t="shared" si="9"/>
        <v>-2.7198572935687662E-5</v>
      </c>
      <c r="O9">
        <f t="shared" si="10"/>
        <v>395.85279835667512</v>
      </c>
      <c r="P9">
        <f t="shared" si="11"/>
        <v>1.4456485035942228</v>
      </c>
      <c r="Q9">
        <f t="shared" si="12"/>
        <v>46.139999999999986</v>
      </c>
      <c r="R9">
        <f t="shared" si="13"/>
        <v>391.66150653165317</v>
      </c>
      <c r="S9">
        <f t="shared" si="14"/>
        <v>57.451738600030851</v>
      </c>
      <c r="T9">
        <f t="shared" si="15"/>
        <v>46.139999999999986</v>
      </c>
      <c r="U9">
        <f t="shared" si="16"/>
        <v>-2910.7193332284769</v>
      </c>
      <c r="V9">
        <f t="shared" si="17"/>
        <v>528.61672957521409</v>
      </c>
    </row>
    <row r="10" spans="2:24" x14ac:dyDescent="0.25">
      <c r="D10" t="s">
        <v>6</v>
      </c>
      <c r="E10">
        <f t="shared" si="0"/>
        <v>2</v>
      </c>
      <c r="F10">
        <f t="shared" si="1"/>
        <v>20</v>
      </c>
      <c r="G10">
        <f t="shared" si="2"/>
        <v>40</v>
      </c>
      <c r="H10" t="str">
        <f t="shared" si="3"/>
        <v>46.21921839521925</v>
      </c>
      <c r="I10" t="str">
        <f t="shared" si="4"/>
        <v>-119.28165402263403</v>
      </c>
      <c r="J10" t="str">
        <f t="shared" si="5"/>
        <v>920.02</v>
      </c>
      <c r="K10">
        <f t="shared" si="6"/>
        <v>0.80667753869490488</v>
      </c>
      <c r="L10">
        <f t="shared" si="7"/>
        <v>-2.0818575999197022</v>
      </c>
      <c r="M10">
        <f t="shared" si="8"/>
        <v>7.9693714950015487E-7</v>
      </c>
      <c r="N10">
        <f t="shared" si="9"/>
        <v>-2.6543185639896365E-5</v>
      </c>
      <c r="O10">
        <f t="shared" si="10"/>
        <v>384.23618825110248</v>
      </c>
      <c r="P10">
        <f t="shared" si="11"/>
        <v>1.522843759339674</v>
      </c>
      <c r="Q10">
        <f t="shared" si="12"/>
        <v>52.319999999999936</v>
      </c>
      <c r="R10">
        <f t="shared" si="13"/>
        <v>374.73514606371856</v>
      </c>
      <c r="S10">
        <f t="shared" si="14"/>
        <v>84.917717034433792</v>
      </c>
      <c r="T10">
        <f t="shared" si="15"/>
        <v>52.319999999999936</v>
      </c>
      <c r="U10">
        <f t="shared" si="16"/>
        <v>-2707.603007613262</v>
      </c>
      <c r="V10">
        <f t="shared" si="17"/>
        <v>199.02498836237879</v>
      </c>
    </row>
    <row r="11" spans="2:24" x14ac:dyDescent="0.25">
      <c r="D11" t="s">
        <v>7</v>
      </c>
      <c r="E11">
        <f t="shared" si="0"/>
        <v>2</v>
      </c>
      <c r="F11">
        <f t="shared" si="1"/>
        <v>20</v>
      </c>
      <c r="G11">
        <f t="shared" si="2"/>
        <v>40</v>
      </c>
      <c r="H11" t="str">
        <f t="shared" si="3"/>
        <v>46.21854359635735</v>
      </c>
      <c r="I11" t="str">
        <f t="shared" si="4"/>
        <v>-119.28047887980938</v>
      </c>
      <c r="J11" t="str">
        <f t="shared" si="5"/>
        <v>953.13</v>
      </c>
      <c r="K11">
        <f t="shared" si="6"/>
        <v>0.80666576123297595</v>
      </c>
      <c r="L11">
        <f t="shared" si="7"/>
        <v>-2.0818370898082246</v>
      </c>
      <c r="M11">
        <f t="shared" si="8"/>
        <v>-1.0980524779385227E-5</v>
      </c>
      <c r="N11">
        <f t="shared" si="9"/>
        <v>-6.033074162370133E-6</v>
      </c>
      <c r="O11">
        <f t="shared" si="10"/>
        <v>245.54271092728274</v>
      </c>
      <c r="P11">
        <f t="shared" si="11"/>
        <v>2.8145604353740903</v>
      </c>
      <c r="Q11">
        <f t="shared" si="12"/>
        <v>85.42999999999995</v>
      </c>
      <c r="R11">
        <f t="shared" si="13"/>
        <v>13.801036306282784</v>
      </c>
      <c r="S11">
        <f t="shared" si="14"/>
        <v>245.15455183698262</v>
      </c>
      <c r="T11">
        <f t="shared" si="15"/>
        <v>85.42999999999995</v>
      </c>
      <c r="U11">
        <f t="shared" si="16"/>
        <v>1623.6063094759675</v>
      </c>
      <c r="V11">
        <f t="shared" si="17"/>
        <v>-1723.8170292682071</v>
      </c>
    </row>
    <row r="13" spans="2:24" x14ac:dyDescent="0.25">
      <c r="D13" t="s">
        <v>9</v>
      </c>
    </row>
    <row r="14" spans="2:24" x14ac:dyDescent="0.25">
      <c r="D14" t="s">
        <v>10</v>
      </c>
      <c r="E14">
        <f t="shared" si="0"/>
        <v>2</v>
      </c>
      <c r="F14">
        <f t="shared" si="1"/>
        <v>20</v>
      </c>
      <c r="G14">
        <f t="shared" si="2"/>
        <v>40</v>
      </c>
      <c r="H14" t="str">
        <f t="shared" si="3"/>
        <v>46.21889604648163</v>
      </c>
      <c r="I14" t="str">
        <f t="shared" si="4"/>
        <v>-119.28100509569049</v>
      </c>
      <c r="J14" t="str">
        <f t="shared" si="5"/>
        <v>927.92</v>
      </c>
      <c r="K14">
        <f t="shared" ref="K14" si="18">RADIANS(H14)</f>
        <v>0.80667191264809412</v>
      </c>
      <c r="L14">
        <f t="shared" ref="L14" si="19">RADIANS(I14)</f>
        <v>-2.0818462740079244</v>
      </c>
      <c r="M14">
        <f t="shared" si="8"/>
        <v>-4.8291096612255846E-6</v>
      </c>
      <c r="N14">
        <f t="shared" si="9"/>
        <v>-1.5217273862273178E-5</v>
      </c>
      <c r="O14">
        <f t="shared" ref="O13:O45" si="20">ACOS(SIN($H$2*PI()/180)*SIN(H14*PI()/180)+COS($H$2*PI()/180)*COS(H14*PI()/180)*COS(I14*PI()/180-$I$2*PI()/180))*$P$1</f>
        <v>242.12107752643695</v>
      </c>
      <c r="P14">
        <f t="shared" ref="P13:P45" si="21">ATAN2(COS($H$2)*SIN(H14)-SIN($H$2)*COS(H14)*COS(I14-$I$2), SIN(I14-$I$2)*COS(H14))</f>
        <v>2.0456615046341282</v>
      </c>
      <c r="Q14">
        <f t="shared" ref="Q13:Q45" si="22">J14-$J$2</f>
        <v>60.219999999999914</v>
      </c>
      <c r="R14">
        <f t="shared" si="13"/>
        <v>177.87164924540849</v>
      </c>
      <c r="S14">
        <f t="shared" si="14"/>
        <v>164.26896413285522</v>
      </c>
      <c r="T14">
        <f t="shared" ref="T13:T45" si="23">Q14</f>
        <v>60.219999999999914</v>
      </c>
      <c r="U14">
        <f t="shared" si="16"/>
        <v>-345.24104579354093</v>
      </c>
      <c r="V14">
        <f t="shared" si="17"/>
        <v>-753.18997681867836</v>
      </c>
      <c r="W14" t="s">
        <v>57</v>
      </c>
    </row>
    <row r="15" spans="2:24" x14ac:dyDescent="0.25">
      <c r="D15" t="s">
        <v>11</v>
      </c>
      <c r="E15">
        <f t="shared" si="0"/>
        <v>2</v>
      </c>
      <c r="F15">
        <f t="shared" si="1"/>
        <v>21</v>
      </c>
      <c r="G15">
        <f t="shared" si="2"/>
        <v>41</v>
      </c>
      <c r="H15" t="str">
        <f t="shared" si="3"/>
        <v>46.218893262730404</v>
      </c>
      <c r="I15" t="str">
        <f t="shared" si="4"/>
        <v>-119.28086964413524</v>
      </c>
      <c r="J15" t="str">
        <f t="shared" si="5"/>
        <v>922.90</v>
      </c>
      <c r="K15">
        <f t="shared" ref="K15:K40" si="24">RADIANS(H15)</f>
        <v>0.80667186406247005</v>
      </c>
      <c r="L15">
        <f t="shared" ref="L15:L40" si="25">RADIANS(I15)</f>
        <v>-2.0818439099323127</v>
      </c>
      <c r="M15">
        <f t="shared" si="8"/>
        <v>-4.8776952853342676E-6</v>
      </c>
      <c r="N15">
        <f t="shared" si="9"/>
        <v>-1.2853198250393893E-5</v>
      </c>
      <c r="O15">
        <f t="shared" si="20"/>
        <v>212.0112550390449</v>
      </c>
      <c r="P15">
        <f t="shared" si="21"/>
        <v>2.1219294323224362</v>
      </c>
      <c r="Q15">
        <f t="shared" si="22"/>
        <v>55.199999999999932</v>
      </c>
      <c r="R15">
        <f t="shared" si="13"/>
        <v>144.3392218198257</v>
      </c>
      <c r="S15">
        <f t="shared" si="14"/>
        <v>155.28992661366703</v>
      </c>
      <c r="T15">
        <f t="shared" si="23"/>
        <v>55.199999999999932</v>
      </c>
      <c r="U15">
        <f t="shared" si="16"/>
        <v>57.148083313452616</v>
      </c>
      <c r="V15">
        <f t="shared" si="17"/>
        <v>-645.44152658842017</v>
      </c>
      <c r="W15" t="s">
        <v>58</v>
      </c>
    </row>
    <row r="16" spans="2:24" x14ac:dyDescent="0.25">
      <c r="D16" t="s">
        <v>12</v>
      </c>
      <c r="E16">
        <f t="shared" si="0"/>
        <v>2</v>
      </c>
      <c r="F16">
        <f t="shared" si="1"/>
        <v>21</v>
      </c>
      <c r="G16">
        <f t="shared" si="2"/>
        <v>41</v>
      </c>
      <c r="H16" t="str">
        <f t="shared" si="3"/>
        <v>46.218849650609535</v>
      </c>
      <c r="I16" t="str">
        <f t="shared" si="4"/>
        <v>-119.28069932386279</v>
      </c>
      <c r="J16" t="str">
        <f t="shared" si="5"/>
        <v>920.76</v>
      </c>
      <c r="K16">
        <f t="shared" si="24"/>
        <v>0.80667110288736654</v>
      </c>
      <c r="L16">
        <f t="shared" si="25"/>
        <v>-2.0818409372827658</v>
      </c>
      <c r="M16">
        <f t="shared" si="8"/>
        <v>-5.6388703887780473E-6</v>
      </c>
      <c r="N16">
        <f t="shared" si="9"/>
        <v>-9.8805487036500028E-6</v>
      </c>
      <c r="O16">
        <f t="shared" si="20"/>
        <v>185.23311661920405</v>
      </c>
      <c r="P16">
        <f t="shared" si="21"/>
        <v>2.3168269418858571</v>
      </c>
      <c r="Q16">
        <f t="shared" si="22"/>
        <v>53.059999999999945</v>
      </c>
      <c r="R16">
        <f t="shared" si="13"/>
        <v>97.445048537139826</v>
      </c>
      <c r="S16">
        <f t="shared" si="14"/>
        <v>157.53021934872723</v>
      </c>
      <c r="T16">
        <f t="shared" si="23"/>
        <v>53.059999999999945</v>
      </c>
      <c r="U16">
        <f t="shared" si="16"/>
        <v>619.87816270568305</v>
      </c>
      <c r="V16">
        <f t="shared" si="17"/>
        <v>-672.32503940914262</v>
      </c>
      <c r="W16" t="s">
        <v>59</v>
      </c>
    </row>
    <row r="17" spans="3:23" x14ac:dyDescent="0.25">
      <c r="D17" t="s">
        <v>13</v>
      </c>
      <c r="E17">
        <f t="shared" si="0"/>
        <v>2</v>
      </c>
      <c r="F17">
        <f t="shared" si="1"/>
        <v>20</v>
      </c>
      <c r="G17">
        <f t="shared" si="2"/>
        <v>40</v>
      </c>
      <c r="H17" t="str">
        <f t="shared" si="3"/>
        <v>46.21873959074493</v>
      </c>
      <c r="I17" t="str">
        <f t="shared" si="4"/>
        <v>-119.28041484206915</v>
      </c>
      <c r="J17" t="str">
        <f t="shared" si="5"/>
        <v>921.85</v>
      </c>
      <c r="K17">
        <f t="shared" si="24"/>
        <v>0.80666918198035509</v>
      </c>
      <c r="L17">
        <f t="shared" si="25"/>
        <v>-2.0818359721388164</v>
      </c>
      <c r="M17">
        <f t="shared" si="8"/>
        <v>-7.5597774002812888E-6</v>
      </c>
      <c r="N17">
        <f t="shared" si="9"/>
        <v>-4.9154047540264686E-6</v>
      </c>
      <c r="O17">
        <f t="shared" si="20"/>
        <v>173.27002970371572</v>
      </c>
      <c r="P17">
        <f t="shared" si="21"/>
        <v>2.7597701004993125</v>
      </c>
      <c r="Q17">
        <f t="shared" si="22"/>
        <v>54.149999999999977</v>
      </c>
      <c r="R17">
        <f t="shared" si="13"/>
        <v>19.198018968560309</v>
      </c>
      <c r="S17">
        <f t="shared" si="14"/>
        <v>172.20319178577768</v>
      </c>
      <c r="T17">
        <f t="shared" si="23"/>
        <v>54.149999999999977</v>
      </c>
      <c r="U17">
        <f t="shared" si="16"/>
        <v>1558.8425175286372</v>
      </c>
      <c r="V17">
        <f t="shared" si="17"/>
        <v>-848.40070865374787</v>
      </c>
      <c r="W17" t="s">
        <v>60</v>
      </c>
    </row>
    <row r="19" spans="3:23" x14ac:dyDescent="0.25">
      <c r="C19" t="s">
        <v>14</v>
      </c>
      <c r="D19" t="s">
        <v>20</v>
      </c>
    </row>
    <row r="20" spans="3:23" x14ac:dyDescent="0.25">
      <c r="D20" t="s">
        <v>15</v>
      </c>
      <c r="E20">
        <f t="shared" si="0"/>
        <v>2</v>
      </c>
      <c r="F20">
        <f t="shared" si="1"/>
        <v>20</v>
      </c>
      <c r="G20">
        <f t="shared" si="2"/>
        <v>39</v>
      </c>
      <c r="H20" t="str">
        <f t="shared" si="3"/>
        <v>46.21914787389219</v>
      </c>
      <c r="I20" t="str">
        <f t="shared" si="4"/>
        <v>-119.2802807316184</v>
      </c>
      <c r="J20" t="str">
        <f t="shared" si="5"/>
        <v>872.49</v>
      </c>
      <c r="K20">
        <f t="shared" si="24"/>
        <v>0.806676307865554</v>
      </c>
      <c r="L20">
        <f t="shared" si="25"/>
        <v>-2.0818336314698849</v>
      </c>
      <c r="M20">
        <f t="shared" si="8"/>
        <v>-4.3389220132797822E-7</v>
      </c>
      <c r="N20">
        <f t="shared" si="9"/>
        <v>-2.5747358227345417E-6</v>
      </c>
      <c r="O20">
        <f t="shared" si="20"/>
        <v>38.324430202485466</v>
      </c>
      <c r="P20">
        <f t="shared" si="21"/>
        <v>1.8371084800169468</v>
      </c>
      <c r="Q20">
        <f t="shared" si="22"/>
        <v>4.7899999999999636</v>
      </c>
      <c r="R20">
        <f t="shared" si="13"/>
        <v>32.928033417400641</v>
      </c>
      <c r="S20">
        <f t="shared" si="14"/>
        <v>19.608838966336751</v>
      </c>
      <c r="T20">
        <f t="shared" si="23"/>
        <v>4.7899999999999636</v>
      </c>
      <c r="U20">
        <f t="shared" si="16"/>
        <v>1394.0823441425532</v>
      </c>
      <c r="V20">
        <f t="shared" si="17"/>
        <v>982.73152517954327</v>
      </c>
      <c r="W20" t="s">
        <v>61</v>
      </c>
    </row>
    <row r="21" spans="3:23" x14ac:dyDescent="0.25">
      <c r="D21" t="s">
        <v>16</v>
      </c>
      <c r="E21">
        <f t="shared" si="0"/>
        <v>2</v>
      </c>
      <c r="F21">
        <f t="shared" si="1"/>
        <v>20</v>
      </c>
      <c r="G21">
        <f t="shared" si="2"/>
        <v>40</v>
      </c>
      <c r="H21" t="str">
        <f t="shared" si="3"/>
        <v>46.21905879419172</v>
      </c>
      <c r="I21" t="str">
        <f t="shared" si="4"/>
        <v>-119.28033974021673</v>
      </c>
      <c r="J21" t="str">
        <f t="shared" si="5"/>
        <v>882.31</v>
      </c>
      <c r="K21">
        <f t="shared" si="24"/>
        <v>0.8066747531314854</v>
      </c>
      <c r="L21">
        <f t="shared" si="25"/>
        <v>-2.0818346613642067</v>
      </c>
      <c r="M21">
        <f t="shared" si="8"/>
        <v>-1.9886262699061811E-6</v>
      </c>
      <c r="N21">
        <f t="shared" si="9"/>
        <v>-3.6046301445859933E-6</v>
      </c>
      <c r="O21">
        <f t="shared" si="20"/>
        <v>66.674423180817939</v>
      </c>
      <c r="P21">
        <f t="shared" si="21"/>
        <v>2.299752963252983</v>
      </c>
      <c r="Q21">
        <f t="shared" si="22"/>
        <v>14.6099999999999</v>
      </c>
      <c r="R21">
        <f t="shared" si="13"/>
        <v>36.03820338368417</v>
      </c>
      <c r="S21">
        <f t="shared" si="14"/>
        <v>56.095691486699828</v>
      </c>
      <c r="T21">
        <f t="shared" si="23"/>
        <v>14.6099999999999</v>
      </c>
      <c r="U21">
        <f t="shared" si="16"/>
        <v>1356.760304547151</v>
      </c>
      <c r="V21">
        <f t="shared" si="17"/>
        <v>544.8892949351864</v>
      </c>
      <c r="W21" t="s">
        <v>62</v>
      </c>
    </row>
    <row r="22" spans="3:23" x14ac:dyDescent="0.25">
      <c r="D22" t="s">
        <v>17</v>
      </c>
      <c r="E22">
        <f t="shared" si="0"/>
        <v>2</v>
      </c>
      <c r="F22">
        <f t="shared" si="1"/>
        <v>20</v>
      </c>
      <c r="G22">
        <f t="shared" si="2"/>
        <v>39</v>
      </c>
      <c r="H22" t="str">
        <f t="shared" si="3"/>
        <v>46.21897342600981</v>
      </c>
      <c r="I22" t="str">
        <f t="shared" si="4"/>
        <v>-119.2804228886962</v>
      </c>
      <c r="J22" t="str">
        <f t="shared" si="5"/>
        <v>893.06</v>
      </c>
      <c r="K22">
        <f t="shared" si="24"/>
        <v>0.80667326317563481</v>
      </c>
      <c r="L22">
        <f t="shared" si="25"/>
        <v>-2.0818361125789511</v>
      </c>
      <c r="M22">
        <f t="shared" si="8"/>
        <v>-3.4785821204943288E-6</v>
      </c>
      <c r="N22">
        <f t="shared" si="9"/>
        <v>-5.0558448886440112E-6</v>
      </c>
      <c r="O22">
        <f t="shared" si="20"/>
        <v>103.11692019388339</v>
      </c>
      <c r="P22">
        <f t="shared" si="21"/>
        <v>2.4100159053509143</v>
      </c>
      <c r="Q22">
        <f t="shared" si="22"/>
        <v>25.3599999999999</v>
      </c>
      <c r="R22">
        <f t="shared" si="13"/>
        <v>45.850657084257236</v>
      </c>
      <c r="S22">
        <f t="shared" si="14"/>
        <v>92.362419171509188</v>
      </c>
      <c r="T22">
        <f t="shared" si="23"/>
        <v>25.3599999999999</v>
      </c>
      <c r="U22">
        <f t="shared" si="16"/>
        <v>1239.0108601402742</v>
      </c>
      <c r="V22">
        <f t="shared" si="17"/>
        <v>109.68856271747404</v>
      </c>
      <c r="W22" t="s">
        <v>63</v>
      </c>
    </row>
    <row r="23" spans="3:23" x14ac:dyDescent="0.25">
      <c r="D23" t="s">
        <v>18</v>
      </c>
      <c r="E23">
        <f t="shared" si="0"/>
        <v>2</v>
      </c>
      <c r="F23">
        <f t="shared" si="1"/>
        <v>20</v>
      </c>
      <c r="G23">
        <f t="shared" si="2"/>
        <v>40</v>
      </c>
      <c r="H23" t="str">
        <f t="shared" si="3"/>
        <v>46.21889919270029</v>
      </c>
      <c r="I23" t="str">
        <f t="shared" si="4"/>
        <v>-119.28050335496664</v>
      </c>
      <c r="J23" t="str">
        <f t="shared" si="5"/>
        <v>903.86</v>
      </c>
      <c r="K23">
        <f t="shared" si="24"/>
        <v>0.80667196755996762</v>
      </c>
      <c r="L23">
        <f t="shared" si="25"/>
        <v>-2.0818375169802992</v>
      </c>
      <c r="M23">
        <f t="shared" si="8"/>
        <v>-4.7741977877401269E-6</v>
      </c>
      <c r="N23">
        <f t="shared" si="9"/>
        <v>-6.4602462370516719E-6</v>
      </c>
      <c r="O23">
        <f t="shared" si="20"/>
        <v>136.70195683353802</v>
      </c>
      <c r="P23">
        <f t="shared" si="21"/>
        <v>2.4454387803178101</v>
      </c>
      <c r="Q23">
        <f t="shared" si="22"/>
        <v>36.159999999999968</v>
      </c>
      <c r="R23">
        <f t="shared" si="13"/>
        <v>56.409583219936827</v>
      </c>
      <c r="S23">
        <f t="shared" si="14"/>
        <v>124.52061645796456</v>
      </c>
      <c r="T23">
        <f t="shared" si="23"/>
        <v>36.159999999999968</v>
      </c>
      <c r="U23">
        <f t="shared" si="16"/>
        <v>1112.3037465121192</v>
      </c>
      <c r="V23">
        <f t="shared" si="17"/>
        <v>-276.20980471999064</v>
      </c>
      <c r="W23" t="s">
        <v>64</v>
      </c>
    </row>
    <row r="24" spans="3:23" x14ac:dyDescent="0.25">
      <c r="D24" t="s">
        <v>19</v>
      </c>
      <c r="E24">
        <f t="shared" si="0"/>
        <v>2</v>
      </c>
      <c r="F24">
        <f t="shared" si="1"/>
        <v>20</v>
      </c>
      <c r="G24">
        <f t="shared" si="2"/>
        <v>40</v>
      </c>
      <c r="H24" t="str">
        <f t="shared" si="3"/>
        <v>46.21883609430826</v>
      </c>
      <c r="I24" t="str">
        <f t="shared" si="4"/>
        <v>-119.28057845681906</v>
      </c>
      <c r="J24" t="str">
        <f t="shared" si="5"/>
        <v>916.28</v>
      </c>
      <c r="K24">
        <f t="shared" si="24"/>
        <v>0.80667086628527451</v>
      </c>
      <c r="L24">
        <f t="shared" si="25"/>
        <v>-2.0818388277549085</v>
      </c>
      <c r="M24">
        <f t="shared" si="8"/>
        <v>-5.8754724808120217E-6</v>
      </c>
      <c r="N24">
        <f t="shared" si="9"/>
        <v>-7.7710208462441211E-6</v>
      </c>
      <c r="O24">
        <f t="shared" si="20"/>
        <v>166.47290806774922</v>
      </c>
      <c r="P24">
        <f t="shared" si="21"/>
        <v>2.4566968295647191</v>
      </c>
      <c r="Q24">
        <f t="shared" si="22"/>
        <v>48.579999999999927</v>
      </c>
      <c r="R24">
        <f t="shared" si="13"/>
        <v>66.982988558828339</v>
      </c>
      <c r="S24">
        <f t="shared" si="14"/>
        <v>152.40245524354637</v>
      </c>
      <c r="T24">
        <f t="shared" si="23"/>
        <v>48.579999999999927</v>
      </c>
      <c r="U24">
        <f t="shared" si="16"/>
        <v>985.4228824454209</v>
      </c>
      <c r="V24">
        <f t="shared" si="17"/>
        <v>-610.79187014697231</v>
      </c>
      <c r="W24" t="s">
        <v>65</v>
      </c>
    </row>
    <row r="26" spans="3:23" x14ac:dyDescent="0.25">
      <c r="D26" t="s">
        <v>21</v>
      </c>
    </row>
    <row r="27" spans="3:23" x14ac:dyDescent="0.25">
      <c r="D27" t="s">
        <v>22</v>
      </c>
      <c r="E27">
        <f t="shared" si="0"/>
        <v>2</v>
      </c>
      <c r="F27">
        <f t="shared" si="1"/>
        <v>20</v>
      </c>
      <c r="G27">
        <f t="shared" si="2"/>
        <v>40</v>
      </c>
      <c r="H27" t="str">
        <f t="shared" si="3"/>
        <v>46.21892888603613</v>
      </c>
      <c r="I27" t="str">
        <f t="shared" si="4"/>
        <v>-119.28104784339666</v>
      </c>
      <c r="J27" t="str">
        <f t="shared" si="5"/>
        <v>925.67</v>
      </c>
      <c r="K27">
        <f t="shared" si="24"/>
        <v>0.80667248580644502</v>
      </c>
      <c r="L27">
        <f t="shared" si="25"/>
        <v>-2.0818470200961419</v>
      </c>
      <c r="M27">
        <f t="shared" si="8"/>
        <v>-4.2559513103171657E-6</v>
      </c>
      <c r="N27">
        <f t="shared" si="9"/>
        <v>-1.5963362079475089E-5</v>
      </c>
      <c r="O27">
        <f t="shared" si="20"/>
        <v>247.41345786202842</v>
      </c>
      <c r="P27">
        <f t="shared" si="21"/>
        <v>1.9785485264275726</v>
      </c>
      <c r="Q27">
        <f t="shared" si="22"/>
        <v>57.969999999999914</v>
      </c>
      <c r="R27">
        <f t="shared" si="13"/>
        <v>192.6075607914037</v>
      </c>
      <c r="S27">
        <f t="shared" si="14"/>
        <v>155.29245524889947</v>
      </c>
      <c r="T27">
        <f t="shared" si="23"/>
        <v>57.969999999999914</v>
      </c>
      <c r="U27">
        <f t="shared" si="16"/>
        <v>-522.07198434548343</v>
      </c>
      <c r="V27">
        <f t="shared" si="17"/>
        <v>-645.47187021120953</v>
      </c>
      <c r="W27" t="s">
        <v>66</v>
      </c>
    </row>
    <row r="28" spans="3:23" x14ac:dyDescent="0.25">
      <c r="D28" t="s">
        <v>23</v>
      </c>
      <c r="E28">
        <f t="shared" si="0"/>
        <v>2</v>
      </c>
      <c r="F28">
        <f t="shared" si="1"/>
        <v>20</v>
      </c>
      <c r="G28">
        <f t="shared" si="2"/>
        <v>40</v>
      </c>
      <c r="H28" t="str">
        <f t="shared" si="3"/>
        <v>46.21904580339001</v>
      </c>
      <c r="I28" t="str">
        <f t="shared" si="4"/>
        <v>-119.28100224584341</v>
      </c>
      <c r="J28" t="str">
        <f t="shared" si="5"/>
        <v>908.31</v>
      </c>
      <c r="K28">
        <f t="shared" si="24"/>
        <v>0.80667452639922332</v>
      </c>
      <c r="L28">
        <f t="shared" si="25"/>
        <v>-2.0818462242687112</v>
      </c>
      <c r="M28">
        <f t="shared" si="8"/>
        <v>-2.2153585320473224E-6</v>
      </c>
      <c r="N28">
        <f t="shared" si="9"/>
        <v>-1.5167534648818227E-5</v>
      </c>
      <c r="O28">
        <f t="shared" si="20"/>
        <v>224.19171808513835</v>
      </c>
      <c r="P28">
        <f t="shared" si="21"/>
        <v>1.8032725191184131</v>
      </c>
      <c r="Q28">
        <f t="shared" si="22"/>
        <v>40.6099999999999</v>
      </c>
      <c r="R28">
        <f t="shared" si="13"/>
        <v>196.3939484804919</v>
      </c>
      <c r="S28">
        <f t="shared" si="14"/>
        <v>108.12651598108602</v>
      </c>
      <c r="T28">
        <f t="shared" si="23"/>
        <v>40.6099999999999</v>
      </c>
      <c r="U28">
        <f t="shared" si="16"/>
        <v>-567.50863661454184</v>
      </c>
      <c r="V28">
        <f t="shared" si="17"/>
        <v>-79.480598997447828</v>
      </c>
      <c r="W28" t="s">
        <v>67</v>
      </c>
    </row>
    <row r="29" spans="3:23" x14ac:dyDescent="0.25">
      <c r="D29" t="s">
        <v>24</v>
      </c>
      <c r="E29">
        <f t="shared" si="0"/>
        <v>2</v>
      </c>
      <c r="F29">
        <f t="shared" si="1"/>
        <v>20</v>
      </c>
      <c r="G29">
        <f t="shared" si="2"/>
        <v>40</v>
      </c>
      <c r="H29" t="str">
        <f t="shared" si="3"/>
        <v>46.21916643214495</v>
      </c>
      <c r="I29" t="str">
        <f t="shared" si="4"/>
        <v>-119.28094860166311</v>
      </c>
      <c r="J29" t="str">
        <f t="shared" si="5"/>
        <v>893.67</v>
      </c>
      <c r="K29">
        <f t="shared" si="24"/>
        <v>0.80667663176816884</v>
      </c>
      <c r="L29">
        <f t="shared" si="25"/>
        <v>-2.0818452880011455</v>
      </c>
      <c r="M29">
        <f t="shared" si="8"/>
        <v>-1.099895864680817E-7</v>
      </c>
      <c r="N29">
        <f t="shared" si="9"/>
        <v>-1.4231267083295794E-5</v>
      </c>
      <c r="O29">
        <f t="shared" si="20"/>
        <v>205.82913608953032</v>
      </c>
      <c r="P29">
        <f t="shared" si="21"/>
        <v>1.5836241682960874</v>
      </c>
      <c r="Q29">
        <f t="shared" si="22"/>
        <v>25.969999999999914</v>
      </c>
      <c r="R29">
        <f t="shared" si="13"/>
        <v>197.60576185414746</v>
      </c>
      <c r="S29">
        <f t="shared" si="14"/>
        <v>57.598577633517628</v>
      </c>
      <c r="T29">
        <f t="shared" si="23"/>
        <v>25.969999999999914</v>
      </c>
      <c r="U29">
        <f t="shared" si="16"/>
        <v>-582.05039709840855</v>
      </c>
      <c r="V29">
        <f t="shared" si="17"/>
        <v>526.85466117337273</v>
      </c>
      <c r="W29" t="s">
        <v>68</v>
      </c>
    </row>
    <row r="30" spans="3:23" x14ac:dyDescent="0.25">
      <c r="D30" t="s">
        <v>25</v>
      </c>
      <c r="E30">
        <f t="shared" si="0"/>
        <v>2</v>
      </c>
      <c r="F30">
        <f t="shared" si="1"/>
        <v>20</v>
      </c>
      <c r="G30">
        <f t="shared" si="2"/>
        <v>40</v>
      </c>
      <c r="H30" t="str">
        <f t="shared" si="3"/>
        <v>46.21924994420466</v>
      </c>
      <c r="I30" t="str">
        <f t="shared" si="4"/>
        <v>-119.28090836852789</v>
      </c>
      <c r="J30" t="str">
        <f t="shared" si="5"/>
        <v>885.34</v>
      </c>
      <c r="K30">
        <f t="shared" si="24"/>
        <v>0.80667808932857565</v>
      </c>
      <c r="L30">
        <f t="shared" si="25"/>
        <v>-2.0818445858004537</v>
      </c>
      <c r="M30">
        <f t="shared" si="8"/>
        <v>1.3475708203497613E-6</v>
      </c>
      <c r="N30">
        <f t="shared" si="9"/>
        <v>-1.3529066391606116E-5</v>
      </c>
      <c r="O30">
        <f t="shared" si="20"/>
        <v>197.67761835177546</v>
      </c>
      <c r="P30">
        <f t="shared" si="21"/>
        <v>1.4112855422985728</v>
      </c>
      <c r="Q30">
        <f t="shared" si="22"/>
        <v>17.639999999999986</v>
      </c>
      <c r="R30">
        <f t="shared" si="13"/>
        <v>196.45481465780153</v>
      </c>
      <c r="S30">
        <f t="shared" si="14"/>
        <v>21.95328210083964</v>
      </c>
      <c r="T30">
        <f t="shared" si="23"/>
        <v>17.639999999999986</v>
      </c>
      <c r="U30">
        <f t="shared" si="16"/>
        <v>-568.23903074225746</v>
      </c>
      <c r="V30">
        <f t="shared" si="17"/>
        <v>954.59820756550857</v>
      </c>
      <c r="W30" t="s">
        <v>69</v>
      </c>
    </row>
    <row r="32" spans="3:23" x14ac:dyDescent="0.25">
      <c r="D32" t="s">
        <v>26</v>
      </c>
    </row>
    <row r="33" spans="4:23" x14ac:dyDescent="0.25">
      <c r="D33" t="s">
        <v>27</v>
      </c>
      <c r="E33">
        <f t="shared" si="0"/>
        <v>2</v>
      </c>
      <c r="F33">
        <f t="shared" si="1"/>
        <v>20</v>
      </c>
      <c r="G33">
        <f t="shared" si="2"/>
        <v>40</v>
      </c>
      <c r="H33" t="str">
        <f t="shared" si="3"/>
        <v>46.21923047376925</v>
      </c>
      <c r="I33" t="str">
        <f t="shared" si="4"/>
        <v>-119.28125973790884</v>
      </c>
      <c r="J33" t="str">
        <f t="shared" si="5"/>
        <v>901.52</v>
      </c>
      <c r="K33">
        <f t="shared" si="24"/>
        <v>0.80667774950537119</v>
      </c>
      <c r="L33">
        <f t="shared" si="25"/>
        <v>-2.081850718353043</v>
      </c>
      <c r="M33">
        <f t="shared" si="8"/>
        <v>1.0077476158701097E-6</v>
      </c>
      <c r="N33">
        <f t="shared" si="9"/>
        <v>-1.9661618980886153E-5</v>
      </c>
      <c r="O33">
        <f t="shared" si="20"/>
        <v>285.13095310825787</v>
      </c>
      <c r="P33">
        <f t="shared" si="21"/>
        <v>1.4884831572631494</v>
      </c>
      <c r="Q33">
        <f t="shared" si="22"/>
        <v>33.819999999999936</v>
      </c>
      <c r="R33">
        <f t="shared" si="13"/>
        <v>280.08116261896549</v>
      </c>
      <c r="S33">
        <f t="shared" si="14"/>
        <v>53.42473927341301</v>
      </c>
      <c r="T33">
        <f t="shared" si="23"/>
        <v>33.819999999999936</v>
      </c>
      <c r="U33">
        <f t="shared" si="16"/>
        <v>-1571.755206276225</v>
      </c>
      <c r="V33">
        <f t="shared" si="17"/>
        <v>576.94072149462818</v>
      </c>
      <c r="W33" t="s">
        <v>70</v>
      </c>
    </row>
    <row r="34" spans="4:23" x14ac:dyDescent="0.25">
      <c r="D34" t="s">
        <v>28</v>
      </c>
      <c r="E34">
        <f t="shared" si="0"/>
        <v>2</v>
      </c>
      <c r="F34">
        <f t="shared" si="1"/>
        <v>20</v>
      </c>
      <c r="G34">
        <f t="shared" si="2"/>
        <v>40</v>
      </c>
      <c r="H34" t="str">
        <f t="shared" si="3"/>
        <v>46.21915436235325</v>
      </c>
      <c r="I34" t="str">
        <f t="shared" si="4"/>
        <v>-119.28120341151953</v>
      </c>
      <c r="J34" t="str">
        <f t="shared" si="5"/>
        <v>906.67</v>
      </c>
      <c r="K34">
        <f t="shared" si="24"/>
        <v>0.8066764211105637</v>
      </c>
      <c r="L34">
        <f t="shared" si="25"/>
        <v>-2.0818497352720993</v>
      </c>
      <c r="M34">
        <f t="shared" si="8"/>
        <v>-3.2064719168404949E-7</v>
      </c>
      <c r="N34">
        <f t="shared" si="9"/>
        <v>-1.8678538037075199E-5</v>
      </c>
      <c r="O34">
        <f t="shared" si="20"/>
        <v>270.21741879320842</v>
      </c>
      <c r="P34">
        <f t="shared" si="21"/>
        <v>1.5989920509446636</v>
      </c>
      <c r="Q34">
        <f t="shared" si="22"/>
        <v>38.969999999999914</v>
      </c>
      <c r="R34">
        <f t="shared" si="13"/>
        <v>258.22891849932984</v>
      </c>
      <c r="S34">
        <f t="shared" si="14"/>
        <v>79.594466327318656</v>
      </c>
      <c r="T34">
        <f t="shared" si="23"/>
        <v>38.969999999999914</v>
      </c>
      <c r="U34">
        <f t="shared" si="16"/>
        <v>-1309.5282768405971</v>
      </c>
      <c r="V34">
        <f t="shared" si="17"/>
        <v>262.90399684776042</v>
      </c>
      <c r="W34" t="s">
        <v>71</v>
      </c>
    </row>
    <row r="35" spans="4:23" x14ac:dyDescent="0.25">
      <c r="D35" t="s">
        <v>29</v>
      </c>
      <c r="E35">
        <f t="shared" si="0"/>
        <v>2</v>
      </c>
      <c r="F35">
        <f t="shared" si="1"/>
        <v>20</v>
      </c>
      <c r="G35">
        <f t="shared" si="2"/>
        <v>39</v>
      </c>
      <c r="H35" t="str">
        <f t="shared" si="3"/>
        <v>46.21910974526723</v>
      </c>
      <c r="I35" t="str">
        <f t="shared" si="4"/>
        <v>-119.2810907587409</v>
      </c>
      <c r="J35" t="str">
        <f t="shared" si="5"/>
        <v>905.75</v>
      </c>
      <c r="K35">
        <f t="shared" si="24"/>
        <v>0.80667564239551026</v>
      </c>
      <c r="L35">
        <f t="shared" si="25"/>
        <v>-2.0818477691101944</v>
      </c>
      <c r="M35">
        <f t="shared" si="8"/>
        <v>-1.0993622451071896E-6</v>
      </c>
      <c r="N35">
        <f t="shared" si="9"/>
        <v>-1.6712376132091455E-5</v>
      </c>
      <c r="O35">
        <f t="shared" si="20"/>
        <v>242.78888421306786</v>
      </c>
      <c r="P35">
        <f t="shared" si="21"/>
        <v>1.6772356325336222</v>
      </c>
      <c r="Q35">
        <f t="shared" si="22"/>
        <v>38.049999999999955</v>
      </c>
      <c r="R35">
        <f t="shared" si="13"/>
        <v>225.7175350016249</v>
      </c>
      <c r="S35">
        <f t="shared" si="14"/>
        <v>89.431743191199828</v>
      </c>
      <c r="T35">
        <f t="shared" si="23"/>
        <v>38.049999999999955</v>
      </c>
      <c r="U35">
        <f t="shared" si="16"/>
        <v>-919.3916748681379</v>
      </c>
      <c r="V35">
        <f t="shared" si="17"/>
        <v>144.85667448118636</v>
      </c>
      <c r="W35" t="s">
        <v>72</v>
      </c>
    </row>
    <row r="36" spans="4:23" x14ac:dyDescent="0.25">
      <c r="D36" t="s">
        <v>30</v>
      </c>
      <c r="E36">
        <f t="shared" si="0"/>
        <v>2</v>
      </c>
      <c r="F36">
        <f t="shared" si="1"/>
        <v>21</v>
      </c>
      <c r="G36">
        <f t="shared" si="2"/>
        <v>41</v>
      </c>
      <c r="H36" t="str">
        <f t="shared" si="3"/>
        <v>46.219073001757394</v>
      </c>
      <c r="I36" t="str">
        <f t="shared" si="4"/>
        <v>-119.28097005933523</v>
      </c>
      <c r="J36" t="str">
        <f t="shared" si="5"/>
        <v>904.48</v>
      </c>
      <c r="K36">
        <f t="shared" si="24"/>
        <v>0.80667500110028378</v>
      </c>
      <c r="L36">
        <f t="shared" si="25"/>
        <v>-2.0818456625081718</v>
      </c>
      <c r="M36">
        <f t="shared" si="8"/>
        <v>-1.7406574715163571E-6</v>
      </c>
      <c r="N36">
        <f t="shared" si="9"/>
        <v>-1.4605774109603977E-5</v>
      </c>
      <c r="O36">
        <f t="shared" si="20"/>
        <v>214.34352205666286</v>
      </c>
      <c r="P36">
        <f t="shared" si="21"/>
        <v>1.7616676857781619</v>
      </c>
      <c r="Q36">
        <f t="shared" si="22"/>
        <v>36.779999999999973</v>
      </c>
      <c r="R36">
        <f t="shared" si="13"/>
        <v>191.90408861625792</v>
      </c>
      <c r="S36">
        <f t="shared" si="14"/>
        <v>95.477569198312423</v>
      </c>
      <c r="T36">
        <f t="shared" si="23"/>
        <v>36.779999999999973</v>
      </c>
      <c r="U36">
        <f t="shared" si="16"/>
        <v>-513.63031824373411</v>
      </c>
      <c r="V36">
        <f t="shared" si="17"/>
        <v>72.306762395835221</v>
      </c>
      <c r="W36" t="s">
        <v>73</v>
      </c>
    </row>
    <row r="37" spans="4:23" x14ac:dyDescent="0.25">
      <c r="D37" t="s">
        <v>31</v>
      </c>
      <c r="E37">
        <f t="shared" si="0"/>
        <v>2</v>
      </c>
      <c r="F37">
        <f t="shared" si="1"/>
        <v>21</v>
      </c>
      <c r="G37">
        <f t="shared" si="2"/>
        <v>41</v>
      </c>
      <c r="H37" t="str">
        <f t="shared" si="3"/>
        <v>46.219049380916644</v>
      </c>
      <c r="I37" t="str">
        <f t="shared" si="4"/>
        <v>-119.28089763969183</v>
      </c>
      <c r="J37" t="str">
        <f t="shared" si="5"/>
        <v>903.49</v>
      </c>
      <c r="K37">
        <f t="shared" si="24"/>
        <v>0.80667458883884147</v>
      </c>
      <c r="L37">
        <f t="shared" si="25"/>
        <v>-2.081844398546941</v>
      </c>
      <c r="M37">
        <f t="shared" si="8"/>
        <v>-2.1529189138254858E-6</v>
      </c>
      <c r="N37">
        <f t="shared" si="9"/>
        <v>-1.3341812878700051E-5</v>
      </c>
      <c r="O37">
        <f t="shared" si="20"/>
        <v>198.13153977941852</v>
      </c>
      <c r="P37">
        <f t="shared" si="21"/>
        <v>1.8265603755248212</v>
      </c>
      <c r="Q37">
        <f t="shared" si="22"/>
        <v>35.789999999999964</v>
      </c>
      <c r="R37">
        <f t="shared" si="13"/>
        <v>171.29280149160829</v>
      </c>
      <c r="S37">
        <f t="shared" si="14"/>
        <v>99.57350657940988</v>
      </c>
      <c r="T37">
        <f t="shared" si="23"/>
        <v>35.789999999999964</v>
      </c>
      <c r="U37">
        <f t="shared" si="16"/>
        <v>-266.29487274793848</v>
      </c>
      <c r="V37">
        <f t="shared" si="17"/>
        <v>23.155513822665739</v>
      </c>
      <c r="W37" t="s">
        <v>74</v>
      </c>
    </row>
    <row r="39" spans="4:23" x14ac:dyDescent="0.25">
      <c r="D39" t="s">
        <v>32</v>
      </c>
    </row>
    <row r="40" spans="4:23" x14ac:dyDescent="0.25">
      <c r="D40" t="s">
        <v>33</v>
      </c>
      <c r="E40">
        <f t="shared" si="0"/>
        <v>2</v>
      </c>
      <c r="F40">
        <f t="shared" si="1"/>
        <v>20</v>
      </c>
      <c r="G40">
        <f t="shared" si="2"/>
        <v>40</v>
      </c>
      <c r="H40" t="str">
        <f t="shared" si="3"/>
        <v>46.21917535861647</v>
      </c>
      <c r="I40" t="str">
        <f t="shared" si="4"/>
        <v>-119.28100224584341</v>
      </c>
      <c r="J40" t="str">
        <f t="shared" si="5"/>
        <v>894.83</v>
      </c>
      <c r="K40">
        <f t="shared" si="24"/>
        <v>0.80667678756448702</v>
      </c>
      <c r="L40">
        <f t="shared" si="25"/>
        <v>-2.0818462242687112</v>
      </c>
      <c r="M40">
        <f t="shared" si="8"/>
        <v>4.5806731694953288E-8</v>
      </c>
      <c r="N40">
        <f t="shared" si="9"/>
        <v>-1.5167534648818227E-5</v>
      </c>
      <c r="O40">
        <f t="shared" si="20"/>
        <v>219.35939217446153</v>
      </c>
      <c r="P40">
        <f t="shared" si="21"/>
        <v>1.5662504722399126</v>
      </c>
      <c r="Q40">
        <f t="shared" si="22"/>
        <v>27.129999999999995</v>
      </c>
      <c r="R40">
        <f t="shared" si="13"/>
        <v>211.63009643336198</v>
      </c>
      <c r="S40">
        <f t="shared" si="14"/>
        <v>57.716940483320187</v>
      </c>
      <c r="T40">
        <f t="shared" si="23"/>
        <v>27.129999999999995</v>
      </c>
      <c r="U40">
        <f t="shared" si="16"/>
        <v>-750.34241204898285</v>
      </c>
      <c r="V40">
        <f t="shared" si="17"/>
        <v>525.43430697574206</v>
      </c>
      <c r="W40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2015-02-08T18:30:19Z</dcterms:created>
  <dcterms:modified xsi:type="dcterms:W3CDTF">2015-02-09T06:09:31Z</dcterms:modified>
</cp:coreProperties>
</file>