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h\Desktop\UofT_Data_Analytics\UofT_Data_analytics\Homework\Week1\"/>
    </mc:Choice>
  </mc:AlternateContent>
  <xr:revisionPtr revIDLastSave="0" documentId="13_ncr:1_{2F8FEBCC-59DF-4A72-AF08-7B40FCB32640}" xr6:coauthVersionLast="47" xr6:coauthVersionMax="47" xr10:uidLastSave="{00000000-0000-0000-0000-000000000000}"/>
  <bookViews>
    <workbookView xWindow="19755" yWindow="300" windowWidth="22290" windowHeight="15030" firstSheet="3" activeTab="4" xr2:uid="{00000000-000D-0000-FFFF-FFFF00000000}"/>
  </bookViews>
  <sheets>
    <sheet name="CategoryStats" sheetId="2" r:id="rId1"/>
    <sheet name="SubcategoryStats" sheetId="3" r:id="rId2"/>
    <sheet name="LaunchDateOutcomes" sheetId="4" r:id="rId3"/>
    <sheet name="OutcomesByGoal" sheetId="5" r:id="rId4"/>
    <sheet name="SummaryStatistics" sheetId="6" r:id="rId5"/>
    <sheet name="Some extras" sheetId="10" r:id="rId6"/>
    <sheet name="Crowdfunding" sheetId="1" r:id="rId7"/>
  </sheets>
  <definedNames>
    <definedName name="_xlnm._FilterDatabase" localSheetId="6" hidden="1">Crowdfunding!$A$1:$T$1</definedName>
    <definedName name="_xlnm._FilterDatabase" localSheetId="5" hidden="1">'Some extras'!$K$4:$L$4</definedName>
    <definedName name="_xlnm._FilterDatabase" localSheetId="4" hidden="1">SummaryStatistics!$A$3:$C$1001</definedName>
    <definedName name="_xlchart.v1.0" hidden="1">SummaryStatistics!$F$1</definedName>
    <definedName name="_xlchart.v1.1" hidden="1">SummaryStatistics!$F$2:$F$1004</definedName>
    <definedName name="_xlchart.v1.2" hidden="1">SummaryStatistics!$H$1</definedName>
    <definedName name="_xlchart.v1.3" hidden="1">SummaryStatistics!$H$2:$H$1004</definedName>
    <definedName name="backers">Crowdfunding!$G$2:$G$1001</definedName>
    <definedName name="outcome">Crowdfunding!$F$2:$F$1001</definedName>
  </definedNames>
  <calcPr calcId="191029"/>
  <pivotCaches>
    <pivotCache cacheId="13" r:id="rId8"/>
    <pivotCache cacheId="1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S699" i="1"/>
  <c r="C9" i="6"/>
  <c r="B9" i="6"/>
  <c r="C8" i="6"/>
  <c r="B8" i="6"/>
  <c r="C7" i="6"/>
  <c r="B7" i="6"/>
  <c r="C6" i="6"/>
  <c r="B6" i="6"/>
  <c r="C5" i="6"/>
  <c r="B5" i="6"/>
  <c r="C4" i="6"/>
  <c r="B4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2" i="5"/>
  <c r="B11" i="5"/>
  <c r="B10" i="5"/>
  <c r="B9" i="5"/>
  <c r="B8" i="5"/>
  <c r="B7" i="5"/>
  <c r="B6" i="5"/>
  <c r="B5" i="5"/>
  <c r="B4" i="5"/>
  <c r="B3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U664" i="1" s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U888" i="1" s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U311" i="1" s="1"/>
  <c r="T658" i="1"/>
  <c r="T659" i="1"/>
  <c r="T660" i="1"/>
  <c r="T661" i="1"/>
  <c r="T662" i="1"/>
  <c r="T663" i="1"/>
  <c r="T664" i="1"/>
  <c r="T665" i="1"/>
  <c r="U661" i="1" s="1"/>
  <c r="T666" i="1"/>
  <c r="T667" i="1"/>
  <c r="T668" i="1"/>
  <c r="T669" i="1"/>
  <c r="T670" i="1"/>
  <c r="T671" i="1"/>
  <c r="T672" i="1"/>
  <c r="T673" i="1"/>
  <c r="U500" i="1" s="1"/>
  <c r="T674" i="1"/>
  <c r="T675" i="1"/>
  <c r="T676" i="1"/>
  <c r="T677" i="1"/>
  <c r="T678" i="1"/>
  <c r="T679" i="1"/>
  <c r="T680" i="1"/>
  <c r="T681" i="1"/>
  <c r="U23" i="1" s="1"/>
  <c r="T682" i="1"/>
  <c r="T683" i="1"/>
  <c r="T684" i="1"/>
  <c r="T685" i="1"/>
  <c r="T686" i="1"/>
  <c r="T687" i="1"/>
  <c r="T688" i="1"/>
  <c r="T689" i="1"/>
  <c r="U30" i="1" s="1"/>
  <c r="T690" i="1"/>
  <c r="T691" i="1"/>
  <c r="T692" i="1"/>
  <c r="T693" i="1"/>
  <c r="T694" i="1"/>
  <c r="T695" i="1"/>
  <c r="T696" i="1"/>
  <c r="T697" i="1"/>
  <c r="U462" i="1" s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U301" i="1" s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U477" i="1" s="1"/>
  <c r="T896" i="1"/>
  <c r="T897" i="1"/>
  <c r="T898" i="1"/>
  <c r="T899" i="1"/>
  <c r="T900" i="1"/>
  <c r="T901" i="1"/>
  <c r="T902" i="1"/>
  <c r="T903" i="1"/>
  <c r="U405" i="1" s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U92" i="1" s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U66" i="1" s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U976" i="1" s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U450" i="1" l="1"/>
  <c r="U1000" i="1"/>
  <c r="U720" i="1"/>
  <c r="U729" i="1"/>
  <c r="U345" i="1"/>
  <c r="U900" i="1"/>
  <c r="U129" i="1"/>
  <c r="U483" i="1"/>
  <c r="U386" i="1"/>
  <c r="U938" i="1"/>
  <c r="U238" i="1"/>
  <c r="U265" i="1"/>
  <c r="U741" i="1"/>
  <c r="U95" i="1"/>
  <c r="U513" i="1"/>
  <c r="U659" i="1"/>
  <c r="U895" i="1"/>
  <c r="U548" i="1"/>
  <c r="U64" i="1"/>
  <c r="U35" i="1"/>
  <c r="U774" i="1"/>
  <c r="U195" i="1"/>
  <c r="U240" i="1"/>
  <c r="U776" i="1"/>
  <c r="U539" i="1"/>
  <c r="U838" i="1"/>
  <c r="U778" i="1"/>
  <c r="U312" i="1"/>
  <c r="U289" i="1"/>
  <c r="U123" i="1"/>
  <c r="U402" i="1"/>
  <c r="U14" i="1"/>
  <c r="U84" i="1"/>
  <c r="U782" i="1"/>
  <c r="U234" i="1"/>
  <c r="U441" i="1"/>
  <c r="U352" i="1"/>
  <c r="U784" i="1"/>
  <c r="U258" i="1"/>
  <c r="U848" i="1"/>
  <c r="U415" i="1"/>
  <c r="U912" i="1"/>
  <c r="U130" i="1"/>
  <c r="U713" i="1"/>
  <c r="U692" i="1"/>
  <c r="U636" i="1"/>
  <c r="U746" i="1"/>
  <c r="U528" i="1"/>
  <c r="U431" i="1"/>
  <c r="U411" i="1"/>
  <c r="U456" i="1"/>
  <c r="U969" i="1"/>
  <c r="U17" i="1"/>
  <c r="U392" i="1"/>
  <c r="U374" i="1"/>
  <c r="U802" i="1"/>
  <c r="U739" i="1"/>
  <c r="U299" i="1"/>
  <c r="U989" i="1"/>
  <c r="U964" i="1"/>
  <c r="U875" i="1"/>
  <c r="U81" i="1"/>
  <c r="U208" i="1"/>
  <c r="U128" i="1"/>
  <c r="U552" i="1"/>
  <c r="U243" i="1"/>
  <c r="U313" i="1"/>
  <c r="U541" i="1"/>
  <c r="U150" i="1"/>
  <c r="U472" i="1"/>
  <c r="U219" i="1"/>
  <c r="U620" i="1"/>
  <c r="U883" i="1"/>
  <c r="U443" i="1"/>
  <c r="U952" i="1"/>
  <c r="U744" i="1"/>
  <c r="U689" i="1"/>
  <c r="U250" i="1"/>
  <c r="U939" i="1"/>
  <c r="U155" i="1"/>
  <c r="U373" i="1"/>
  <c r="U414" i="1"/>
  <c r="U906" i="1"/>
  <c r="U179" i="1"/>
  <c r="U745" i="1"/>
  <c r="U618" i="1"/>
  <c r="U626" i="1"/>
  <c r="U132" i="1"/>
  <c r="U39" i="1"/>
  <c r="U43" i="1"/>
  <c r="U968" i="1"/>
  <c r="U704" i="1"/>
  <c r="U339" i="1"/>
  <c r="U917" i="1"/>
  <c r="U244" i="1"/>
  <c r="U910" i="1"/>
  <c r="U231" i="1"/>
  <c r="U317" i="1"/>
  <c r="U627" i="1"/>
  <c r="U837" i="1"/>
  <c r="U605" i="1"/>
  <c r="U322" i="1"/>
  <c r="U525" i="1"/>
  <c r="U89" i="1"/>
  <c r="U992" i="1"/>
  <c r="U157" i="1"/>
  <c r="U595" i="1"/>
  <c r="U13" i="1"/>
  <c r="U318" i="1"/>
  <c r="U870" i="1"/>
  <c r="U279" i="1"/>
  <c r="U459" i="1"/>
  <c r="U866" i="1"/>
  <c r="U77" i="1"/>
  <c r="U995" i="1"/>
  <c r="U15" i="1"/>
  <c r="U174" i="1"/>
  <c r="U612" i="1"/>
  <c r="U564" i="1"/>
  <c r="U427" i="1"/>
  <c r="U760" i="1"/>
  <c r="U633" i="1"/>
  <c r="U309" i="1"/>
  <c r="U918" i="1"/>
  <c r="U99" i="1"/>
  <c r="U574" i="1"/>
  <c r="U90" i="1"/>
  <c r="U614" i="1"/>
  <c r="U945" i="1"/>
  <c r="U722" i="1"/>
  <c r="U978" i="1"/>
  <c r="U408" i="1"/>
  <c r="U319" i="1"/>
  <c r="U383" i="1"/>
  <c r="U643" i="1"/>
  <c r="U770" i="1"/>
  <c r="U137" i="1"/>
  <c r="U806" i="1"/>
  <c r="U453" i="1"/>
  <c r="U972" i="1"/>
  <c r="U982" i="1"/>
  <c r="U929" i="1"/>
  <c r="U406" i="1"/>
  <c r="U963" i="1"/>
  <c r="U511" i="1"/>
  <c r="U83" i="1"/>
  <c r="U79" i="1"/>
  <c r="U936" i="1"/>
  <c r="U247" i="1"/>
  <c r="U198" i="1"/>
  <c r="U869" i="1"/>
  <c r="U807" i="1"/>
  <c r="U642" i="1"/>
  <c r="U343" i="1"/>
  <c r="U691" i="1"/>
  <c r="U482" i="1"/>
  <c r="U628" i="1"/>
  <c r="U338" i="1"/>
  <c r="U52" i="1"/>
  <c r="U325" i="1"/>
  <c r="U715" i="1"/>
  <c r="U937" i="1"/>
  <c r="U72" i="1"/>
  <c r="U944" i="1"/>
  <c r="U966" i="1"/>
  <c r="U698" i="1"/>
  <c r="U324" i="1"/>
  <c r="U801" i="1"/>
  <c r="U928" i="1"/>
  <c r="U905" i="1"/>
  <c r="U863" i="1"/>
  <c r="U11" i="1"/>
  <c r="U920" i="1"/>
  <c r="U168" i="1"/>
  <c r="U879" i="1"/>
  <c r="U178" i="1"/>
  <c r="U333" i="1"/>
  <c r="U169" i="1"/>
  <c r="U113" i="1"/>
  <c r="U114" i="1"/>
  <c r="U452" i="1"/>
  <c r="U24" i="1"/>
  <c r="U830" i="1"/>
  <c r="U957" i="1"/>
  <c r="U688" i="1"/>
  <c r="U51" i="1"/>
  <c r="U33" i="1"/>
  <c r="U455" i="1"/>
  <c r="U269" i="1"/>
  <c r="U994" i="1"/>
  <c r="U253" i="1"/>
  <c r="U608" i="1"/>
  <c r="U832" i="1"/>
  <c r="U514" i="1"/>
  <c r="U930" i="1"/>
  <c r="U201" i="1"/>
  <c r="U188" i="1"/>
  <c r="U369" i="1"/>
  <c r="U189" i="1"/>
  <c r="U488" i="1"/>
  <c r="U50" i="1"/>
  <c r="U606" i="1"/>
  <c r="U521" i="1"/>
  <c r="U170" i="1"/>
  <c r="U387" i="1"/>
  <c r="U478" i="1"/>
  <c r="U696" i="1"/>
  <c r="U147" i="1"/>
  <c r="U758" i="1"/>
  <c r="U2" i="1"/>
  <c r="U591" i="1"/>
  <c r="U651" i="1"/>
  <c r="U705" i="1"/>
  <c r="U68" i="1"/>
  <c r="U353" i="1"/>
  <c r="U323" i="1"/>
  <c r="U296" i="1"/>
  <c r="U703" i="1"/>
  <c r="U711" i="1"/>
  <c r="U537" i="1"/>
  <c r="U293" i="1"/>
  <c r="U298" i="1"/>
  <c r="U199" i="1"/>
  <c r="U889" i="1"/>
  <c r="U396" i="1"/>
  <c r="U632" i="1"/>
  <c r="U536" i="1"/>
  <c r="U679" i="1"/>
  <c r="U680" i="1"/>
  <c r="U49" i="1"/>
  <c r="U867" i="1"/>
  <c r="U757" i="1"/>
  <c r="U335" i="1"/>
  <c r="U444" i="1"/>
  <c r="U747" i="1"/>
  <c r="U87" i="1"/>
  <c r="U492" i="1"/>
  <c r="U601" i="1"/>
  <c r="U712" i="1"/>
  <c r="U724" i="1"/>
  <c r="U609" i="1"/>
  <c r="U355" i="1"/>
  <c r="U499" i="1"/>
  <c r="U336" i="1"/>
  <c r="U45" i="1"/>
  <c r="U44" i="1"/>
  <c r="U332" i="1"/>
  <c r="U764" i="1"/>
  <c r="U630" i="1"/>
  <c r="U487" i="1"/>
  <c r="U600" i="1"/>
  <c r="U911" i="1"/>
  <c r="U666" i="1"/>
  <c r="U10" i="1"/>
  <c r="U926" i="1"/>
  <c r="U55" i="1"/>
  <c r="U19" i="1"/>
  <c r="U229" i="1"/>
  <c r="U865" i="1"/>
  <c r="U611" i="1"/>
  <c r="U88" i="1"/>
  <c r="U394" i="1"/>
  <c r="U305" i="1"/>
  <c r="U572" i="1"/>
  <c r="U304" i="1"/>
  <c r="U106" i="1"/>
  <c r="U191" i="1"/>
  <c r="U896" i="1"/>
  <c r="U726" i="1"/>
  <c r="U378" i="1"/>
  <c r="U501" i="1"/>
  <c r="U766" i="1"/>
  <c r="U271" i="1"/>
  <c r="U555" i="1"/>
  <c r="U180" i="1"/>
  <c r="U391" i="1"/>
  <c r="U354" i="1"/>
  <c r="U734" i="1"/>
  <c r="U25" i="1"/>
  <c r="U730" i="1"/>
  <c r="U471" i="1"/>
  <c r="U798" i="1"/>
  <c r="U891" i="1"/>
  <c r="U592" i="1"/>
  <c r="U445" i="1"/>
  <c r="U795" i="1"/>
  <c r="U446" i="1"/>
  <c r="U166" i="1"/>
  <c r="U818" i="1"/>
  <c r="U235" i="1"/>
  <c r="U356" i="1"/>
  <c r="U672" i="1"/>
  <c r="U769" i="1"/>
  <c r="U824" i="1"/>
  <c r="U153" i="1"/>
  <c r="U719" i="1"/>
  <c r="U723" i="1"/>
  <c r="U284" i="1"/>
  <c r="U93" i="1"/>
  <c r="U841" i="1"/>
  <c r="U173" i="1"/>
  <c r="U988" i="1"/>
  <c r="U252" i="1"/>
  <c r="U709" i="1"/>
  <c r="U884" i="1"/>
  <c r="U334" i="1"/>
  <c r="U232" i="1"/>
  <c r="U775" i="1"/>
  <c r="U570" i="1"/>
  <c r="U667" i="1"/>
  <c r="U687" i="1"/>
  <c r="U36" i="1"/>
  <c r="U262" i="1"/>
  <c r="U213" i="1"/>
  <c r="U753" i="1"/>
  <c r="U616" i="1"/>
  <c r="U547" i="1"/>
  <c r="U526" i="1"/>
  <c r="U47" i="1"/>
  <c r="U42" i="1"/>
  <c r="U845" i="1"/>
  <c r="U873" i="1"/>
  <c r="U596" i="1"/>
  <c r="U461" i="1"/>
  <c r="U85" i="1"/>
  <c r="U54" i="1"/>
  <c r="U980" i="1"/>
  <c r="U602" i="1"/>
  <c r="U82" i="1"/>
  <c r="U314" i="1"/>
  <c r="U904" i="1"/>
  <c r="U644" i="1"/>
  <c r="U484" i="1"/>
  <c r="U791" i="1"/>
  <c r="U706" i="1"/>
  <c r="U418" i="1"/>
  <c r="U215" i="1"/>
  <c r="U448" i="1"/>
  <c r="U361" i="1"/>
  <c r="U567" i="1"/>
  <c r="U652" i="1"/>
  <c r="U160" i="1"/>
  <c r="U756" i="1"/>
  <c r="U635" i="1"/>
  <c r="U237" i="1"/>
  <c r="U209" i="1"/>
  <c r="U218" i="1"/>
  <c r="U91" i="1"/>
  <c r="U634" i="1"/>
  <c r="U813" i="1"/>
  <c r="U535" i="1"/>
  <c r="U1001" i="1"/>
  <c r="U893" i="1"/>
  <c r="U222" i="1"/>
  <c r="U874" i="1"/>
  <c r="U819" i="1"/>
  <c r="U359" i="1"/>
  <c r="U716" i="1"/>
  <c r="U349" i="1"/>
  <c r="U20" i="1"/>
  <c r="U799" i="1"/>
  <c r="U475" i="1"/>
  <c r="U60" i="1"/>
  <c r="U176" i="1"/>
  <c r="U370" i="1"/>
  <c r="U946" i="1"/>
  <c r="U388" i="1"/>
  <c r="U6" i="1"/>
  <c r="U5" i="1"/>
  <c r="U840" i="1"/>
  <c r="U677" i="1"/>
  <c r="U585" i="1"/>
  <c r="U297" i="1"/>
  <c r="U375" i="1"/>
  <c r="U697" i="1"/>
  <c r="U669" i="1"/>
  <c r="U965" i="1"/>
  <c r="U955" i="1"/>
  <c r="U637" i="1"/>
  <c r="U580" i="1"/>
  <c r="U340" i="1"/>
  <c r="U399" i="1"/>
  <c r="U67" i="1"/>
  <c r="U949" i="1"/>
  <c r="U958" i="1"/>
  <c r="U417" i="1"/>
  <c r="U975" i="1"/>
  <c r="U717" i="1"/>
  <c r="U861" i="1"/>
  <c r="U617" i="1"/>
  <c r="U993" i="1"/>
  <c r="U466" i="1"/>
  <c r="U657" i="1"/>
  <c r="U851" i="1"/>
  <c r="U610" i="1"/>
  <c r="U684" i="1"/>
  <c r="U401" i="1"/>
  <c r="U276" i="1"/>
  <c r="U438" i="1"/>
  <c r="U877" i="1"/>
  <c r="U629" i="1"/>
  <c r="U16" i="1"/>
  <c r="U880" i="1"/>
  <c r="U785" i="1"/>
  <c r="U675" i="1"/>
  <c r="U242" i="1"/>
  <c r="U407" i="1"/>
  <c r="U907" i="1"/>
  <c r="U122" i="1"/>
  <c r="U225" i="1"/>
  <c r="U241" i="1"/>
  <c r="U685" i="1"/>
  <c r="U380" i="1"/>
  <c r="U844" i="1"/>
  <c r="U290" i="1"/>
  <c r="U868" i="1"/>
  <c r="U607" i="1"/>
  <c r="U216" i="1"/>
  <c r="U779" i="1"/>
  <c r="U662" i="1"/>
  <c r="U546" i="1"/>
  <c r="U932" i="1"/>
  <c r="U568" i="1"/>
  <c r="U647" i="1"/>
  <c r="U527" i="1"/>
  <c r="U371" i="1"/>
  <c r="U256" i="1"/>
  <c r="U727" i="1"/>
  <c r="U603" i="1"/>
  <c r="U211" i="1"/>
  <c r="U887" i="1"/>
  <c r="U397" i="1"/>
  <c r="U631" i="1"/>
  <c r="U442" i="1"/>
  <c r="U148" i="1"/>
  <c r="U493" i="1"/>
  <c r="U350" i="1"/>
  <c r="U797" i="1"/>
  <c r="U615" i="1"/>
  <c r="U268" i="1"/>
  <c r="U523" i="1"/>
  <c r="U57" i="1"/>
  <c r="U876" i="1"/>
  <c r="U935" i="1"/>
  <c r="U508" i="1"/>
  <c r="U288" i="1"/>
  <c r="U673" i="1"/>
  <c r="U558" i="1"/>
  <c r="U588" i="1"/>
  <c r="U451" i="1"/>
  <c r="U266" i="1"/>
  <c r="U26" i="1"/>
  <c r="U674" i="1"/>
  <c r="U583" i="1"/>
  <c r="U56" i="1"/>
  <c r="U750" i="1"/>
  <c r="U825" i="1"/>
  <c r="U794" i="1"/>
  <c r="U186" i="1"/>
  <c r="U765" i="1"/>
  <c r="U524" i="1"/>
  <c r="U74" i="1"/>
  <c r="U604" i="1"/>
  <c r="U494" i="1"/>
  <c r="U847" i="1"/>
  <c r="U517" i="1"/>
  <c r="U530" i="1"/>
  <c r="U490" i="1"/>
  <c r="U550" i="1"/>
  <c r="U624" i="1"/>
  <c r="U473" i="1"/>
  <c r="U827" i="1"/>
  <c r="U821" i="1"/>
  <c r="U690" i="1"/>
  <c r="U389" i="1"/>
  <c r="U737" i="1"/>
  <c r="U9" i="1"/>
  <c r="U649" i="1"/>
  <c r="U105" i="1"/>
  <c r="U890" i="1"/>
  <c r="U853" i="1"/>
  <c r="U467" i="1"/>
  <c r="U773" i="1"/>
  <c r="U101" i="1"/>
  <c r="U915" i="1"/>
  <c r="U236" i="1"/>
  <c r="U249" i="1"/>
  <c r="U70" i="1"/>
  <c r="U761" i="1"/>
  <c r="U103" i="1"/>
  <c r="U816" i="1"/>
  <c r="U367" i="1"/>
  <c r="U163" i="1"/>
  <c r="U736" i="1"/>
  <c r="U767" i="1"/>
  <c r="U823" i="1"/>
  <c r="U34" i="1"/>
  <c r="U728" i="1"/>
  <c r="U192" i="1"/>
  <c r="U140" i="1"/>
  <c r="U954" i="1"/>
  <c r="U538" i="1"/>
  <c r="U533" i="1"/>
  <c r="U351" i="1"/>
  <c r="U742" i="1"/>
  <c r="U379" i="1"/>
  <c r="U768" i="1"/>
  <c r="U519" i="1"/>
  <c r="U135" i="1"/>
  <c r="U159" i="1"/>
  <c r="U811" i="1"/>
  <c r="U683" i="1"/>
  <c r="U997" i="1"/>
  <c r="U78" i="1"/>
  <c r="U413" i="1"/>
  <c r="U100" i="1"/>
  <c r="U18" i="1"/>
  <c r="U306" i="1"/>
  <c r="U302" i="1"/>
  <c r="U486" i="1"/>
  <c r="U46" i="1"/>
  <c r="U40" i="1"/>
  <c r="U210" i="1"/>
  <c r="U348" i="1"/>
  <c r="U368" i="1"/>
  <c r="U283" i="1"/>
  <c r="U983" i="1"/>
  <c r="U120" i="1"/>
  <c r="U404" i="1"/>
  <c r="U97" i="1"/>
  <c r="U479" i="1"/>
  <c r="U102" i="1"/>
  <c r="U260" i="1"/>
  <c r="U423" i="1"/>
  <c r="U855" i="1"/>
  <c r="U710" i="1"/>
  <c r="U732" i="1"/>
  <c r="U987" i="1"/>
  <c r="U433" i="1"/>
  <c r="U655" i="1"/>
  <c r="U292" i="1"/>
  <c r="U787" i="1"/>
  <c r="U115" i="1"/>
  <c r="U476" i="1"/>
  <c r="U962" i="1"/>
  <c r="U28" i="1"/>
  <c r="U922" i="1"/>
  <c r="U185" i="1"/>
  <c r="U941" i="1"/>
  <c r="U419" i="1"/>
  <c r="U377" i="1"/>
  <c r="U835" i="1"/>
  <c r="U598" i="1"/>
  <c r="U858" i="1"/>
  <c r="U899" i="1"/>
  <c r="U31" i="1"/>
  <c r="U98" i="1"/>
  <c r="U960" i="1"/>
  <c r="U409" i="1"/>
  <c r="U984" i="1"/>
  <c r="U792" i="1"/>
  <c r="U658" i="1"/>
  <c r="U694" i="1"/>
  <c r="U670" i="1"/>
  <c r="U542" i="1"/>
  <c r="U510" i="1"/>
  <c r="U733" i="1"/>
  <c r="U859" i="1"/>
  <c r="U783" i="1"/>
  <c r="U275" i="1"/>
  <c r="U999" i="1"/>
  <c r="U780" i="1"/>
  <c r="U376" i="1"/>
  <c r="U878" i="1"/>
  <c r="U365" i="1"/>
  <c r="U829" i="1"/>
  <c r="U320" i="1"/>
  <c r="U329" i="1"/>
  <c r="U447" i="1"/>
  <c r="U465" i="1"/>
  <c r="U440" i="1"/>
  <c r="U400" i="1"/>
  <c r="U126" i="1"/>
  <c r="U138" i="1"/>
  <c r="U721" i="1"/>
  <c r="U295" i="1"/>
  <c r="U12" i="1"/>
  <c r="U307" i="1"/>
  <c r="U786" i="1"/>
  <c r="U621" i="1"/>
  <c r="U63" i="1"/>
  <c r="U226" i="1"/>
  <c r="U872" i="1"/>
  <c r="U457" i="1"/>
  <c r="U330" i="1"/>
  <c r="U970" i="1"/>
  <c r="U384" i="1"/>
  <c r="U571" i="1"/>
  <c r="U561" i="1"/>
  <c r="U623" i="1"/>
  <c r="U810" i="1"/>
  <c r="U428" i="1"/>
  <c r="U808" i="1"/>
  <c r="U556" i="1"/>
  <c r="U800" i="1"/>
  <c r="U108" i="1"/>
  <c r="U416" i="1"/>
  <c r="U172" i="1"/>
  <c r="U162" i="1"/>
  <c r="U625" i="1"/>
  <c r="U681" i="1"/>
  <c r="U645" i="1"/>
  <c r="U990" i="1"/>
  <c r="U515" i="1"/>
  <c r="U337" i="1"/>
  <c r="U37" i="1"/>
  <c r="U942" i="1"/>
  <c r="U41" i="1"/>
  <c r="U286" i="1"/>
  <c r="U257" i="1"/>
  <c r="U364" i="1"/>
  <c r="U158" i="1"/>
  <c r="U151" i="1"/>
  <c r="U161" i="1"/>
  <c r="U563" i="1"/>
  <c r="U177" i="1"/>
  <c r="U485" i="1"/>
  <c r="U69" i="1"/>
  <c r="U871" i="1"/>
  <c r="U996" i="1"/>
  <c r="U852" i="1"/>
  <c r="U520" i="1"/>
  <c r="U578" i="1"/>
  <c r="U856" i="1"/>
  <c r="U752" i="1"/>
  <c r="U194" i="1"/>
  <c r="U864" i="1"/>
  <c r="U584" i="1"/>
  <c r="U460" i="1"/>
  <c r="U144" i="1"/>
  <c r="U254" i="1"/>
  <c r="U149" i="1"/>
  <c r="U951" i="1"/>
  <c r="U228" i="1"/>
  <c r="U701" i="1"/>
  <c r="U532" i="1"/>
  <c r="U903" i="1"/>
  <c r="U560" i="1"/>
  <c r="U916" i="1"/>
  <c r="U619" i="1"/>
  <c r="U326" i="1"/>
  <c r="U303" i="1"/>
  <c r="U790" i="1"/>
  <c r="U836" i="1"/>
  <c r="U421" i="1"/>
  <c r="U381" i="1"/>
  <c r="U205" i="1"/>
  <c r="U597" i="1"/>
  <c r="U328" i="1"/>
  <c r="U422" i="1"/>
  <c r="U650" i="1"/>
  <c r="U788" i="1"/>
  <c r="U793" i="1"/>
  <c r="U894" i="1"/>
  <c r="U310" i="1"/>
  <c r="U925" i="1"/>
  <c r="U142" i="1"/>
  <c r="U165" i="1"/>
  <c r="U156" i="1"/>
  <c r="U971" i="1"/>
  <c r="U300" i="1"/>
  <c r="U923" i="1"/>
  <c r="U75" i="1"/>
  <c r="U743" i="1"/>
  <c r="U842" i="1"/>
  <c r="U822" i="1"/>
  <c r="U665" i="1"/>
  <c r="U933" i="1"/>
  <c r="U395" i="1"/>
  <c r="U133" i="1"/>
  <c r="U489" i="1"/>
  <c r="U342" i="1"/>
  <c r="U331" i="1"/>
  <c r="U372" i="1"/>
  <c r="U193" i="1"/>
  <c r="U436" i="1"/>
  <c r="U755" i="1"/>
  <c r="U545" i="1"/>
  <c r="U860" i="1"/>
  <c r="U663" i="1"/>
  <c r="U214" i="1"/>
  <c r="U979" i="1"/>
  <c r="U480" i="1"/>
  <c r="U540" i="1"/>
  <c r="U141" i="1"/>
  <c r="U278" i="1"/>
  <c r="U693" i="1"/>
  <c r="U653" i="1"/>
  <c r="U497" i="1"/>
  <c r="U862" i="1"/>
  <c r="U581" i="1"/>
  <c r="U981" i="1"/>
  <c r="U425" i="1"/>
  <c r="U738" i="1"/>
  <c r="U921" i="1"/>
  <c r="U582" i="1"/>
  <c r="U707" i="1"/>
  <c r="U48" i="1"/>
  <c r="U146" i="1"/>
  <c r="U854" i="1"/>
  <c r="U654" i="1"/>
  <c r="U8" i="1"/>
  <c r="U498" i="1"/>
  <c r="U804" i="1"/>
  <c r="U259" i="1"/>
  <c r="U104" i="1"/>
  <c r="U420" i="1"/>
  <c r="U695" i="1"/>
  <c r="U217" i="1"/>
  <c r="U469" i="1"/>
  <c r="U239" i="1"/>
  <c r="U959" i="1"/>
  <c r="U789" i="1"/>
  <c r="U505" i="1"/>
  <c r="U638" i="1"/>
  <c r="U660" i="1"/>
  <c r="U233" i="1"/>
  <c r="U503" i="1"/>
  <c r="U291" i="1"/>
  <c r="U412" i="1"/>
  <c r="U914" i="1"/>
  <c r="U245" i="1"/>
  <c r="U136" i="1"/>
  <c r="U613" i="1"/>
  <c r="U516" i="1"/>
  <c r="U947" i="1"/>
  <c r="U432" i="1"/>
  <c r="U826" i="1"/>
  <c r="U934" i="1"/>
  <c r="U850" i="1"/>
  <c r="U646" i="1"/>
  <c r="U346" i="1"/>
  <c r="U321" i="1"/>
  <c r="U881" i="1"/>
  <c r="U27" i="1"/>
  <c r="U885" i="1"/>
  <c r="U759" i="1"/>
  <c r="U196" i="1"/>
  <c r="U751" i="1"/>
  <c r="U7" i="1"/>
  <c r="U255" i="1"/>
  <c r="U429" i="1"/>
  <c r="U953" i="1"/>
  <c r="U207" i="1"/>
  <c r="U357" i="1"/>
  <c r="U121" i="1"/>
  <c r="U931" i="1"/>
  <c r="U495" i="1"/>
  <c r="U898" i="1"/>
  <c r="U587" i="1"/>
  <c r="U125" i="1"/>
  <c r="U197" i="1"/>
  <c r="U586" i="1"/>
  <c r="U4" i="1"/>
  <c r="U599" i="1"/>
  <c r="U454" i="1"/>
  <c r="U491" i="1"/>
  <c r="U430" i="1"/>
  <c r="U206" i="1"/>
  <c r="U553" i="1"/>
  <c r="U398" i="1"/>
  <c r="U223" i="1"/>
  <c r="U805" i="1"/>
  <c r="U901" i="1"/>
  <c r="U58" i="1"/>
  <c r="U803" i="1"/>
  <c r="U676" i="1"/>
  <c r="U117" i="1"/>
  <c r="U111" i="1"/>
  <c r="U656" i="1"/>
  <c r="U590" i="1"/>
  <c r="U246" i="1"/>
  <c r="U220" i="1"/>
  <c r="U977" i="1"/>
  <c r="U272" i="1"/>
  <c r="U131" i="1"/>
  <c r="U434" i="1"/>
  <c r="U32" i="1"/>
  <c r="U230" i="1"/>
  <c r="U264" i="1"/>
  <c r="U61" i="1"/>
  <c r="U248" i="1"/>
  <c r="U280" i="1"/>
  <c r="U315" i="1"/>
  <c r="U282" i="1"/>
  <c r="U393" i="1"/>
  <c r="U771" i="1"/>
  <c r="U700" i="1"/>
  <c r="U251" i="1"/>
  <c r="U849" i="1"/>
  <c r="U593" i="1"/>
  <c r="U53" i="1"/>
  <c r="U857" i="1"/>
  <c r="U919" i="1"/>
  <c r="U839" i="1"/>
  <c r="U3" i="1"/>
  <c r="U496" i="1"/>
  <c r="U735" i="1"/>
  <c r="U107" i="1"/>
  <c r="U749" i="1"/>
  <c r="U814" i="1"/>
  <c r="U718" i="1"/>
  <c r="U924" i="1"/>
  <c r="U812" i="1"/>
  <c r="U202" i="1"/>
  <c r="U316" i="1"/>
  <c r="U200" i="1"/>
  <c r="U967" i="1"/>
  <c r="U940" i="1"/>
  <c r="U509" i="1"/>
  <c r="U702" i="1"/>
  <c r="U327" i="1"/>
  <c r="U38" i="1"/>
  <c r="U573" i="1"/>
  <c r="U204" i="1"/>
  <c r="U424" i="1"/>
  <c r="U648" i="1"/>
  <c r="U109" i="1"/>
  <c r="U449" i="1"/>
  <c r="U594" i="1"/>
  <c r="U998" i="1"/>
  <c r="U270" i="1"/>
  <c r="U562" i="1"/>
  <c r="U828" i="1"/>
  <c r="U464" i="1"/>
  <c r="U551" i="1"/>
  <c r="U781" i="1"/>
  <c r="U385" i="1"/>
  <c r="U640" i="1"/>
  <c r="U820" i="1"/>
  <c r="U809" i="1"/>
  <c r="U468" i="1"/>
  <c r="U986" i="1"/>
  <c r="U699" i="1"/>
  <c r="U358" i="1"/>
  <c r="U145" i="1"/>
  <c r="U203" i="1"/>
  <c r="U261" i="1"/>
  <c r="U846" i="1"/>
  <c r="U815" i="1"/>
  <c r="U579" i="1"/>
  <c r="U463" i="1"/>
  <c r="U956" i="1"/>
  <c r="U182" i="1"/>
  <c r="U80" i="1"/>
  <c r="U575" i="1"/>
  <c r="U73" i="1"/>
  <c r="U187" i="1"/>
  <c r="U143" i="1"/>
  <c r="U897" i="1"/>
  <c r="U285" i="1"/>
  <c r="U116" i="1"/>
  <c r="U360" i="1"/>
  <c r="U124" i="1"/>
  <c r="U410" i="1"/>
  <c r="U557" i="1"/>
  <c r="U985" i="1"/>
  <c r="U908" i="1"/>
  <c r="U668" i="1"/>
  <c r="U382" i="1"/>
  <c r="U112" i="1"/>
  <c r="U474" i="1"/>
  <c r="U731" i="1"/>
  <c r="U426" i="1"/>
  <c r="U212" i="1"/>
  <c r="U439" i="1"/>
  <c r="U274" i="1"/>
  <c r="U221" i="1"/>
  <c r="U59" i="1"/>
  <c r="U577" i="1"/>
  <c r="U437" i="1"/>
  <c r="U127" i="1"/>
  <c r="U366" i="1"/>
  <c r="U622" i="1"/>
  <c r="U531" i="1"/>
  <c r="U65" i="1"/>
  <c r="U909" i="1"/>
  <c r="U817" i="1"/>
  <c r="U748" i="1"/>
  <c r="U181" i="1"/>
  <c r="U390" i="1"/>
  <c r="U363" i="1"/>
  <c r="U470" i="1"/>
  <c r="U974" i="1"/>
  <c r="U22" i="1"/>
  <c r="U171" i="1"/>
  <c r="U273" i="1"/>
  <c r="U559" i="1"/>
  <c r="U740" i="1"/>
  <c r="U927" i="1"/>
  <c r="U94" i="1"/>
  <c r="U569" i="1"/>
  <c r="U554" i="1"/>
  <c r="U892" i="1"/>
  <c r="U341" i="1"/>
  <c r="U119" i="1"/>
  <c r="U344" i="1"/>
  <c r="U86" i="1"/>
  <c r="U175" i="1"/>
  <c r="U543" i="1"/>
  <c r="U512" i="1"/>
  <c r="U154" i="1"/>
  <c r="U308" i="1"/>
  <c r="U950" i="1"/>
  <c r="U948" i="1"/>
  <c r="U152" i="1"/>
  <c r="U714" i="1"/>
  <c r="U961" i="1"/>
  <c r="U263" i="1"/>
  <c r="U754" i="1"/>
  <c r="U913" i="1"/>
  <c r="U190" i="1"/>
  <c r="U481" i="1"/>
  <c r="U762" i="1"/>
  <c r="U522" i="1"/>
  <c r="U833" i="1"/>
  <c r="U831" i="1"/>
  <c r="U294" i="1"/>
  <c r="U641" i="1"/>
  <c r="U843" i="1"/>
  <c r="U287" i="1"/>
  <c r="U362" i="1"/>
  <c r="U991" i="1"/>
  <c r="U134" i="1"/>
  <c r="U504" i="1"/>
  <c r="U29" i="1"/>
  <c r="U576" i="1"/>
  <c r="U589" i="1"/>
  <c r="U973" i="1"/>
  <c r="U110" i="1"/>
  <c r="U763" i="1"/>
  <c r="U834" i="1"/>
  <c r="U686" i="1"/>
  <c r="U882" i="1"/>
  <c r="U118" i="1"/>
  <c r="U566" i="1"/>
  <c r="U708" i="1"/>
  <c r="U458" i="1"/>
  <c r="U678" i="1"/>
  <c r="U772" i="1"/>
  <c r="U281" i="1"/>
  <c r="U506" i="1"/>
  <c r="U886" i="1"/>
  <c r="U529" i="1"/>
  <c r="U725" i="1"/>
  <c r="U682" i="1"/>
  <c r="U544" i="1"/>
  <c r="U943" i="1"/>
  <c r="U347" i="1"/>
  <c r="U96" i="1"/>
  <c r="U777" i="1"/>
  <c r="U183" i="1"/>
  <c r="U164" i="1"/>
  <c r="U796" i="1"/>
  <c r="U167" i="1"/>
  <c r="U902" i="1"/>
  <c r="U76" i="1"/>
  <c r="U507" i="1"/>
  <c r="U184" i="1"/>
  <c r="U639" i="1"/>
  <c r="U565" i="1"/>
  <c r="U671" i="1"/>
  <c r="U502" i="1"/>
  <c r="U267" i="1"/>
  <c r="U518" i="1"/>
  <c r="U139" i="1"/>
  <c r="U71" i="1"/>
  <c r="U224" i="1"/>
  <c r="U227" i="1"/>
  <c r="U435" i="1"/>
  <c r="U62" i="1"/>
  <c r="U403" i="1"/>
  <c r="U549" i="1"/>
  <c r="U534" i="1"/>
  <c r="U277" i="1"/>
  <c r="U21" i="1"/>
  <c r="E12" i="5"/>
  <c r="H12" i="5" s="1"/>
  <c r="E6" i="5"/>
  <c r="H6" i="5" s="1"/>
  <c r="E3" i="5"/>
  <c r="G3" i="5" s="1"/>
  <c r="E11" i="5"/>
  <c r="G11" i="5" s="1"/>
  <c r="E4" i="5"/>
  <c r="H4" i="5" s="1"/>
  <c r="E2" i="5"/>
  <c r="G2" i="5" s="1"/>
  <c r="E10" i="5"/>
  <c r="F10" i="5" s="1"/>
  <c r="E9" i="5"/>
  <c r="F9" i="5" s="1"/>
  <c r="E8" i="5"/>
  <c r="G8" i="5" s="1"/>
  <c r="E7" i="5"/>
  <c r="F7" i="5" s="1"/>
  <c r="E13" i="5"/>
  <c r="F13" i="5" s="1"/>
  <c r="E5" i="5"/>
  <c r="F5" i="5" s="1"/>
  <c r="H3" i="5" l="1"/>
  <c r="G6" i="5"/>
  <c r="F6" i="5"/>
  <c r="F4" i="5"/>
  <c r="H8" i="5"/>
  <c r="G7" i="5"/>
  <c r="F3" i="5"/>
  <c r="F12" i="5"/>
  <c r="G12" i="5"/>
  <c r="H11" i="5"/>
  <c r="H2" i="5"/>
  <c r="G4" i="5"/>
  <c r="F2" i="5"/>
  <c r="F11" i="5"/>
  <c r="H9" i="5"/>
  <c r="G9" i="5"/>
  <c r="F8" i="5"/>
  <c r="H10" i="5"/>
  <c r="H13" i="5"/>
  <c r="G13" i="5"/>
  <c r="G5" i="5"/>
  <c r="G10" i="5"/>
  <c r="H5" i="5"/>
  <c r="H7" i="5"/>
</calcChain>
</file>

<file path=xl/sharedStrings.xml><?xml version="1.0" encoding="utf-8"?>
<sst xmlns="http://schemas.openxmlformats.org/spreadsheetml/2006/main" count="7165" uniqueCount="2128">
  <si>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</si>
  <si>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</si>
  <si>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</si>
  <si>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</si>
  <si>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</si>
  <si>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</si>
  <si>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</si>
  <si>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</si>
  <si>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</si>
  <si>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</si>
  <si>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</si>
  <si>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</si>
  <si>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</si>
  <si>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</si>
  <si>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</si>
  <si>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</si>
  <si>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</si>
  <si>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</si>
  <si>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</si>
  <si>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</si>
  <si>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</si>
  <si>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</si>
  <si>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</si>
  <si>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</si>
  <si>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</si>
  <si>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</si>
  <si>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</si>
  <si>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</si>
  <si>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</si>
  <si>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</si>
  <si>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</si>
  <si>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</si>
  <si>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</si>
  <si>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</si>
  <si>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</si>
  <si>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</si>
  <si>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</si>
  <si>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</si>
  <si>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</si>
  <si>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</si>
  <si>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</si>
  <si>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</si>
  <si>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</si>
  <si>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</si>
  <si>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</si>
  <si>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</si>
  <si>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</si>
  <si>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</si>
  <si>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</si>
  <si>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</si>
  <si>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</si>
  <si>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</si>
  <si>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</si>
  <si>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</si>
  <si>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</si>
  <si>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</si>
  <si>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</si>
  <si>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</si>
  <si>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</si>
  <si>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</si>
  <si>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</si>
  <si>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</si>
  <si>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</si>
  <si>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</si>
  <si>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</si>
  <si>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</si>
  <si>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</si>
  <si>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</si>
  <si>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</si>
  <si>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</si>
  <si>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</si>
  <si>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</si>
  <si>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</si>
  <si>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</si>
  <si>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</si>
  <si>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</si>
  <si>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</si>
  <si>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</si>
  <si>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</si>
  <si>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</si>
  <si>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</si>
  <si>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</si>
  <si>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</si>
  <si>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</si>
  <si>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</si>
  <si>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</si>
  <si>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</si>
  <si>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</si>
  <si>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</si>
  <si>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</si>
  <si>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</si>
  <si>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</si>
  <si>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</si>
  <si>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</si>
  <si>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</si>
  <si>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</si>
  <si>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</si>
  <si>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</si>
  <si>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</si>
  <si>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</si>
  <si>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</si>
  <si>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</si>
  <si>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</si>
  <si>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</si>
  <si>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</si>
  <si>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</si>
  <si>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</si>
  <si>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</si>
  <si>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</si>
  <si>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</si>
  <si>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</si>
  <si>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</si>
  <si>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</si>
  <si>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</si>
  <si>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</si>
  <si>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</si>
  <si>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</si>
  <si>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</si>
  <si>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</si>
  <si>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</si>
  <si>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</si>
  <si>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</si>
  <si>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</si>
  <si>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</si>
  <si>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</si>
  <si>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</si>
  <si>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</si>
  <si>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</si>
  <si>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</si>
  <si>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</si>
  <si>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</si>
  <si>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</si>
  <si>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</si>
  <si>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</si>
  <si>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</si>
  <si>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</si>
  <si>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</si>
  <si>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</si>
  <si>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</si>
  <si>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</si>
  <si>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</si>
  <si>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</si>
  <si>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</si>
  <si>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</si>
  <si>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</si>
  <si>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</si>
  <si>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</si>
  <si>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</si>
  <si>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</si>
  <si>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</si>
  <si>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</si>
  <si>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</si>
  <si>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</si>
  <si>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</si>
  <si>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</si>
  <si>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</si>
  <si>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</si>
  <si>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</si>
  <si>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</si>
  <si>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</si>
  <si>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</si>
  <si>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</si>
  <si>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</si>
  <si>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</si>
  <si>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</si>
  <si>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</si>
  <si>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</si>
  <si>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</si>
  <si>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</si>
  <si>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</si>
  <si>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</si>
  <si>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</si>
  <si>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</si>
  <si>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</si>
  <si>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</si>
  <si>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</si>
  <si>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</si>
  <si>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</si>
  <si>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</si>
  <si>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</si>
  <si>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</si>
  <si>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</si>
  <si>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</si>
  <si>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</si>
  <si>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</si>
  <si>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</si>
  <si>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</si>
  <si>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</si>
  <si>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</si>
  <si>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</si>
  <si>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</si>
  <si>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</si>
  <si>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</si>
  <si>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</si>
  <si>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</si>
  <si>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</si>
  <si>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</si>
  <si>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</si>
  <si>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</si>
  <si>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</si>
  <si>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</si>
  <si>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</si>
  <si>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</si>
  <si>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</si>
  <si>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</si>
  <si>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</si>
  <si>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</si>
  <si>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</si>
  <si>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</si>
  <si>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</si>
  <si>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</si>
  <si>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</si>
  <si>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</si>
  <si>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</si>
  <si>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</si>
  <si>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</si>
  <si>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</si>
  <si>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</si>
  <si>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</si>
  <si>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</si>
  <si>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</si>
  <si>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</si>
  <si>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</si>
  <si>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</si>
  <si>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</si>
  <si>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</si>
  <si>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</si>
  <si>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</si>
  <si>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</si>
  <si>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</si>
  <si>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</si>
  <si>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</si>
  <si>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</si>
  <si>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</si>
  <si>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</si>
  <si>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</si>
  <si>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</si>
  <si>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</si>
  <si>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</si>
  <si>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</si>
  <si>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</si>
  <si>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</si>
  <si>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</si>
  <si>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</si>
  <si>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</si>
  <si>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</si>
  <si>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</si>
  <si>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</si>
  <si>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</si>
  <si>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</si>
  <si>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</si>
  <si>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</si>
  <si>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</si>
  <si>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</si>
  <si>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</si>
  <si>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</si>
  <si>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</si>
  <si>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</si>
  <si>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</si>
  <si>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</si>
  <si>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</si>
  <si>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</si>
  <si>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</si>
  <si>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</si>
  <si>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</si>
  <si>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</si>
  <si>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</si>
  <si>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</si>
  <si>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</si>
  <si>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</si>
  <si>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</si>
  <si>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</si>
  <si>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</si>
  <si>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</si>
  <si>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</si>
  <si>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</si>
  <si>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</si>
  <si>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</si>
  <si>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</si>
  <si>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</si>
  <si>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</si>
  <si>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</si>
  <si>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</si>
  <si>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</si>
  <si>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</si>
  <si>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</si>
  <si>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</si>
  <si>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</si>
  <si>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</si>
  <si>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</si>
  <si>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</si>
  <si>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</si>
  <si>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</si>
  <si>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</si>
  <si>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</si>
  <si>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</si>
  <si>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</si>
  <si>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</si>
  <si>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</si>
  <si>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</si>
  <si>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</si>
  <si>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</si>
  <si>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</si>
  <si>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</si>
  <si>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</si>
  <si>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</si>
  <si>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</si>
  <si>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</si>
  <si>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</si>
  <si>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</si>
  <si>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</si>
  <si>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</si>
  <si>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</si>
  <si>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</si>
  <si>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</si>
  <si>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</si>
  <si>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</si>
  <si>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</si>
  <si>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</si>
  <si>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</si>
  <si>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</si>
  <si>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</si>
  <si>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</si>
  <si>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</si>
  <si>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</si>
  <si>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</si>
  <si>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</si>
  <si>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</si>
  <si>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</si>
  <si>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</si>
  <si>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</si>
  <si>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</si>
  <si>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</si>
  <si>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</si>
  <si>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</si>
  <si>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</si>
  <si>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</si>
  <si>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</si>
  <si>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</si>
  <si>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</si>
  <si>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</si>
  <si>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</si>
  <si>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</si>
  <si>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</si>
  <si>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</si>
  <si>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</si>
  <si>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</si>
  <si>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</si>
  <si>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</si>
  <si>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</si>
  <si>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</si>
  <si>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</si>
  <si>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</si>
  <si>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</si>
  <si>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</si>
  <si>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</si>
  <si>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</si>
  <si>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</si>
  <si>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</si>
  <si>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</si>
  <si>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</si>
  <si>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</si>
  <si>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</si>
  <si>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</si>
  <si>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</si>
  <si>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</si>
  <si>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</si>
  <si>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</si>
  <si>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</si>
  <si>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</si>
  <si>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</si>
  <si>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</si>
  <si>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</si>
  <si>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</si>
  <si>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</si>
  <si>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</si>
  <si>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</si>
  <si>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</si>
  <si>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</si>
  <si>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</si>
  <si>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</si>
  <si>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</si>
  <si>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</si>
  <si>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</si>
  <si>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</si>
  <si>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</si>
  <si>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</si>
  <si>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</si>
  <si>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</si>
  <si>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</si>
  <si>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</si>
  <si>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</si>
  <si>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</si>
  <si>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</si>
  <si>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</si>
  <si>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</si>
  <si>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</si>
  <si>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</si>
  <si>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</si>
  <si>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</si>
  <si>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</si>
  <si>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</si>
  <si>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</si>
  <si>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</si>
  <si>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</si>
  <si>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</si>
  <si>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</si>
  <si>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</si>
  <si>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</si>
  <si>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</si>
  <si>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</si>
  <si>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</si>
  <si>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</si>
  <si>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</si>
  <si>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</si>
  <si>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</si>
  <si>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</si>
  <si>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</si>
  <si>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</si>
  <si>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</si>
  <si>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</si>
  <si>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</si>
  <si>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</si>
  <si>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</si>
  <si>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</si>
  <si>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</si>
  <si>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</si>
  <si>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</si>
  <si>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</si>
  <si>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</si>
  <si>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</si>
  <si>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</si>
  <si>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</si>
  <si>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</si>
  <si>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</si>
  <si>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</si>
  <si>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</si>
  <si>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</si>
  <si>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</si>
  <si>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</si>
  <si>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</si>
  <si>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</si>
  <si>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</si>
  <si>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</si>
  <si>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</si>
  <si>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</si>
  <si>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</si>
  <si>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</si>
  <si>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</si>
  <si>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</si>
  <si>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</si>
  <si>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</si>
  <si>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</si>
  <si>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</si>
  <si>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</si>
  <si>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</si>
  <si>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</si>
  <si>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</si>
  <si>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</si>
  <si>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</si>
  <si>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</si>
  <si>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</si>
  <si>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</si>
  <si>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</si>
  <si>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</si>
  <si>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</si>
  <si>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</si>
  <si>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</si>
  <si>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</si>
  <si>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</si>
  <si>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</si>
  <si>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</si>
  <si>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</si>
  <si>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</si>
  <si>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</si>
  <si>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</si>
  <si>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</si>
  <si>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</si>
  <si>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</si>
  <si>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</si>
  <si>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</si>
  <si>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</si>
  <si>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</si>
  <si>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</si>
  <si>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</si>
  <si>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</si>
  <si>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</si>
  <si>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</si>
  <si>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</si>
  <si>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</si>
  <si>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</si>
  <si>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</si>
  <si>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</si>
  <si>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</si>
  <si>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</si>
  <si>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</si>
  <si>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</si>
  <si>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</si>
  <si>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</si>
  <si>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</si>
  <si>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</si>
  <si>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</si>
  <si>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</si>
  <si>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</si>
  <si>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</si>
  <si>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</si>
  <si>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</si>
  <si>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</si>
  <si>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</si>
  <si>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</si>
  <si>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</si>
  <si>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</si>
  <si>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</si>
  <si>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</si>
  <si>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</si>
  <si>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</si>
  <si>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</si>
  <si>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</si>
  <si>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</si>
  <si>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</si>
  <si>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</si>
  <si>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</si>
  <si>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</si>
  <si>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</si>
  <si>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</si>
  <si>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</si>
  <si>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</si>
  <si>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</si>
  <si>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</si>
  <si>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</si>
  <si>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</si>
  <si>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</si>
  <si>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</si>
  <si>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</si>
  <si>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</si>
  <si>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</si>
  <si>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</si>
  <si>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</si>
  <si>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</si>
  <si>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</si>
  <si>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</si>
  <si>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</si>
  <si>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</si>
  <si>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</si>
  <si>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</si>
  <si>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</si>
  <si>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</si>
  <si>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</si>
  <si>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</si>
  <si>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</si>
  <si>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</si>
  <si>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</si>
  <si>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</si>
  <si>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</si>
  <si>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</si>
  <si>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</si>
  <si>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</si>
  <si>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</si>
  <si>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</si>
  <si>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</si>
  <si>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</si>
  <si>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</si>
  <si>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</si>
  <si>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</si>
  <si>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</si>
  <si>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</si>
  <si>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</si>
  <si>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</si>
  <si>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</si>
  <si>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</si>
  <si>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</si>
  <si>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</si>
  <si>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</si>
  <si>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</si>
  <si>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</si>
  <si>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</si>
  <si>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</si>
  <si>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</si>
  <si>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</si>
  <si>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</si>
  <si>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</si>
  <si>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</si>
  <si>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</si>
  <si>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</si>
  <si>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</si>
  <si>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</si>
  <si>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</si>
  <si>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</si>
  <si>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</si>
  <si>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</si>
  <si>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</si>
  <si>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</si>
  <si>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</si>
  <si>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</si>
  <si>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</si>
  <si>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</si>
  <si>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</si>
  <si>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</si>
  <si>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</si>
  <si>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</si>
  <si>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</si>
  <si>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</si>
  <si>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</si>
  <si>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</si>
  <si>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</si>
  <si>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</si>
  <si>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</si>
  <si>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</si>
  <si>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</si>
  <si>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</si>
  <si>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</si>
  <si>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</si>
  <si>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</si>
  <si>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</si>
  <si>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</si>
  <si>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</si>
  <si>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</si>
  <si>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</si>
  <si>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</si>
  <si>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</si>
  <si>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</si>
  <si>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</si>
  <si>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</si>
  <si>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</si>
  <si>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</si>
  <si>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</si>
  <si>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</si>
  <si>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</si>
  <si>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</si>
  <si>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</si>
  <si>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</si>
  <si>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</si>
  <si>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</si>
  <si>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</si>
  <si>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</si>
  <si>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</si>
  <si>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</si>
  <si>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</si>
  <si>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</si>
  <si>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</si>
  <si>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</si>
  <si>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</si>
  <si>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</si>
  <si>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</si>
  <si>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</si>
  <si>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</si>
  <si>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</si>
  <si>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</si>
  <si>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</si>
  <si>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</si>
  <si>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</si>
  <si>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</si>
  <si>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</si>
  <si>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</si>
  <si>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</si>
  <si>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</si>
  <si>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</si>
  <si>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</si>
  <si>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</si>
  <si>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</si>
  <si>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</si>
  <si>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</si>
  <si>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</si>
  <si>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</si>
  <si>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</si>
  <si>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</si>
  <si>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</si>
  <si>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</si>
  <si>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</si>
  <si>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</si>
  <si>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</si>
  <si>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</si>
  <si>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</si>
  <si>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</si>
  <si>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</si>
  <si>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</si>
  <si>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</si>
  <si>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</si>
  <si>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</si>
  <si>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</si>
  <si>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</si>
  <si>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</si>
  <si>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</si>
  <si>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</si>
  <si>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</si>
  <si>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</si>
  <si>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</si>
  <si>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</si>
  <si>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</si>
  <si>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</si>
  <si>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</si>
  <si>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</si>
  <si>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</si>
  <si>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</si>
  <si>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</si>
  <si>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</si>
  <si>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</si>
  <si>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</si>
  <si>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</si>
  <si>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</si>
  <si>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</si>
  <si>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</si>
  <si>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</si>
  <si>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</si>
  <si>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</si>
  <si>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</si>
  <si>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</si>
  <si>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</si>
  <si>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</si>
  <si>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</si>
  <si>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</si>
  <si>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</si>
  <si>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</si>
  <si>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</si>
  <si>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</si>
  <si>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</si>
  <si>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</si>
  <si>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</si>
  <si>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</si>
  <si>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</si>
  <si>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</si>
  <si>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</si>
  <si>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</si>
  <si>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</si>
  <si>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</si>
  <si>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</si>
  <si>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</si>
  <si>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</si>
  <si>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</si>
  <si>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</si>
  <si>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</si>
  <si>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</si>
  <si>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</si>
  <si>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</si>
  <si>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</si>
  <si>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</si>
  <si>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</si>
  <si>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</si>
  <si>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</si>
  <si>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</si>
  <si>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</si>
  <si>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</si>
  <si>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</si>
  <si>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</si>
  <si>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</si>
  <si>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</si>
  <si>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</si>
  <si>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</si>
  <si>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</si>
  <si>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</si>
  <si>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</si>
  <si>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</si>
  <si>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</si>
  <si>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</si>
  <si>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</si>
  <si>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</si>
  <si>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</si>
  <si>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</si>
  <si>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</si>
  <si>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</si>
  <si>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</si>
  <si>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</si>
  <si>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</si>
  <si>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</si>
  <si>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</si>
  <si>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</si>
  <si>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</si>
  <si>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</si>
  <si>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</si>
  <si>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</si>
  <si>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</si>
  <si>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</si>
  <si>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</si>
  <si>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</si>
  <si>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</si>
  <si>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</si>
  <si>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</si>
  <si>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</si>
  <si>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</si>
  <si>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</si>
  <si>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</si>
  <si>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</si>
  <si>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</si>
  <si>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</si>
  <si>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</si>
  <si>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</si>
  <si>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</si>
  <si>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</si>
  <si>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</si>
  <si>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</si>
  <si>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</si>
  <si>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</si>
  <si>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</si>
  <si>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</si>
  <si>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</si>
  <si>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</si>
  <si>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</si>
  <si>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</si>
  <si>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</si>
  <si>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</si>
  <si>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</si>
  <si>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</si>
  <si>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</si>
  <si>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</si>
  <si>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</si>
  <si>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</si>
  <si>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</si>
  <si>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</si>
  <si>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</si>
  <si>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</si>
  <si>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</si>
  <si>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</si>
  <si>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</si>
  <si>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</si>
  <si>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</si>
  <si>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</si>
  <si>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</si>
  <si>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</si>
  <si>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</si>
  <si>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</si>
  <si>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</si>
  <si>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</si>
  <si>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</si>
  <si>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</si>
  <si>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</si>
  <si>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</si>
  <si>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</si>
  <si>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</si>
  <si>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</si>
  <si>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</si>
  <si>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</si>
  <si>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</si>
  <si>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</si>
  <si>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</si>
  <si>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</si>
  <si>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</si>
  <si>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</si>
  <si>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</si>
  <si>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</si>
  <si>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</si>
  <si>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</si>
  <si>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</si>
  <si>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</si>
  <si>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</si>
  <si>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</si>
  <si>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</si>
  <si>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</si>
  <si>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</si>
  <si>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</si>
  <si>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</si>
  <si>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</si>
  <si>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</si>
  <si>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</si>
  <si>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</si>
  <si>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</si>
  <si>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</si>
  <si>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</si>
  <si>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</si>
  <si>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</si>
  <si>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</si>
  <si>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</si>
  <si>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</si>
  <si>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</si>
  <si>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</si>
  <si>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</si>
  <si>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</si>
  <si>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</si>
  <si>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</si>
  <si>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</si>
  <si>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</si>
  <si>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</si>
  <si>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</si>
  <si>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</si>
  <si>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</si>
  <si>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</si>
  <si>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</si>
  <si>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</si>
  <si>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</si>
  <si>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</si>
  <si>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</si>
  <si>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</si>
  <si>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</si>
  <si>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</si>
  <si>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</si>
  <si>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</si>
  <si>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</si>
  <si>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</si>
  <si>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</si>
  <si>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</si>
  <si>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</si>
  <si>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</si>
  <si>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</si>
  <si>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</si>
  <si>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</si>
  <si>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</si>
  <si>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</si>
  <si>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</si>
  <si>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</si>
  <si>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</si>
  <si>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</si>
  <si>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</si>
  <si>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</si>
  <si>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</si>
  <si>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</si>
  <si>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</si>
  <si>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</si>
  <si>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</si>
  <si>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</si>
  <si>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</si>
  <si>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</si>
  <si>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</si>
  <si>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</si>
  <si>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</si>
  <si>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</si>
  <si>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</si>
  <si>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</si>
  <si>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</si>
  <si>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</si>
  <si>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</si>
  <si>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</si>
  <si>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</si>
  <si>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</si>
  <si>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</si>
  <si>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</si>
  <si>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</si>
  <si>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</si>
  <si>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</si>
  <si>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</si>
  <si>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</si>
  <si>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</si>
  <si>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</si>
  <si>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</si>
  <si>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</si>
  <si>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</si>
  <si>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</si>
  <si>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</si>
  <si>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</si>
  <si>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</si>
  <si>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</si>
  <si>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</si>
  <si>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</si>
  <si>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</si>
  <si>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</si>
  <si>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</si>
  <si>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</si>
  <si>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</si>
  <si>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</si>
  <si>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</si>
  <si>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</si>
  <si>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</si>
  <si>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</si>
  <si>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</si>
  <si>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</si>
  <si>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</si>
  <si>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</si>
  <si>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</si>
  <si>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</si>
  <si>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</si>
  <si>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</si>
  <si>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</si>
  <si>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</si>
  <si>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</si>
  <si>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</si>
  <si>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</si>
  <si>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</si>
  <si>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</si>
  <si>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</si>
  <si>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</si>
  <si>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</si>
  <si>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</si>
  <si>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</si>
  <si>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</si>
  <si>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</si>
  <si>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</si>
  <si>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</si>
  <si>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</si>
  <si>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</si>
  <si>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</si>
  <si>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</si>
  <si>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</si>
  <si>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</si>
  <si>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</si>
  <si>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</si>
  <si>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</si>
  <si>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</si>
  <si>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</si>
  <si>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</si>
  <si>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</si>
  <si>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</si>
  <si>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</si>
  <si>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</si>
  <si>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</si>
  <si>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</si>
  <si>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</si>
  <si>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</si>
  <si>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</si>
  <si>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</si>
  <si>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</si>
  <si>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</si>
  <si>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</si>
  <si>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</si>
  <si>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</si>
  <si>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</si>
  <si>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</si>
  <si>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</si>
  <si>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</si>
  <si>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</si>
  <si>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</si>
  <si>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</si>
  <si>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</si>
  <si>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</si>
  <si>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</si>
  <si>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</si>
  <si>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</si>
  <si>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</si>
  <si>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</si>
  <si>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</si>
  <si>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</si>
  <si>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</si>
  <si>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</si>
  <si>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</si>
  <si>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</si>
  <si>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</si>
  <si>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</si>
  <si>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</si>
  <si>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</si>
  <si>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</si>
  <si>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</si>
  <si>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</si>
  <si>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</si>
  <si>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</si>
  <si>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</si>
  <si>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</si>
  <si>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</si>
  <si>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</si>
  <si>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</si>
  <si>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</si>
  <si>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</si>
  <si>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</si>
  <si>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</si>
  <si>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</si>
  <si>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</si>
  <si>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</si>
  <si>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</si>
  <si>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</si>
  <si>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</si>
  <si>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</si>
  <si>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</si>
  <si>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</si>
  <si>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</si>
  <si>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</si>
  <si>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</si>
  <si>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</si>
  <si>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</si>
  <si>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</si>
  <si>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</si>
  <si>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</si>
  <si>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</si>
  <si>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</si>
  <si>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</si>
  <si>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</si>
  <si>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</si>
  <si>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</si>
  <si>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</si>
  <si>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</si>
  <si>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</si>
  <si>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</si>
  <si>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</si>
  <si>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</si>
  <si>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</si>
  <si>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</si>
  <si>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</si>
  <si>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</si>
  <si>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</si>
  <si>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</si>
  <si>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</si>
  <si>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</si>
  <si>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</si>
  <si>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</si>
  <si>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</si>
  <si>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</si>
  <si>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</si>
  <si>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</si>
  <si>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</si>
  <si>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</si>
  <si>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</si>
  <si>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</si>
  <si>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</si>
  <si>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</si>
  <si>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</si>
  <si>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</si>
  <si>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</si>
  <si>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</si>
  <si>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</si>
  <si>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</si>
  <si>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</si>
  <si>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</si>
  <si>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</si>
  <si>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</si>
  <si>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</si>
  <si>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</si>
  <si>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</si>
  <si>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</si>
  <si>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</si>
  <si>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</si>
  <si>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</si>
  <si>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</si>
  <si>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</si>
  <si>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</si>
  <si>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</si>
  <si>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</si>
  <si>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</si>
  <si>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</si>
  <si>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</si>
  <si>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</si>
  <si>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</si>
  <si>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</si>
  <si>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</si>
  <si>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</si>
  <si>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</si>
  <si>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</si>
  <si>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</si>
  <si>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</si>
  <si>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</si>
  <si>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</si>
  <si>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</si>
  <si>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</si>
  <si>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</si>
  <si>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</si>
  <si>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</si>
  <si>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</si>
  <si>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</si>
  <si>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</si>
  <si>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</si>
  <si>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</si>
  <si>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</si>
  <si>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</si>
  <si>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</si>
  <si>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</si>
  <si>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</si>
  <si>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</si>
  <si>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</si>
  <si>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</si>
  <si>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</si>
  <si>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</si>
  <si>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</si>
  <si>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</si>
  <si>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</si>
  <si>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</si>
  <si>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</si>
  <si>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</si>
  <si>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</si>
  <si>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</si>
  <si>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</si>
  <si>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</si>
  <si>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</si>
  <si>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</si>
  <si>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</si>
  <si>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</si>
  <si>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</si>
  <si>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</si>
  <si>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</si>
  <si>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</si>
  <si>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</si>
  <si>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</si>
  <si>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</si>
  <si>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</si>
  <si>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</si>
  <si>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</si>
  <si>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</si>
  <si>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</si>
  <si>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</si>
  <si>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</si>
  <si>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</si>
  <si>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</si>
  <si>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</si>
  <si>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</si>
  <si>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</si>
  <si>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</si>
  <si>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</si>
  <si>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</si>
  <si>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</si>
  <si>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</si>
  <si>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</si>
  <si>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</si>
  <si>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</si>
  <si>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</si>
  <si>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</si>
  <si>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</si>
  <si>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</si>
  <si>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</si>
  <si>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</si>
  <si>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</si>
  <si>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</si>
  <si>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</si>
  <si>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</si>
  <si>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</si>
  <si>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</si>
  <si>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</si>
  <si>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</si>
  <si>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</si>
  <si>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</si>
  <si>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</si>
  <si>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</si>
  <si>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</si>
  <si>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</si>
  <si>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</si>
  <si>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</si>
  <si>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</si>
  <si>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</si>
  <si>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</si>
  <si>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</si>
  <si>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</si>
  <si>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</si>
  <si>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</si>
  <si>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</si>
  <si>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</si>
  <si>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</si>
  <si>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</si>
  <si>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</si>
  <si>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</si>
  <si>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</si>
  <si>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</si>
  <si>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</si>
  <si>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</si>
  <si>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</si>
  <si>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</si>
  <si>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</si>
  <si>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</si>
  <si>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</si>
  <si>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</si>
  <si>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</si>
  <si>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</si>
  <si>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</si>
  <si>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</si>
  <si>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</si>
  <si>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</si>
  <si>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</si>
  <si>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</si>
  <si>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</si>
  <si>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</si>
  <si>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</si>
  <si>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</si>
  <si>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</si>
  <si>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</si>
  <si>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</si>
  <si>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</si>
  <si>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</si>
  <si>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</si>
  <si>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</si>
  <si>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</si>
  <si>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</si>
  <si>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</si>
  <si>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</si>
  <si>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</si>
  <si>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</si>
  <si>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</si>
  <si>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</si>
  <si>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</si>
  <si>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</si>
  <si>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</si>
  <si>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</si>
  <si>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</si>
  <si>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</si>
  <si>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</si>
  <si>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</si>
  <si>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</si>
  <si>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</si>
  <si>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</si>
  <si>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</si>
  <si>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</si>
  <si>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</si>
  <si>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</si>
  <si>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</si>
  <si>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</si>
  <si>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</si>
  <si>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</si>
  <si>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</si>
  <si>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</si>
  <si>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</si>
  <si>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</si>
  <si>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</si>
  <si>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</si>
  <si>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</si>
  <si>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</si>
  <si>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</si>
  <si>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</si>
  <si>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</si>
  <si>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</si>
  <si>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</si>
  <si>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</si>
  <si>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</si>
  <si>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</si>
  <si>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</si>
  <si>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</si>
  <si>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</si>
  <si>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</si>
  <si>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</si>
  <si>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</si>
  <si>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</si>
  <si>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</si>
  <si>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</si>
  <si>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</si>
  <si>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</si>
  <si>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</si>
  <si>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</si>
  <si>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</si>
  <si>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</si>
  <si>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</si>
  <si>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</si>
  <si>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</si>
  <si>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</si>
  <si>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</si>
  <si>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</si>
  <si>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</si>
  <si>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</si>
  <si>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</si>
  <si>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</si>
  <si>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</si>
  <si>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</si>
  <si>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</si>
  <si>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</si>
  <si>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</si>
  <si>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</si>
  <si>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</si>
  <si>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</si>
  <si>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</si>
  <si>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</si>
  <si>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</si>
  <si>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</si>
  <si>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</si>
  <si>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</si>
  <si>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</si>
  <si>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</si>
  <si>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</si>
  <si>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</si>
  <si>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</si>
  <si>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</si>
  <si>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</si>
  <si>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</si>
  <si>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</si>
  <si>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</si>
  <si>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</si>
  <si>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</si>
  <si>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</si>
  <si>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</si>
  <si>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</si>
  <si>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</si>
  <si>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</si>
  <si>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</si>
  <si>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</si>
  <si>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</si>
  <si>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</si>
  <si>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</si>
  <si>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</si>
  <si>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</si>
  <si>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</si>
  <si>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</si>
  <si>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</si>
  <si>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</si>
  <si>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</si>
  <si>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</si>
  <si>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</si>
  <si>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</si>
  <si>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</si>
  <si>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</si>
  <si>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</si>
  <si>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</si>
  <si>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</si>
  <si>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</si>
  <si>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</si>
  <si>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</si>
  <si>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</si>
  <si>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</si>
  <si>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</si>
  <si>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</si>
  <si>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</si>
  <si>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</si>
  <si>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</si>
  <si>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</si>
  <si>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</si>
  <si>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</si>
  <si>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</si>
  <si>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</si>
  <si>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</si>
  <si>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</si>
  <si>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</si>
  <si>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</si>
  <si>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</si>
  <si>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</si>
  <si>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</si>
  <si>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</si>
  <si>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</si>
  <si>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</si>
  <si>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</si>
  <si>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</si>
  <si>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</si>
  <si>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</si>
  <si>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</si>
  <si>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</si>
  <si>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</si>
  <si>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</si>
  <si>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</si>
  <si>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</si>
  <si>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</si>
  <si>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</si>
  <si>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</si>
  <si>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</si>
  <si>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</si>
  <si>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</si>
  <si>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</si>
  <si>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</si>
  <si>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</si>
  <si>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</si>
  <si>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</si>
  <si>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</si>
  <si>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</si>
  <si>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</si>
  <si>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</si>
  <si>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</si>
  <si>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</si>
  <si>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</si>
  <si>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</si>
  <si>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</si>
  <si>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</si>
  <si>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</si>
  <si>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</si>
  <si>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</si>
  <si>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</si>
  <si>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</si>
  <si>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</si>
  <si>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</si>
  <si>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</si>
  <si>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</si>
  <si>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</si>
  <si>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</si>
  <si>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</si>
  <si>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</si>
  <si>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</si>
  <si>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</si>
  <si>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</si>
  <si>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</si>
  <si>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</si>
  <si>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</si>
  <si>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</si>
  <si>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</si>
  <si>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</si>
  <si>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</si>
  <si>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</si>
  <si>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</si>
  <si>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</si>
  <si>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</si>
  <si>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</si>
  <si>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</si>
  <si>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</si>
  <si>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</si>
  <si>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</si>
  <si>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</si>
  <si>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</si>
  <si>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</si>
  <si>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</si>
  <si>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</si>
  <si>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</si>
  <si>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</si>
  <si>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</si>
  <si>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</si>
  <si>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</si>
  <si>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</si>
  <si>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</si>
  <si>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</si>
  <si>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</si>
  <si>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</si>
  <si>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</si>
  <si>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</si>
  <si>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</si>
  <si>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</si>
  <si>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</si>
  <si>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</si>
  <si>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</si>
  <si>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</si>
  <si>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</si>
  <si>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</si>
  <si>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</si>
  <si>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</si>
  <si>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</si>
  <si>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</si>
  <si>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</si>
  <si>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</si>
  <si>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</si>
  <si>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</si>
  <si>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</si>
  <si>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</si>
  <si>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</si>
  <si>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</si>
  <si>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</si>
  <si>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</si>
  <si>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</si>
  <si>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</si>
  <si>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</si>
  <si>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</si>
  <si>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</si>
  <si>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</si>
  <si>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</si>
  <si>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</si>
  <si>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</si>
  <si>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</si>
  <si>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</si>
  <si>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</si>
  <si>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</si>
  <si>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</si>
  <si>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</si>
  <si>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</si>
  <si>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</si>
  <si>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</si>
  <si>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</si>
  <si>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</si>
  <si>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</si>
  <si>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</si>
  <si>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</si>
  <si>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</si>
  <si>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</si>
  <si>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</si>
  <si>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</si>
  <si>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</si>
  <si>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</si>
  <si>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</si>
  <si>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</si>
  <si>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</si>
  <si>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</si>
  <si>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</si>
  <si>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</si>
  <si>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</si>
  <si>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</si>
  <si>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</si>
  <si>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</si>
  <si>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</si>
  <si>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</si>
  <si>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</si>
  <si>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</si>
  <si>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</si>
  <si>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</si>
  <si>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</si>
  <si>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</si>
  <si>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</si>
  <si>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</si>
  <si>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</si>
  <si>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</si>
  <si>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</si>
  <si>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</si>
  <si>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</si>
  <si>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</si>
  <si>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</si>
  <si>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</si>
  <si>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</si>
  <si>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</si>
  <si>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</si>
  <si>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</si>
  <si>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</si>
  <si>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</si>
  <si>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</si>
  <si>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</si>
  <si>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</si>
  <si>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</si>
  <si>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</si>
  <si>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</si>
  <si>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</si>
  <si>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</si>
  <si>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</si>
  <si>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</si>
  <si>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</si>
  <si>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</si>
  <si>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</si>
  <si>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</si>
  <si>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</si>
  <si>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</si>
  <si>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</si>
  <si>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</si>
  <si>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</si>
  <si>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</si>
  <si>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</si>
  <si>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</si>
  <si>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</si>
  <si>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</si>
  <si>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</si>
  <si>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</si>
  <si>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</si>
  <si>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</si>
  <si>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</si>
  <si>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</si>
  <si>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</si>
  <si>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</si>
  <si>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</si>
  <si>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</si>
  <si>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</si>
  <si>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</si>
  <si>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</si>
  <si>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</si>
  <si>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</si>
  <si>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</si>
  <si>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</si>
  <si>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</si>
  <si>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</si>
  <si>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</si>
  <si>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</si>
  <si>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</si>
  <si>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</si>
  <si>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</si>
  <si>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</si>
  <si>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</si>
  <si>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</si>
  <si>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</si>
  <si>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</si>
  <si>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</si>
  <si>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</si>
  <si>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</si>
  <si>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</si>
  <si>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</si>
  <si>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</si>
  <si>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</si>
  <si>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</si>
  <si>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</si>
  <si>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</si>
  <si>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</si>
  <si>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</si>
  <si>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</si>
  <si>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</si>
  <si>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</si>
  <si>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</si>
  <si>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</si>
  <si>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</si>
  <si>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</si>
  <si>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</si>
  <si>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</si>
  <si>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</si>
  <si>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</si>
  <si>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</si>
  <si>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</si>
  <si>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</si>
  <si>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</si>
  <si>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</si>
  <si>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</si>
  <si>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</si>
  <si>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</si>
  <si>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</si>
  <si>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</si>
  <si>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</si>
  <si>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</si>
  <si>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</si>
  <si>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</si>
  <si>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</si>
  <si>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</si>
  <si>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</si>
  <si>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</si>
  <si>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</si>
  <si>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</si>
  <si>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</si>
  <si>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</si>
  <si>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</si>
  <si>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</si>
  <si>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</si>
  <si>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</si>
  <si>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</si>
  <si>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</si>
  <si>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</si>
  <si>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</si>
  <si>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</si>
  <si>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</si>
  <si>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</si>
  <si>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</si>
  <si>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</si>
  <si>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</si>
  <si>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</si>
  <si>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</si>
  <si>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</si>
  <si>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</si>
  <si>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</si>
  <si>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</si>
  <si>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</si>
  <si>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</si>
  <si>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</si>
  <si>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</si>
  <si>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</si>
  <si>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</si>
  <si>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</si>
  <si>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</si>
  <si>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</si>
  <si>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</si>
  <si>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</si>
  <si>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</si>
  <si>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</si>
  <si>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</si>
  <si>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</si>
  <si>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</si>
  <si>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</si>
  <si>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</si>
  <si>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</si>
  <si>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</si>
  <si>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</si>
  <si>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</si>
  <si>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</si>
  <si>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</si>
  <si>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</si>
  <si>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</si>
  <si>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</si>
  <si>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</si>
  <si>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</si>
  <si>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</si>
  <si>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</si>
  <si>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</si>
  <si>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</si>
  <si>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</si>
  <si>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</si>
  <si>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</si>
  <si>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</si>
  <si>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</si>
  <si>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</si>
  <si>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</si>
  <si>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</si>
  <si>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</si>
  <si>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</si>
  <si>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</si>
  <si>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</si>
  <si>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</si>
  <si>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</si>
  <si>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</si>
  <si>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</si>
  <si>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</si>
  <si>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</si>
  <si>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</si>
  <si>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</si>
  <si>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</si>
  <si>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</si>
  <si>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</si>
  <si>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</si>
  <si>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</si>
  <si>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</si>
  <si>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</si>
  <si>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</si>
  <si>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</si>
  <si>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</si>
  <si>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</si>
  <si>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</si>
  <si>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</si>
  <si>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</si>
  <si>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</si>
  <si>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</si>
  <si>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</si>
  <si>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</si>
  <si>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</si>
  <si>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</si>
  <si>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</si>
  <si>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</si>
  <si>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</si>
  <si>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</si>
  <si>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</si>
  <si>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</si>
  <si>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</si>
  <si>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</si>
  <si>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</si>
  <si>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</si>
  <si>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</si>
  <si>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</si>
  <si>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</si>
  <si>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</si>
  <si>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</si>
  <si>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</si>
  <si>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</si>
  <si>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</si>
  <si>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</si>
  <si>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</si>
  <si>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</si>
  <si>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</si>
  <si>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</si>
  <si>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</si>
  <si>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</si>
  <si>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</si>
  <si>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</si>
  <si>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</si>
  <si>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</si>
  <si>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</si>
  <si>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</si>
  <si>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</si>
  <si>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</si>
  <si>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</si>
  <si>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</si>
  <si>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</si>
  <si>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</si>
  <si>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</si>
  <si>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</si>
  <si>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</si>
  <si>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</si>
  <si>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</si>
  <si>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</si>
  <si>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</si>
  <si>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</si>
  <si>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</si>
  <si>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</si>
  <si>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</si>
  <si>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</si>
  <si>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</si>
  <si>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</si>
  <si>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</si>
  <si>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</si>
  <si>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</si>
  <si>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</si>
  <si>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</si>
  <si>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</si>
  <si>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</si>
  <si>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</si>
  <si>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</si>
  <si>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</si>
  <si>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</si>
  <si>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</si>
  <si>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</si>
  <si>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</si>
  <si>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</si>
  <si>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</si>
  <si>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</si>
  <si>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</si>
  <si>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</si>
  <si>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</si>
  <si>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</si>
  <si>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</si>
  <si>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</si>
  <si>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</si>
  <si>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</si>
  <si>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</si>
  <si>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</si>
  <si>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</si>
  <si>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</si>
  <si>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</si>
  <si>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</si>
  <si>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</si>
  <si>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</si>
  <si>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</si>
  <si>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</si>
  <si>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</si>
  <si>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</si>
  <si>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</si>
  <si>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</si>
  <si>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</si>
  <si>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</si>
  <si>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</si>
  <si>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</si>
  <si>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</si>
  <si>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</si>
  <si>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</si>
  <si>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</si>
  <si>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</si>
  <si>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</si>
  <si>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</si>
  <si>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</si>
  <si>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</si>
  <si>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</si>
  <si>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</si>
  <si>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</si>
  <si>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</si>
  <si>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</si>
  <si>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</si>
  <si>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</si>
  <si>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</si>
  <si>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</si>
  <si>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</si>
  <si>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</si>
  <si>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</si>
  <si>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</si>
  <si>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</si>
  <si>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</si>
  <si>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</si>
  <si>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</si>
  <si>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</si>
  <si>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</si>
  <si>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</si>
  <si>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</si>
  <si>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</si>
  <si>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</si>
  <si>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</si>
  <si>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</si>
  <si>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</si>
  <si>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</si>
  <si>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</si>
  <si>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</si>
  <si>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</si>
  <si>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</si>
  <si>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</si>
  <si>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</si>
  <si>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</si>
  <si>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</si>
  <si>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</si>
  <si>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</si>
  <si>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</si>
  <si>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</si>
  <si>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</si>
  <si>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</si>
  <si>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</si>
  <si>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</si>
  <si>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</si>
  <si>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</si>
  <si>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</si>
  <si>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</si>
  <si>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</si>
  <si>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</si>
  <si>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</si>
  <si>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</si>
  <si>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</si>
  <si>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</si>
  <si>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</si>
  <si>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</si>
  <si>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</si>
  <si>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</si>
  <si>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</si>
  <si>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</si>
  <si>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</si>
  <si>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</si>
  <si>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</si>
  <si>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</si>
  <si>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</si>
  <si>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</si>
  <si>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</si>
  <si>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</si>
  <si>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</si>
  <si>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</si>
  <si>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</si>
  <si>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</si>
  <si>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</si>
  <si>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</si>
  <si>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</si>
  <si>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</si>
  <si>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</si>
  <si>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</si>
  <si>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</si>
  <si>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</si>
  <si>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</si>
  <si>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</si>
  <si>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</si>
  <si>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</si>
  <si>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</si>
  <si>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</si>
  <si>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</si>
  <si>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</si>
  <si>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</si>
  <si>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</si>
  <si>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</si>
  <si>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</si>
  <si>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</si>
  <si>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</si>
  <si>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</si>
  <si>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</si>
  <si>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</si>
  <si>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</si>
  <si>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</si>
  <si>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</si>
  <si>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</si>
  <si>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</si>
  <si>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</si>
  <si>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</si>
  <si>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</si>
  <si>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</si>
  <si>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</si>
  <si>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</si>
  <si>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</si>
  <si>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</si>
  <si>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</si>
  <si>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</si>
  <si>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</si>
  <si>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</si>
  <si>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</si>
  <si>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</si>
  <si>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</si>
  <si>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</si>
  <si>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</si>
  <si>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</si>
  <si>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</si>
  <si>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</si>
  <si>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</si>
  <si>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</si>
  <si>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</si>
  <si>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</si>
  <si>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</si>
  <si>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</si>
  <si>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</si>
  <si>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</si>
  <si>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</si>
  <si>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</si>
  <si>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</si>
  <si>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</si>
  <si>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</si>
  <si>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</si>
  <si>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</si>
  <si>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</si>
  <si>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</si>
  <si>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</si>
  <si>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</si>
  <si>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</si>
  <si>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</si>
  <si>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</si>
  <si>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</si>
  <si>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</si>
  <si>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</si>
  <si>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</si>
  <si>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</si>
  <si>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</si>
  <si>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</si>
  <si>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</si>
  <si>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</si>
  <si>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</si>
  <si>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</si>
  <si>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</si>
  <si>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</si>
  <si>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</si>
  <si>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</si>
  <si>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</si>
  <si>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</si>
  <si>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</si>
  <si>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</si>
  <si>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</si>
  <si>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</si>
  <si>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</si>
  <si>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</si>
  <si>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</si>
  <si>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</si>
  <si>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</si>
  <si>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</si>
  <si>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</si>
  <si>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</si>
  <si>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</si>
  <si>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</si>
  <si>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</si>
  <si>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</si>
  <si>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</si>
  <si>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</si>
  <si>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</si>
  <si>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</si>
  <si>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</si>
  <si>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</si>
  <si>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</si>
  <si>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</si>
  <si>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</si>
  <si>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</si>
  <si>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</si>
  <si>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</si>
  <si>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</si>
  <si>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</si>
  <si>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</si>
  <si>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</si>
  <si>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</si>
  <si>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</si>
  <si>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</si>
  <si>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</si>
  <si>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</si>
  <si>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</si>
  <si>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</si>
  <si>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</si>
  <si>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</si>
  <si>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</si>
  <si>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</si>
  <si>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</si>
  <si>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</si>
  <si>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</si>
  <si>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</si>
  <si>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</si>
  <si>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</si>
  <si>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</si>
  <si>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</si>
  <si>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</si>
  <si>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</si>
  <si>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</si>
  <si>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</si>
  <si>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</si>
  <si>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</si>
  <si>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</si>
  <si>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</si>
  <si>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</si>
  <si>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</si>
  <si>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</si>
  <si>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</si>
  <si>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</si>
  <si>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</si>
  <si>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</si>
  <si>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</si>
  <si>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</si>
  <si>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</si>
  <si>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</si>
  <si>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</si>
  <si>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</si>
  <si>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</si>
  <si>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</si>
  <si>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</si>
  <si>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</si>
  <si>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</si>
  <si>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</si>
  <si>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</si>
  <si>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</si>
  <si>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</si>
  <si>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Number Canceled</t>
  </si>
  <si>
    <t>mean</t>
  </si>
  <si>
    <t>median</t>
  </si>
  <si>
    <t>minimum</t>
  </si>
  <si>
    <t>maximum</t>
  </si>
  <si>
    <t>variance</t>
  </si>
  <si>
    <t>standard deviation</t>
  </si>
  <si>
    <t>Statistic</t>
  </si>
  <si>
    <t>Successful</t>
  </si>
  <si>
    <t>Failed</t>
  </si>
  <si>
    <t>backers_count_successful</t>
  </si>
  <si>
    <t>backers_count_failed</t>
  </si>
  <si>
    <t>Count of id</t>
  </si>
  <si>
    <t>Subcategory</t>
  </si>
  <si>
    <t>Proportion Successful</t>
  </si>
  <si>
    <t>percent_funded_successful</t>
  </si>
  <si>
    <t>percent_funded_failed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</si>
  <si>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</si>
  <si>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</si>
  <si>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</si>
  <si>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</si>
  <si>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</si>
  <si>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</si>
  <si>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</si>
  <si>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</si>
  <si>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</si>
  <si>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</si>
  <si>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Number of Campaigns</t>
  </si>
  <si>
    <t>Greater than or equal to 10000</t>
  </si>
  <si>
    <t>campaign_length</t>
  </si>
  <si>
    <t>Summary of Number of Backers</t>
  </si>
  <si>
    <t>Category</t>
  </si>
  <si>
    <t>parent_category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</si>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</sst>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33CC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[excel_challenge_SKronheim.xlsx]CategoryStats!PivotTable1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Campaigns by Category and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4-4C42-A1B1-E2A67B254CE5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4-4C42-A1B1-E2A67B254CE5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4-4C42-A1B1-E2A67B254CE5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4-4C42-A1B1-E2A67B25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235215"/>
        <c:axId val="1665235631"/>
      </c:barChart>
      <c:catAx>
        <c:axId val="166523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</a:t>
                </a:r>
                <a:r>
                  <a:rPr lang="en-CA" baseline="0"/>
                  <a:t> 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5631"/>
        <c:crosses val="autoZero"/>
        <c:auto val="1"/>
        <c:lblAlgn val="ctr"/>
        <c:lblOffset val="100"/>
        <c:noMultiLvlLbl val="0"/>
      </c:catAx>
      <c:valAx>
        <c:axId val="16652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[excel_challenge_SKronheim.xlsx]SubcategoryStats!PivotTable2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Campaigns</a:t>
            </a:r>
            <a:r>
              <a:rPr lang="en-CA" baseline="0"/>
              <a:t> by Sub-category and Outcome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A70-A659-C9C8CAEA4B40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F-4A70-A659-C9C8CAEA4B40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F-4A70-A659-C9C8CAEA4B40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F-4A70-A659-C9C8CAEA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256015"/>
        <c:axId val="1665253935"/>
      </c:barChart>
      <c:catAx>
        <c:axId val="166525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53935"/>
        <c:crosses val="autoZero"/>
        <c:auto val="1"/>
        <c:lblAlgn val="ctr"/>
        <c:lblOffset val="100"/>
        <c:noMultiLvlLbl val="0"/>
      </c:catAx>
      <c:valAx>
        <c:axId val="16652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Campaigns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[excel_challenge_SKronheim.xlsx]LaunchDateOutcomes!PivotTable3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 Outcome</a:t>
            </a:r>
            <a:r>
              <a:rPr lang="en-CA" baseline="0"/>
              <a:t> by Launch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E-43F8-B7DF-25AEE02F8326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5E-43F8-B7DF-25AEE02F8326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5E-43F8-B7DF-25AEE02F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636415"/>
        <c:axId val="1667628095"/>
      </c:lineChart>
      <c:catAx>
        <c:axId val="166763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Launch</a:t>
                </a:r>
                <a:r>
                  <a:rPr lang="en-CA" baseline="0"/>
                  <a:t> Month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28095"/>
        <c:crosses val="autoZero"/>
        <c:auto val="1"/>
        <c:lblAlgn val="ctr"/>
        <c:lblOffset val="100"/>
        <c:noMultiLvlLbl val="0"/>
      </c:catAx>
      <c:valAx>
        <c:axId val="16676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OutcomesByGoal!$F$1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7-48DF-8353-98FC4D23FEF4}"/>
            </c:ext>
          </c:extLst>
        </c:ser>
        <c:ser>
          <c:idx val="5"/>
          <c:order val="5"/>
          <c:tx>
            <c:strRef>
              <c:f>OutcomesByGoal!$G$1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7-48DF-8353-98FC4D23FEF4}"/>
            </c:ext>
          </c:extLst>
        </c:ser>
        <c:ser>
          <c:idx val="6"/>
          <c:order val="6"/>
          <c:tx>
            <c:strRef>
              <c:f>OutcomesByGoal!$H$1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7-48DF-8353-98FC4D23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99056"/>
        <c:axId val="141009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OutcomesByGoal!$B$1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OutcomesByGoal!$B$2:$B$13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07-48DF-8353-98FC4D23FE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07-48DF-8353-98FC4D23FE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07-48DF-8353-98FC4D23FE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07-48DF-8353-98FC4D23FEF4}"/>
                  </c:ext>
                </c:extLst>
              </c15:ser>
            </c15:filteredLineSeries>
          </c:ext>
        </c:extLst>
      </c:lineChart>
      <c:catAx>
        <c:axId val="14100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472"/>
        <c:crosses val="autoZero"/>
        <c:auto val="1"/>
        <c:lblAlgn val="ctr"/>
        <c:lblOffset val="100"/>
        <c:noMultiLvlLbl val="0"/>
      </c:catAx>
      <c:valAx>
        <c:axId val="141009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Proportion</a:t>
            </a:r>
            <a:r>
              <a:rPr lang="en-CA" baseline="0"/>
              <a:t> Successful and Number of Campaigns </a:t>
            </a:r>
            <a:r>
              <a:rPr lang="en-CA" sz="1400" b="0" i="0" u="none" strike="noStrike" baseline="0">
                <a:effectLst/>
              </a:rPr>
              <a:t>by Sub-category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 extras'!$G$4</c:f>
              <c:strCache>
                <c:ptCount val="1"/>
                <c:pt idx="0">
                  <c:v>Proportion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'Some extras'!$F$5:$F$28</c:f>
              <c:strCache>
                <c:ptCount val="24"/>
                <c:pt idx="0">
                  <c:v>audio</c:v>
                </c:pt>
                <c:pt idx="1">
                  <c:v>world music</c:v>
                </c:pt>
                <c:pt idx="2">
                  <c:v>television</c:v>
                </c:pt>
                <c:pt idx="3">
                  <c:v>web</c:v>
                </c:pt>
                <c:pt idx="4">
                  <c:v>photography books</c:v>
                </c:pt>
                <c:pt idx="5">
                  <c:v>nonfiction</c:v>
                </c:pt>
                <c:pt idx="6">
                  <c:v>animation</c:v>
                </c:pt>
                <c:pt idx="7">
                  <c:v>translations</c:v>
                </c:pt>
                <c:pt idx="8">
                  <c:v>drama</c:v>
                </c:pt>
                <c:pt idx="9">
                  <c:v>shorts</c:v>
                </c:pt>
                <c:pt idx="10">
                  <c:v>wearables</c:v>
                </c:pt>
                <c:pt idx="11">
                  <c:v>jazz</c:v>
                </c:pt>
                <c:pt idx="12">
                  <c:v>rock</c:v>
                </c:pt>
                <c:pt idx="13">
                  <c:v>documentary</c:v>
                </c:pt>
                <c:pt idx="14">
                  <c:v>plays</c:v>
                </c:pt>
                <c:pt idx="15">
                  <c:v>metal</c:v>
                </c:pt>
                <c:pt idx="16">
                  <c:v>fiction</c:v>
                </c:pt>
                <c:pt idx="17">
                  <c:v>electric music</c:v>
                </c:pt>
                <c:pt idx="18">
                  <c:v>indie rock</c:v>
                </c:pt>
                <c:pt idx="19">
                  <c:v>video games</c:v>
                </c:pt>
                <c:pt idx="20">
                  <c:v>food trucks</c:v>
                </c:pt>
                <c:pt idx="21">
                  <c:v>radio &amp; podcasts</c:v>
                </c:pt>
                <c:pt idx="22">
                  <c:v>science fiction</c:v>
                </c:pt>
                <c:pt idx="23">
                  <c:v>mobile games</c:v>
                </c:pt>
              </c:strCache>
            </c:strRef>
          </c:cat>
          <c:val>
            <c:numRef>
              <c:f>'Some extras'!$G$5:$G$28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0.7857142857142857</c:v>
                </c:pt>
                <c:pt idx="3">
                  <c:v>0.75</c:v>
                </c:pt>
                <c:pt idx="4">
                  <c:v>0.70270270270270274</c:v>
                </c:pt>
                <c:pt idx="5">
                  <c:v>0.68421052631578949</c:v>
                </c:pt>
                <c:pt idx="6">
                  <c:v>0.67741935483870963</c:v>
                </c:pt>
                <c:pt idx="7">
                  <c:v>0.66666666666666663</c:v>
                </c:pt>
                <c:pt idx="8">
                  <c:v>0.6470588235294118</c:v>
                </c:pt>
                <c:pt idx="9">
                  <c:v>0.6428571428571429</c:v>
                </c:pt>
                <c:pt idx="10">
                  <c:v>0.63636363636363635</c:v>
                </c:pt>
                <c:pt idx="11">
                  <c:v>0.625</c:v>
                </c:pt>
                <c:pt idx="12">
                  <c:v>0.620253164556962</c:v>
                </c:pt>
                <c:pt idx="13">
                  <c:v>0.61818181818181817</c:v>
                </c:pt>
                <c:pt idx="14">
                  <c:v>0.58620689655172409</c:v>
                </c:pt>
                <c:pt idx="15">
                  <c:v>0.5714285714285714</c:v>
                </c:pt>
                <c:pt idx="16">
                  <c:v>0.5625</c:v>
                </c:pt>
                <c:pt idx="17">
                  <c:v>0.55555555555555558</c:v>
                </c:pt>
                <c:pt idx="18">
                  <c:v>0.54761904761904767</c:v>
                </c:pt>
                <c:pt idx="19">
                  <c:v>0.53125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0.35714285714285715</c:v>
                </c:pt>
                <c:pt idx="2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4952-BFB6-F7BBACA0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7550736"/>
        <c:axId val="1507551568"/>
      </c:barChart>
      <c:lineChart>
        <c:grouping val="standard"/>
        <c:varyColors val="0"/>
        <c:ser>
          <c:idx val="1"/>
          <c:order val="1"/>
          <c:tx>
            <c:strRef>
              <c:f>'Some extras'!$H$4</c:f>
              <c:strCache>
                <c:ptCount val="1"/>
                <c:pt idx="0">
                  <c:v>Number of Campaigns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'Some extras'!$H$5:$H$28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14</c:v>
                </c:pt>
                <c:pt idx="3">
                  <c:v>48</c:v>
                </c:pt>
                <c:pt idx="4">
                  <c:v>37</c:v>
                </c:pt>
                <c:pt idx="5">
                  <c:v>19</c:v>
                </c:pt>
                <c:pt idx="6">
                  <c:v>31</c:v>
                </c:pt>
                <c:pt idx="7">
                  <c:v>21</c:v>
                </c:pt>
                <c:pt idx="8">
                  <c:v>34</c:v>
                </c:pt>
                <c:pt idx="9">
                  <c:v>14</c:v>
                </c:pt>
                <c:pt idx="10">
                  <c:v>44</c:v>
                </c:pt>
                <c:pt idx="11">
                  <c:v>16</c:v>
                </c:pt>
                <c:pt idx="12">
                  <c:v>79</c:v>
                </c:pt>
                <c:pt idx="13">
                  <c:v>55</c:v>
                </c:pt>
                <c:pt idx="14">
                  <c:v>319</c:v>
                </c:pt>
                <c:pt idx="15">
                  <c:v>7</c:v>
                </c:pt>
                <c:pt idx="16">
                  <c:v>16</c:v>
                </c:pt>
                <c:pt idx="17">
                  <c:v>18</c:v>
                </c:pt>
                <c:pt idx="18">
                  <c:v>42</c:v>
                </c:pt>
                <c:pt idx="19">
                  <c:v>32</c:v>
                </c:pt>
                <c:pt idx="20">
                  <c:v>42</c:v>
                </c:pt>
                <c:pt idx="21">
                  <c:v>8</c:v>
                </c:pt>
                <c:pt idx="22">
                  <c:v>14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952-BFB6-F7BBACA0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842976"/>
        <c:axId val="1412854624"/>
      </c:lineChart>
      <c:catAx>
        <c:axId val="15075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51568"/>
        <c:crosses val="autoZero"/>
        <c:auto val="1"/>
        <c:lblAlgn val="ctr"/>
        <c:lblOffset val="100"/>
        <c:noMultiLvlLbl val="0"/>
      </c:catAx>
      <c:valAx>
        <c:axId val="150755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Proportion Successful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50736"/>
        <c:crosses val="autoZero"/>
        <c:crossBetween val="between"/>
      </c:valAx>
      <c:valAx>
        <c:axId val="1412854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2976"/>
        <c:crosses val="max"/>
        <c:crossBetween val="between"/>
      </c:valAx>
      <c:catAx>
        <c:axId val="141284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85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and Number of Campaigns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OutcomesByGoal!$E$1</c:f>
              <c:strCache>
                <c:ptCount val="1"/>
                <c:pt idx="0">
                  <c:v>Total Projects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  <c:extLst xmlns:c15="http://schemas.microsoft.com/office/drawing/2012/chart"/>
            </c:strRef>
          </c:cat>
          <c:val>
            <c:numRef>
              <c:f>OutcomesByGoal!$E$2:$E$13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29F9-41C3-B748-360FA369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869808"/>
        <c:axId val="1794874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OutcomesByGoal!$B$1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OutcomesByGoal!$B$2:$B$13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9F9-41C3-B748-360FA3691B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F9-41C3-B748-360FA3691B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F9-41C3-B748-360FA3691B4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OutcomesByGoal!$F$1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41C3-B748-360FA3691B43}"/>
            </c:ext>
          </c:extLst>
        </c:ser>
        <c:ser>
          <c:idx val="5"/>
          <c:order val="5"/>
          <c:tx>
            <c:strRef>
              <c:f>OutcomesByGoal!$G$1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1C3-B748-360FA3691B43}"/>
            </c:ext>
          </c:extLst>
        </c:ser>
        <c:ser>
          <c:idx val="6"/>
          <c:order val="6"/>
          <c:tx>
            <c:strRef>
              <c:f>OutcomesByGoal!$H$1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9-41C3-B748-360FA369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99056"/>
        <c:axId val="1410099472"/>
      </c:lineChart>
      <c:catAx>
        <c:axId val="14100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472"/>
        <c:crosses val="autoZero"/>
        <c:auto val="1"/>
        <c:lblAlgn val="ctr"/>
        <c:lblOffset val="100"/>
        <c:noMultiLvlLbl val="0"/>
      </c:catAx>
      <c:valAx>
        <c:axId val="141009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056"/>
        <c:crosses val="autoZero"/>
        <c:crossBetween val="between"/>
      </c:valAx>
      <c:valAx>
        <c:axId val="1794874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9808"/>
        <c:crosses val="max"/>
        <c:crossBetween val="between"/>
      </c:valAx>
      <c:catAx>
        <c:axId val="179486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87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and Number of Campaigns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'Some extras'!$X$1</c:f>
              <c:strCache>
                <c:ptCount val="1"/>
                <c:pt idx="0">
                  <c:v>Total Projects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extras'!$X$2:$X$5</c:f>
              <c:numCache>
                <c:formatCode>General</c:formatCode>
                <c:ptCount val="4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C-4B54-9F98-3C11FE30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4866896"/>
        <c:axId val="1794879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'Some extras'!$U$1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'Some extras'!$T$2:$T$5</c15:sqref>
                        </c15:formulaRef>
                      </c:ext>
                    </c:extLst>
                    <c:strCache>
                      <c:ptCount val="4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Greater than or equal to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'Some extras'!$U$2:$U$5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BC-4B54-9F98-3C11FE305F6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extras'!$V$1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extras'!$T$2:$T$5</c15:sqref>
                        </c15:formulaRef>
                      </c:ext>
                    </c:extLst>
                    <c:strCache>
                      <c:ptCount val="4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Greater than or equal to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extras'!$V$2:$V$5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BC-4B54-9F98-3C11FE305F6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extras'!$W$1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extras'!$T$2:$T$5</c15:sqref>
                        </c15:formulaRef>
                      </c:ext>
                    </c:extLst>
                    <c:strCache>
                      <c:ptCount val="4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Greater than or equal to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'Some extras'!$W$2:$W$5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BC-4B54-9F98-3C11FE305F6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'Some extras'!$Y$1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extras'!$Y$2:$Y$5</c:f>
              <c:numCache>
                <c:formatCode>General</c:formatCode>
                <c:ptCount val="4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0.46272493573264784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C-4B54-9F98-3C11FE305F64}"/>
            </c:ext>
          </c:extLst>
        </c:ser>
        <c:ser>
          <c:idx val="5"/>
          <c:order val="5"/>
          <c:tx>
            <c:strRef>
              <c:f>'Some extras'!$Z$1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extras'!$Z$2:$Z$5</c:f>
              <c:numCache>
                <c:formatCode>General</c:formatCode>
                <c:ptCount val="4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0.46272493573264784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C-4B54-9F98-3C11FE305F64}"/>
            </c:ext>
          </c:extLst>
        </c:ser>
        <c:ser>
          <c:idx val="6"/>
          <c:order val="6"/>
          <c:tx>
            <c:strRef>
              <c:f>'Some extras'!$AA$1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extras'!$AA$2:$AA$5</c:f>
              <c:numCache>
                <c:formatCode>General</c:formatCode>
                <c:ptCount val="4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7.4550128534704371E-2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BC-4B54-9F98-3C11FE30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91328"/>
        <c:axId val="1224389664"/>
      </c:lineChart>
      <c:catAx>
        <c:axId val="122439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89664"/>
        <c:crosses val="autoZero"/>
        <c:auto val="1"/>
        <c:lblAlgn val="ctr"/>
        <c:lblOffset val="100"/>
        <c:noMultiLvlLbl val="0"/>
      </c:catAx>
      <c:valAx>
        <c:axId val="12243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  <a:r>
                  <a:rPr lang="en-CA" baseline="0"/>
                  <a:t> of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91328"/>
        <c:crosses val="autoZero"/>
        <c:crossBetween val="between"/>
      </c:valAx>
      <c:valAx>
        <c:axId val="1794879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6896"/>
        <c:crosses val="max"/>
        <c:crossBetween val="between"/>
      </c:valAx>
      <c:catAx>
        <c:axId val="17948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87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Proportion</a:t>
            </a:r>
            <a:r>
              <a:rPr lang="en-CA" baseline="0"/>
              <a:t> Successful and Number of Campaigns by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 extras'!$K$4</c:f>
              <c:strCache>
                <c:ptCount val="1"/>
                <c:pt idx="0">
                  <c:v>Proportion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'Some extras'!$J$5:$J$13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'Some extras'!$K$5:$K$13</c:f>
              <c:numCache>
                <c:formatCode>General</c:formatCode>
                <c:ptCount val="9"/>
                <c:pt idx="0">
                  <c:v>1</c:v>
                </c:pt>
                <c:pt idx="1">
                  <c:v>0.70270270270270274</c:v>
                </c:pt>
                <c:pt idx="2">
                  <c:v>0.69565217391304346</c:v>
                </c:pt>
                <c:pt idx="3">
                  <c:v>0.62962962962962965</c:v>
                </c:pt>
                <c:pt idx="4">
                  <c:v>0.625</c:v>
                </c:pt>
                <c:pt idx="5">
                  <c:v>0.6</c:v>
                </c:pt>
                <c:pt idx="6">
                  <c:v>0.58620689655172409</c:v>
                </c:pt>
                <c:pt idx="7">
                  <c:v>0.52380952380952384</c:v>
                </c:pt>
                <c:pt idx="8">
                  <c:v>0.47727272727272729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E-4E1E-BD82-D0BABA77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4983984"/>
        <c:axId val="1664998544"/>
      </c:barChart>
      <c:lineChart>
        <c:grouping val="standard"/>
        <c:varyColors val="0"/>
        <c:ser>
          <c:idx val="1"/>
          <c:order val="1"/>
          <c:tx>
            <c:strRef>
              <c:f>'Some extras'!$L$4</c:f>
              <c:strCache>
                <c:ptCount val="1"/>
                <c:pt idx="0">
                  <c:v>Number of Campaigns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'Some extras'!$J$5:$J$13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'Some extras'!$L$5:$L$13</c:f>
              <c:numCache>
                <c:formatCode>0.00</c:formatCode>
                <c:ptCount val="9"/>
                <c:pt idx="0">
                  <c:v>4</c:v>
                </c:pt>
                <c:pt idx="1">
                  <c:v>37</c:v>
                </c:pt>
                <c:pt idx="2">
                  <c:v>92</c:v>
                </c:pt>
                <c:pt idx="3">
                  <c:v>162</c:v>
                </c:pt>
                <c:pt idx="4">
                  <c:v>64</c:v>
                </c:pt>
                <c:pt idx="5">
                  <c:v>165</c:v>
                </c:pt>
                <c:pt idx="6">
                  <c:v>319</c:v>
                </c:pt>
                <c:pt idx="7">
                  <c:v>42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E-4E1E-BD82-D0BABA77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992304"/>
        <c:axId val="1664996880"/>
      </c:lineChart>
      <c:catAx>
        <c:axId val="166498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98544"/>
        <c:crosses val="autoZero"/>
        <c:auto val="1"/>
        <c:lblAlgn val="ctr"/>
        <c:lblOffset val="100"/>
        <c:noMultiLvlLbl val="0"/>
      </c:catAx>
      <c:valAx>
        <c:axId val="1664998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  <a:r>
                  <a:rPr lang="en-CA" baseline="0"/>
                  <a:t> Successful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83984"/>
        <c:crosses val="autoZero"/>
        <c:crossBetween val="between"/>
      </c:valAx>
      <c:valAx>
        <c:axId val="1664996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92304"/>
        <c:crosses val="max"/>
        <c:crossBetween val="between"/>
      </c:valAx>
      <c:catAx>
        <c:axId val="16649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99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 Outcome</a:t>
            </a:r>
            <a:r>
              <a:rPr lang="en-CA" baseline="0"/>
              <a:t> by Start Date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'Some extras'!$X$9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'Some extras'!$X$10:$X$21</c:f>
              <c:numCache>
                <c:formatCode>General</c:formatCode>
                <c:ptCount val="12"/>
                <c:pt idx="0">
                  <c:v>91</c:v>
                </c:pt>
                <c:pt idx="1">
                  <c:v>79</c:v>
                </c:pt>
                <c:pt idx="2">
                  <c:v>86</c:v>
                </c:pt>
                <c:pt idx="3">
                  <c:v>77</c:v>
                </c:pt>
                <c:pt idx="4">
                  <c:v>84</c:v>
                </c:pt>
                <c:pt idx="5">
                  <c:v>86</c:v>
                </c:pt>
                <c:pt idx="6">
                  <c:v>93</c:v>
                </c:pt>
                <c:pt idx="7">
                  <c:v>84</c:v>
                </c:pt>
                <c:pt idx="8">
                  <c:v>73</c:v>
                </c:pt>
                <c:pt idx="9">
                  <c:v>77</c:v>
                </c:pt>
                <c:pt idx="10">
                  <c:v>75</c:v>
                </c:pt>
                <c:pt idx="1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0-4BC8-A21E-886BB073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0423488"/>
        <c:axId val="300426816"/>
      </c:barChart>
      <c:lineChart>
        <c:grouping val="standard"/>
        <c:varyColors val="0"/>
        <c:ser>
          <c:idx val="0"/>
          <c:order val="0"/>
          <c:tx>
            <c:strRef>
              <c:f>'Some extras'!$U$9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'Some extras'!$T$10:$T$21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'Some extras'!$U$10:$U$21</c:f>
              <c:numCache>
                <c:formatCode>General</c:formatCode>
                <c:ptCount val="12"/>
                <c:pt idx="0">
                  <c:v>6.5934065934065936E-2</c:v>
                </c:pt>
                <c:pt idx="1">
                  <c:v>8.8607594936708861E-2</c:v>
                </c:pt>
                <c:pt idx="2">
                  <c:v>4.6511627906976744E-2</c:v>
                </c:pt>
                <c:pt idx="3">
                  <c:v>1.2987012987012988E-2</c:v>
                </c:pt>
                <c:pt idx="4">
                  <c:v>3.5714285714285712E-2</c:v>
                </c:pt>
                <c:pt idx="5">
                  <c:v>3.4883720930232558E-2</c:v>
                </c:pt>
                <c:pt idx="6">
                  <c:v>4.3010752688172046E-2</c:v>
                </c:pt>
                <c:pt idx="7">
                  <c:v>9.5238095238095233E-2</c:v>
                </c:pt>
                <c:pt idx="8">
                  <c:v>6.8493150684931503E-2</c:v>
                </c:pt>
                <c:pt idx="9">
                  <c:v>7.792207792207792E-2</c:v>
                </c:pt>
                <c:pt idx="10">
                  <c:v>0.04</c:v>
                </c:pt>
                <c:pt idx="11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0-4BC8-A21E-886BB07350E9}"/>
            </c:ext>
          </c:extLst>
        </c:ser>
        <c:ser>
          <c:idx val="1"/>
          <c:order val="1"/>
          <c:tx>
            <c:strRef>
              <c:f>'Some extras'!$V$9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'Some extras'!$T$10:$T$21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'Some extras'!$V$10:$V$21</c:f>
              <c:numCache>
                <c:formatCode>General</c:formatCode>
                <c:ptCount val="12"/>
                <c:pt idx="0">
                  <c:v>0.39560439560439559</c:v>
                </c:pt>
                <c:pt idx="1">
                  <c:v>0.35443037974683544</c:v>
                </c:pt>
                <c:pt idx="2">
                  <c:v>0.38372093023255816</c:v>
                </c:pt>
                <c:pt idx="3">
                  <c:v>0.38961038961038963</c:v>
                </c:pt>
                <c:pt idx="4">
                  <c:v>0.41666666666666669</c:v>
                </c:pt>
                <c:pt idx="5">
                  <c:v>0.32558139534883723</c:v>
                </c:pt>
                <c:pt idx="6">
                  <c:v>0.33333333333333331</c:v>
                </c:pt>
                <c:pt idx="7">
                  <c:v>0.41666666666666669</c:v>
                </c:pt>
                <c:pt idx="8">
                  <c:v>0.31506849315068491</c:v>
                </c:pt>
                <c:pt idx="9">
                  <c:v>0.33766233766233766</c:v>
                </c:pt>
                <c:pt idx="10">
                  <c:v>0.36</c:v>
                </c:pt>
                <c:pt idx="11">
                  <c:v>0.39506172839506171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0-4BC8-A21E-886BB07350E9}"/>
            </c:ext>
          </c:extLst>
        </c:ser>
        <c:ser>
          <c:idx val="2"/>
          <c:order val="2"/>
          <c:tx>
            <c:strRef>
              <c:f>'Some extras'!$W$9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'Some extras'!$T$10:$T$21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'Some extras'!$W$10:$W$21</c:f>
              <c:numCache>
                <c:formatCode>General</c:formatCode>
                <c:ptCount val="12"/>
                <c:pt idx="0">
                  <c:v>0.53846153846153844</c:v>
                </c:pt>
                <c:pt idx="1">
                  <c:v>0.55696202531645567</c:v>
                </c:pt>
                <c:pt idx="2">
                  <c:v>0.56976744186046513</c:v>
                </c:pt>
                <c:pt idx="3">
                  <c:v>0.59740259740259738</c:v>
                </c:pt>
                <c:pt idx="4">
                  <c:v>0.54761904761904767</c:v>
                </c:pt>
                <c:pt idx="5">
                  <c:v>0.63953488372093026</c:v>
                </c:pt>
                <c:pt idx="6">
                  <c:v>0.62365591397849462</c:v>
                </c:pt>
                <c:pt idx="7">
                  <c:v>0.48809523809523808</c:v>
                </c:pt>
                <c:pt idx="8">
                  <c:v>0.61643835616438358</c:v>
                </c:pt>
                <c:pt idx="9">
                  <c:v>0.58441558441558439</c:v>
                </c:pt>
                <c:pt idx="10">
                  <c:v>0.6</c:v>
                </c:pt>
                <c:pt idx="11">
                  <c:v>0.51851851851851849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0-4BC8-A21E-886BB073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53856"/>
        <c:axId val="300465920"/>
      </c:lineChart>
      <c:catAx>
        <c:axId val="30045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Start Date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5920"/>
        <c:crosses val="autoZero"/>
        <c:auto val="1"/>
        <c:lblAlgn val="ctr"/>
        <c:lblOffset val="100"/>
        <c:noMultiLvlLbl val="0"/>
      </c:catAx>
      <c:valAx>
        <c:axId val="3004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53856"/>
        <c:crosses val="autoZero"/>
        <c:crossBetween val="between"/>
      </c:valAx>
      <c:valAx>
        <c:axId val="300426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Number of Campaigns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3488"/>
        <c:crosses val="max"/>
        <c:crossBetween val="between"/>
      </c:valAx>
      <c:catAx>
        <c:axId val="30042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30042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Backers by Campaign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by Campaign Outcome</a:t>
          </a:r>
        </a:p>
      </cx:txPr>
    </cx:title>
    <cx:plotArea>
      <cx:plotAreaRegion>
        <cx:series layoutId="boxWhisker" uniqueId="{24284372-CD44-4040-850F-FF02B4CC1862}">
          <cx:tx>
            <cx:txData>
              <cx:f>_xlchart.v1.0</cx:f>
              <cx:v>backers_count_successful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C5197E-F2CD-4D85-A89B-FF256C545DF6}">
          <cx:tx>
            <cx:txData>
              <cx:f>_xlchart.v1.2</cx:f>
              <cx:v>backers_count_failed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385760</xdr:colOff>
      <xdr:row>6</xdr:row>
      <xdr:rowOff>52389</xdr:rowOff>
    </xdr:from>
    <xdr:to>
      <xdr:col>12</xdr:col>
      <xdr:colOff>295273</xdr:colOff>
      <xdr:row>30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4D618-5F87-24AD-1F4E-6632DFEAF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752476</xdr:colOff>
      <xdr:row>3</xdr:row>
      <xdr:rowOff>128587</xdr:rowOff>
    </xdr:from>
    <xdr:to>
      <xdr:col>13</xdr:col>
      <xdr:colOff>119063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42CDE-5BD6-6317-BAF2-CE74E7F6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119063</xdr:colOff>
      <xdr:row>5</xdr:row>
      <xdr:rowOff>166688</xdr:rowOff>
    </xdr:from>
    <xdr:to>
      <xdr:col>11</xdr:col>
      <xdr:colOff>542925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417AA-B4FE-A30C-F208-A7546F70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1223963</xdr:colOff>
      <xdr:row>13</xdr:row>
      <xdr:rowOff>133350</xdr:rowOff>
    </xdr:from>
    <xdr:to>
      <xdr:col>6</xdr:col>
      <xdr:colOff>966787</xdr:colOff>
      <xdr:row>32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53810-EFEB-7A35-0082-892B229DE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10</xdr:row>
      <xdr:rowOff>9524</xdr:rowOff>
    </xdr:from>
    <xdr:to>
      <xdr:col>5</xdr:col>
      <xdr:colOff>588168</xdr:colOff>
      <xdr:row>29</xdr:row>
      <xdr:rowOff>107155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09BBD4-5945-C231-8870-0FBCC43C6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8" y="2009774"/>
              <a:ext cx="5555455" cy="3898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0</xdr:row>
      <xdr:rowOff>147639</xdr:rowOff>
    </xdr:from>
    <xdr:to>
      <xdr:col>6</xdr:col>
      <xdr:colOff>409574</xdr:colOff>
      <xdr:row>18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8B2DB-162C-5E3E-8693-21E8FEB4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17</xdr:row>
      <xdr:rowOff>95250</xdr:rowOff>
    </xdr:from>
    <xdr:to>
      <xdr:col>7</xdr:col>
      <xdr:colOff>261938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ABBE94-3BDB-413E-86E9-0A1C3CFD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18</xdr:row>
      <xdr:rowOff>111918</xdr:rowOff>
    </xdr:from>
    <xdr:to>
      <xdr:col>12</xdr:col>
      <xdr:colOff>9525</xdr:colOff>
      <xdr:row>32</xdr:row>
      <xdr:rowOff>54768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95D50F-71D8-B2DB-AF51-3A93186C7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433387</xdr:colOff>
      <xdr:row>0</xdr:row>
      <xdr:rowOff>145256</xdr:rowOff>
    </xdr:from>
    <xdr:to>
      <xdr:col>11</xdr:col>
      <xdr:colOff>876300</xdr:colOff>
      <xdr:row>17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EF9D95-B973-A18B-068A-A7EBB7C8A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333374</xdr:colOff>
      <xdr:row>6</xdr:row>
      <xdr:rowOff>30956</xdr:rowOff>
    </xdr:from>
    <xdr:to>
      <xdr:col>13</xdr:col>
      <xdr:colOff>347661</xdr:colOff>
      <xdr:row>19</xdr:row>
      <xdr:rowOff>173831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6ACD31-0BC0-E257-B4DB-3F7C83862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Kronheim" refreshedDate="44915.757056365743" createdVersion="8" refreshedVersion="8" minRefreshableVersion="3" recordCount="1000" xr:uid="{D4CB1E65-9342-4141-A7B9-6871D590BDE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0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Kronheim" refreshedDate="44915.757118171299" createdVersion="8" refreshedVersion="8" minRefreshableVersion="3" recordCount="1000" xr:uid="{98E844EA-7522-42E2-9946-360CD3E42D2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0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BF07E-4AC0-4EB0-BD9C-626FCFEADD39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51FA-6E0E-48C3-B33C-A390CB6EC811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9565-4903-4054-AA2C-AD8E8B546DA5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AF2C2-C56D-4FEF-8944-797C4BD49E71}" name="PivotTable14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28" firstHeaderRow="1" firstDataRow="2" firstDataCol="1"/>
  <pivotFields count="2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h="1" x="3"/>
        <item x="0"/>
        <item h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5"/>
  </colFields>
  <colItems count="2">
    <i>
      <x v="1"/>
    </i>
    <i>
      <x v="3"/>
    </i>
  </colItem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E888-CBE9-4E82-AC51-4E92A8635790}">
  <dimension ref="A1:F14"/>
  <sheetViews>
    <sheetView workbookViewId="0">
      <selection activeCell="F5" sqref="F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3" spans="1:6" x14ac:dyDescent="0.25">
      <c r="A3" s="5" t="s">
        <v>2067</v>
      </c>
      <c r="B3" s="5" t="s">
        <v>2068</v>
      </c>
    </row>
    <row r="4" spans="1:6" x14ac:dyDescent="0.25">
      <c r="A4" s="5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6" t="s">
        <v>2040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6" t="s">
        <v>2032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6" t="s">
        <v>2049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6" t="s">
        <v>2063</v>
      </c>
      <c r="B8" s="12"/>
      <c r="C8" s="12"/>
      <c r="D8" s="12"/>
      <c r="E8" s="12">
        <v>4</v>
      </c>
      <c r="F8" s="12">
        <v>4</v>
      </c>
    </row>
    <row r="9" spans="1:6" x14ac:dyDescent="0.25">
      <c r="A9" s="6" t="s">
        <v>2034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6" t="s">
        <v>2053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6" t="s">
        <v>2046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6" t="s">
        <v>2036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6" t="s">
        <v>2038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6" t="s">
        <v>2066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7680-BDDA-4D8A-BA82-864E97F073B8}">
  <dimension ref="A1:F30"/>
  <sheetViews>
    <sheetView workbookViewId="0">
      <selection activeCell="A9" sqref="A6:A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2" spans="1:6" x14ac:dyDescent="0.25">
      <c r="A2" s="5" t="s">
        <v>2126</v>
      </c>
      <c r="B2" t="s">
        <v>2069</v>
      </c>
    </row>
    <row r="4" spans="1:6" x14ac:dyDescent="0.25">
      <c r="A4" s="5" t="s">
        <v>2067</v>
      </c>
      <c r="B4" s="5" t="s">
        <v>2068</v>
      </c>
    </row>
    <row r="5" spans="1:6" x14ac:dyDescent="0.25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6" t="s">
        <v>2048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6" t="s">
        <v>2064</v>
      </c>
      <c r="B7" s="12"/>
      <c r="C7" s="12"/>
      <c r="D7" s="12"/>
      <c r="E7" s="12">
        <v>4</v>
      </c>
      <c r="F7" s="12">
        <v>4</v>
      </c>
    </row>
    <row r="8" spans="1:6" x14ac:dyDescent="0.25">
      <c r="A8" s="6" t="s">
        <v>2041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6" t="s">
        <v>2043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6" t="s">
        <v>2042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6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6" t="s">
        <v>2033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6" t="s">
        <v>2044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6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6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6" t="s">
        <v>2060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6" t="s">
        <v>2047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6" t="s">
        <v>2054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6" t="s">
        <v>2039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6" t="s">
        <v>2055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6" t="s">
        <v>2035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6" t="s">
        <v>2062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6" t="s">
        <v>2051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6" t="s">
        <v>2059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6" t="s">
        <v>2058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6" t="s">
        <v>2050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6" t="s">
        <v>2045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6" t="s">
        <v>2037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6" t="s">
        <v>2061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6" t="s">
        <v>2066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848B-6414-4339-9C6C-978B5557F18B}">
  <dimension ref="A1:E18"/>
  <sheetViews>
    <sheetView topLeftCell="A2" workbookViewId="0">
      <selection activeCell="E4" sqref="E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10.5" bestFit="1" customWidth="1"/>
  </cols>
  <sheetData>
    <row r="1" spans="1:5" x14ac:dyDescent="0.25">
      <c r="A1" s="5" t="s">
        <v>2084</v>
      </c>
      <c r="B1" t="s">
        <v>2069</v>
      </c>
    </row>
    <row r="2" spans="1:5" x14ac:dyDescent="0.25">
      <c r="A2" s="5" t="s">
        <v>2126</v>
      </c>
      <c r="B2" t="s">
        <v>2069</v>
      </c>
    </row>
    <row r="4" spans="1:5" x14ac:dyDescent="0.25">
      <c r="A4" s="5" t="s">
        <v>2067</v>
      </c>
      <c r="B4" s="5" t="s">
        <v>2068</v>
      </c>
    </row>
    <row r="5" spans="1:5" x14ac:dyDescent="0.25">
      <c r="A5" s="5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5">
      <c r="A6" s="8" t="s">
        <v>2072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8" t="s">
        <v>2073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8" t="s">
        <v>2074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8" t="s">
        <v>2075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8" t="s">
        <v>2076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8" t="s">
        <v>2077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8" t="s">
        <v>2078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8" t="s">
        <v>2079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8" t="s">
        <v>2080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8" t="s">
        <v>2081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8" t="s">
        <v>2082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5">
      <c r="A17" s="8" t="s">
        <v>2083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5">
      <c r="A18" s="8" t="s">
        <v>2066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8127-56D7-4EEC-9715-72B56A4AADA4}">
  <dimension ref="A1:H13"/>
  <sheetViews>
    <sheetView workbookViewId="0">
      <selection activeCell="E2" sqref="E2"/>
    </sheetView>
  </sheetViews>
  <sheetFormatPr defaultRowHeight="15.75" x14ac:dyDescent="0.25"/>
  <cols>
    <col min="1" max="1" width="26.125" bestFit="1" customWidth="1"/>
    <col min="2" max="2" width="16.5" bestFit="1" customWidth="1"/>
    <col min="3" max="3" width="12.75" bestFit="1" customWidth="1"/>
    <col min="4" max="4" width="15.875" bestFit="1" customWidth="1"/>
    <col min="5" max="5" width="12" bestFit="1" customWidth="1"/>
    <col min="6" max="6" width="19" bestFit="1" customWidth="1"/>
    <col min="7" max="7" width="15.25" bestFit="1" customWidth="1"/>
    <col min="8" max="8" width="18" bestFit="1" customWidth="1"/>
  </cols>
  <sheetData>
    <row r="1" spans="1:8" x14ac:dyDescent="0.25">
      <c r="A1" t="s">
        <v>2085</v>
      </c>
      <c r="B1" t="s">
        <v>2086</v>
      </c>
      <c r="C1" t="s">
        <v>2087</v>
      </c>
      <c r="D1" t="s">
        <v>2094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25">
      <c r="A2" t="s">
        <v>2092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</row>
    <row r="3" spans="1:8" x14ac:dyDescent="0.25">
      <c r="A3" t="s">
        <v>2111</v>
      </c>
      <c r="B3">
        <f>COUNTIFS(Crowdfunding!$F$2:$F$1001,"successful",Crowdfunding!$D$2:$D$1001,"&gt;="&amp;1000,Crowdfunding!$D$2:$D$1001,"&lt;"&amp;5000)</f>
        <v>191</v>
      </c>
      <c r="C3">
        <f>COUNTIFS(Crowdfunding!$F$2:$F$1001,"failed",Crowdfunding!$D$2:$D$1001,"&gt;="&amp;1000,Crowdfunding!$D$2:$D$1001,"&lt;"&amp;5000)</f>
        <v>38</v>
      </c>
      <c r="D3">
        <f>COUNTIFS(Crowdfunding!$F$2:$F$1001,"canceled",Crowdfunding!$D$2:$D$1001,"&gt;="&amp;1000,Crowdfunding!$D$2:$D$1001,"&lt;"&amp;5000)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</row>
    <row r="4" spans="1:8" x14ac:dyDescent="0.25">
      <c r="A4" t="s">
        <v>2112</v>
      </c>
      <c r="B4">
        <f>COUNTIFS(Crowdfunding!$F$2:$F$1001,"successful",Crowdfunding!$D$2:$D$1001,"&gt;="&amp;5000,Crowdfunding!$D$2:$D$1001,"&lt;"&amp;10000)</f>
        <v>164</v>
      </c>
      <c r="C4">
        <f>COUNTIFS(Crowdfunding!$F$2:$F$1001,"failed",Crowdfunding!$D$2:$D$1001,"&gt;="&amp;5000,Crowdfunding!$D$2:$D$1001,"&lt;"&amp;10000)</f>
        <v>126</v>
      </c>
      <c r="D4">
        <f>COUNTIFS(Crowdfunding!$F$2:$F$1001,"canceled",Crowdfunding!$D$2:$D$1001,"&gt;="&amp;5000,Crowdfunding!$D$2:$D$1001,"&lt;"&amp;10000)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</row>
    <row r="5" spans="1:8" x14ac:dyDescent="0.25">
      <c r="A5" t="s">
        <v>2113</v>
      </c>
      <c r="B5">
        <f>COUNTIFS(Crowdfunding!$F$2:$F$1001,"successful",Crowdfunding!$D$2:$D$1001,"&gt;="&amp;10000,Crowdfunding!$D$2:$D$1001,"&lt;"&amp;15000)</f>
        <v>4</v>
      </c>
      <c r="C5">
        <f>COUNTIFS(Crowdfunding!$F$2:$F$1001,"failed",Crowdfunding!$D$2:$D$1001,"&gt;="&amp;10000,Crowdfunding!$D$2:$D$1001,"&lt;"&amp;15000)</f>
        <v>5</v>
      </c>
      <c r="D5">
        <f>COUNTIFS(Crowdfunding!$F$2:$F$1001,"canceled",Crowdfunding!$D$2:$D$1001,"&gt;="&amp;10000,Crowdfunding!$D$2:$D$1001,"&lt;"&amp;15000)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</row>
    <row r="6" spans="1:8" x14ac:dyDescent="0.25">
      <c r="A6" t="s">
        <v>2114</v>
      </c>
      <c r="B6">
        <f>COUNTIFS(Crowdfunding!$F$2:$F$1001,"successful",Crowdfunding!$D$2:$D$1001,"&gt;="&amp;15000,Crowdfunding!$D$2:$D$1001,"&lt;"&amp;20000)</f>
        <v>10</v>
      </c>
      <c r="C6">
        <f>COUNTIFS(Crowdfunding!$F$2:$F$1001,"failed",Crowdfunding!$D$2:$D$1001,"&gt;="&amp;15000,Crowdfunding!$D$2:$D$1001,"&lt;"&amp;20000)</f>
        <v>0</v>
      </c>
      <c r="D6">
        <f>COUNTIFS(Crowdfunding!$F$2:$F$1001,"canceled",Crowdfunding!$D$2:$D$1001,"&gt;="&amp;15000,Crowdfunding!$D$2:$D$1001,"&lt;"&amp;20000)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</row>
    <row r="7" spans="1:8" x14ac:dyDescent="0.25">
      <c r="A7" t="s">
        <v>2115</v>
      </c>
      <c r="B7">
        <f>COUNTIFS(Crowdfunding!$F$2:$F$1001,"successful",Crowdfunding!$D$2:$D$1001,"&gt;="&amp;20000,Crowdfunding!$D$2:$D$1001,"&lt;"&amp;25000)</f>
        <v>7</v>
      </c>
      <c r="C7">
        <f>COUNTIFS(Crowdfunding!$F$2:$F$1001,"failed",Crowdfunding!$D$2:$D$1001,"&gt;="&amp;20000,Crowdfunding!$D$2:$D$1001,"&lt;"&amp;25000)</f>
        <v>0</v>
      </c>
      <c r="D7">
        <f>COUNTIFS(Crowdfunding!$F$2:$F$1001,"canceled",Crowdfunding!$D$2:$D$1001,"&gt;="&amp;20000,Crowdfunding!$D$2:$D$1001,"&lt;"&amp;25000)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</row>
    <row r="8" spans="1:8" x14ac:dyDescent="0.25">
      <c r="A8" t="s">
        <v>2116</v>
      </c>
      <c r="B8">
        <f>COUNTIFS(Crowdfunding!$F$2:$F$1001,"successful",Crowdfunding!$D$2:$D$1001,"&gt;="&amp;25000,Crowdfunding!$D$2:$D$1001,"&lt;"&amp;30000)</f>
        <v>11</v>
      </c>
      <c r="C8">
        <f>COUNTIFS(Crowdfunding!$F$2:$F$1001,"failed",Crowdfunding!$D$2:$D$1001,"&gt;="&amp;25000,Crowdfunding!$D$2:$D$1001,"&lt;"&amp;30000)</f>
        <v>3</v>
      </c>
      <c r="D8">
        <f>COUNTIFS(Crowdfunding!$F$2:$F$1001,"canceled",Crowdfunding!$D$2:$D$1001,"&gt;="&amp;25000,Crowdfunding!$D$2:$D$1001,"&lt;"&amp;30000)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</row>
    <row r="9" spans="1:8" x14ac:dyDescent="0.25">
      <c r="A9" t="s">
        <v>2117</v>
      </c>
      <c r="B9">
        <f>COUNTIFS(Crowdfunding!$F$2:$F$1001,"successful",Crowdfunding!$D$2:$D$1001,"&gt;="&amp;30000,Crowdfunding!$D$2:$D$1001,"&lt;"&amp;35000)</f>
        <v>7</v>
      </c>
      <c r="C9">
        <f>COUNTIFS(Crowdfunding!$F$2:$F$1001,"failed",Crowdfunding!$D$2:$D$1001,"&gt;="&amp;30000,Crowdfunding!$D$2:$D$1001,"&lt;"&amp;35000)</f>
        <v>0</v>
      </c>
      <c r="D9">
        <f>COUNTIFS(Crowdfunding!$F$2:$F$1001,"canceled",Crowdfunding!$D$2:$D$1001,"&gt;="&amp;30000,Crowdfunding!$D$2:$D$1001,"&lt;"&amp;35000)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</row>
    <row r="10" spans="1:8" x14ac:dyDescent="0.25">
      <c r="A10" t="s">
        <v>2118</v>
      </c>
      <c r="B10">
        <f>COUNTIFS(Crowdfunding!$F$2:$F$1001,"successful",Crowdfunding!$D$2:$D$1001,"&gt;="&amp;35000,Crowdfunding!$D$2:$D$1001,"&lt;"&amp;40000)</f>
        <v>8</v>
      </c>
      <c r="C10">
        <f>COUNTIFS(Crowdfunding!$F$2:$F$1001,"failed",Crowdfunding!$D$2:$D$1001,"&gt;="&amp;35000,Crowdfunding!$D$2:$D$1001,"&lt;"&amp;40000)</f>
        <v>3</v>
      </c>
      <c r="D10">
        <f>COUNTIFS(Crowdfunding!$F$2:$F$1001,"canceled",Crowdfunding!$D$2:$D$1001,"&gt;="&amp;35000,Crowdfunding!$D$2:$D$1001,"&lt;"&amp;40000)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</row>
    <row r="11" spans="1:8" x14ac:dyDescent="0.25">
      <c r="A11" t="s">
        <v>2119</v>
      </c>
      <c r="B11">
        <f>COUNTIFS(Crowdfunding!$F$2:$F$1001,"successful",Crowdfunding!$D$2:$D$1001,"&gt;="&amp;40000,Crowdfunding!$D$2:$D$1001,"&lt;"&amp;45000)</f>
        <v>11</v>
      </c>
      <c r="C11">
        <f>COUNTIFS(Crowdfunding!$F$2:$F$1001,"failed",Crowdfunding!$D$2:$D$1001,"&gt;="&amp;40000,Crowdfunding!$D$2:$D$1001,"&lt;"&amp;45000)</f>
        <v>3</v>
      </c>
      <c r="D11">
        <f>COUNTIFS(Crowdfunding!$F$2:$F$1001,"canceled",Crowdfunding!$D$2:$D$1001,"&gt;="&amp;40000,Crowdfunding!$D$2:$D$1001,"&lt;"&amp;45000)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</row>
    <row r="12" spans="1:8" x14ac:dyDescent="0.25">
      <c r="A12" t="s">
        <v>2120</v>
      </c>
      <c r="B12">
        <f>COUNTIFS(Crowdfunding!$F$2:$F$1001,"successful",Crowdfunding!$D$2:$D$1001,"&gt;="&amp;45000,Crowdfunding!$D$2:$D$1001,"&lt;"&amp;50000)</f>
        <v>8</v>
      </c>
      <c r="C12">
        <f>COUNTIFS(Crowdfunding!$F$2:$F$1001,"failed",Crowdfunding!$D$2:$D$1001,"&gt;="&amp;45000,Crowdfunding!$D$2:$D$1001,"&lt;"&amp;50000)</f>
        <v>3</v>
      </c>
      <c r="D12">
        <f>COUNTIFS(Crowdfunding!$F$2:$F$1001,"canceled",Crowdfunding!$D$2:$D$1001,"&gt;="&amp;45000,Crowdfunding!$D$2:$D$1001,"&lt;"&amp;50000)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</row>
    <row r="13" spans="1:8" x14ac:dyDescent="0.25">
      <c r="A13" t="s">
        <v>2093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F0C0-7894-4FFF-B581-E99E39725619}">
  <dimension ref="A1:H566"/>
  <sheetViews>
    <sheetView tabSelected="1" workbookViewId="0">
      <selection activeCell="F4" sqref="F4"/>
    </sheetView>
  </sheetViews>
  <sheetFormatPr defaultRowHeight="15.75" x14ac:dyDescent="0.25"/>
  <cols>
    <col min="1" max="1" width="16" bestFit="1" customWidth="1"/>
    <col min="2" max="2" width="16" customWidth="1"/>
    <col min="3" max="3" width="13" bestFit="1" customWidth="1"/>
    <col min="4" max="4" width="13" customWidth="1"/>
    <col min="5" max="5" width="9.125" bestFit="1" customWidth="1"/>
    <col min="6" max="6" width="23.125" bestFit="1" customWidth="1"/>
    <col min="8" max="8" width="18.5" bestFit="1" customWidth="1"/>
  </cols>
  <sheetData>
    <row r="1" spans="1:8" x14ac:dyDescent="0.25">
      <c r="D1" s="1"/>
      <c r="E1" t="s">
        <v>4</v>
      </c>
      <c r="F1" s="1" t="s">
        <v>2104</v>
      </c>
      <c r="G1" t="s">
        <v>4</v>
      </c>
      <c r="H1" t="s">
        <v>2105</v>
      </c>
    </row>
    <row r="2" spans="1:8" x14ac:dyDescent="0.25">
      <c r="A2" s="11" t="s">
        <v>2124</v>
      </c>
      <c r="B2" s="11"/>
      <c r="C2" s="11"/>
      <c r="E2" t="s">
        <v>20</v>
      </c>
      <c r="F2">
        <v>158</v>
      </c>
      <c r="G2" t="s">
        <v>14</v>
      </c>
      <c r="H2">
        <v>0</v>
      </c>
    </row>
    <row r="3" spans="1:8" x14ac:dyDescent="0.25">
      <c r="A3" s="1" t="s">
        <v>2101</v>
      </c>
      <c r="B3" s="1" t="s">
        <v>2102</v>
      </c>
      <c r="C3" s="1" t="s">
        <v>2103</v>
      </c>
      <c r="E3" t="s">
        <v>20</v>
      </c>
      <c r="F3">
        <v>1425</v>
      </c>
      <c r="G3" t="s">
        <v>14</v>
      </c>
      <c r="H3">
        <v>24</v>
      </c>
    </row>
    <row r="4" spans="1:8" x14ac:dyDescent="0.25">
      <c r="A4" t="s">
        <v>2095</v>
      </c>
      <c r="B4">
        <f>AVERAGE(F2:F566)</f>
        <v>851.14690265486729</v>
      </c>
      <c r="C4">
        <f>AVERAGE(H2:H365)</f>
        <v>585.61538461538464</v>
      </c>
      <c r="E4" t="s">
        <v>20</v>
      </c>
      <c r="F4">
        <v>174</v>
      </c>
      <c r="G4" t="s">
        <v>14</v>
      </c>
      <c r="H4">
        <v>53</v>
      </c>
    </row>
    <row r="5" spans="1:8" x14ac:dyDescent="0.25">
      <c r="A5" t="s">
        <v>2096</v>
      </c>
      <c r="B5">
        <f>MEDIAN(F2:F566)</f>
        <v>201</v>
      </c>
      <c r="C5">
        <f>MEDIAN(H2:H365)</f>
        <v>114.5</v>
      </c>
      <c r="E5" t="s">
        <v>20</v>
      </c>
      <c r="F5">
        <v>227</v>
      </c>
      <c r="G5" t="s">
        <v>14</v>
      </c>
      <c r="H5">
        <v>18</v>
      </c>
    </row>
    <row r="6" spans="1:8" x14ac:dyDescent="0.25">
      <c r="A6" t="s">
        <v>2097</v>
      </c>
      <c r="B6">
        <f>MIN(F2:F566)</f>
        <v>16</v>
      </c>
      <c r="C6">
        <f>MIN(H2:H365)</f>
        <v>0</v>
      </c>
      <c r="E6" t="s">
        <v>20</v>
      </c>
      <c r="F6">
        <v>220</v>
      </c>
      <c r="G6" t="s">
        <v>14</v>
      </c>
      <c r="H6">
        <v>44</v>
      </c>
    </row>
    <row r="7" spans="1:8" x14ac:dyDescent="0.25">
      <c r="A7" t="s">
        <v>2098</v>
      </c>
      <c r="B7">
        <f>MAX(F2:F566)</f>
        <v>7295</v>
      </c>
      <c r="C7">
        <f>MAX(H2:H365)</f>
        <v>6080</v>
      </c>
      <c r="E7" t="s">
        <v>20</v>
      </c>
      <c r="F7">
        <v>98</v>
      </c>
      <c r="G7" t="s">
        <v>14</v>
      </c>
      <c r="H7">
        <v>27</v>
      </c>
    </row>
    <row r="8" spans="1:8" x14ac:dyDescent="0.25">
      <c r="A8" t="s">
        <v>2099</v>
      </c>
      <c r="B8">
        <f>_xlfn.VAR.P(F2:F566)</f>
        <v>1603373.7324019109</v>
      </c>
      <c r="C8">
        <f>_xlfn.VAR.P(H2:H365)</f>
        <v>921574.68174133555</v>
      </c>
      <c r="E8" t="s">
        <v>20</v>
      </c>
      <c r="F8">
        <v>100</v>
      </c>
      <c r="G8" t="s">
        <v>14</v>
      </c>
      <c r="H8">
        <v>55</v>
      </c>
    </row>
    <row r="9" spans="1:8" x14ac:dyDescent="0.25">
      <c r="A9" t="s">
        <v>2100</v>
      </c>
      <c r="B9">
        <f>_xlfn.STDEV.P(F2:F566)</f>
        <v>1266.2439466397898</v>
      </c>
      <c r="C9">
        <f>_xlfn.STDEV.P(H2:H365)</f>
        <v>959.98681331637863</v>
      </c>
      <c r="E9" t="s">
        <v>20</v>
      </c>
      <c r="F9">
        <v>1249</v>
      </c>
      <c r="G9" t="s">
        <v>14</v>
      </c>
      <c r="H9">
        <v>200</v>
      </c>
    </row>
    <row r="10" spans="1:8" x14ac:dyDescent="0.25">
      <c r="E10" t="s">
        <v>20</v>
      </c>
      <c r="F10">
        <v>1396</v>
      </c>
      <c r="G10" t="s">
        <v>14</v>
      </c>
      <c r="H10">
        <v>452</v>
      </c>
    </row>
    <row r="11" spans="1:8" x14ac:dyDescent="0.25">
      <c r="E11" t="s">
        <v>20</v>
      </c>
      <c r="F11">
        <v>890</v>
      </c>
      <c r="G11" t="s">
        <v>14</v>
      </c>
      <c r="H11">
        <v>674</v>
      </c>
    </row>
    <row r="12" spans="1:8" x14ac:dyDescent="0.25">
      <c r="E12" t="s">
        <v>20</v>
      </c>
      <c r="F12">
        <v>142</v>
      </c>
      <c r="G12" t="s">
        <v>14</v>
      </c>
      <c r="H12">
        <v>558</v>
      </c>
    </row>
    <row r="13" spans="1:8" x14ac:dyDescent="0.25">
      <c r="E13" t="s">
        <v>20</v>
      </c>
      <c r="F13">
        <v>2673</v>
      </c>
      <c r="G13" t="s">
        <v>14</v>
      </c>
      <c r="H13">
        <v>15</v>
      </c>
    </row>
    <row r="14" spans="1:8" x14ac:dyDescent="0.25">
      <c r="E14" t="s">
        <v>20</v>
      </c>
      <c r="F14">
        <v>163</v>
      </c>
      <c r="G14" t="s">
        <v>14</v>
      </c>
      <c r="H14">
        <v>2307</v>
      </c>
    </row>
    <row r="15" spans="1:8" x14ac:dyDescent="0.25">
      <c r="E15" t="s">
        <v>20</v>
      </c>
      <c r="F15">
        <v>2220</v>
      </c>
      <c r="G15" t="s">
        <v>14</v>
      </c>
      <c r="H15">
        <v>88</v>
      </c>
    </row>
    <row r="16" spans="1:8" x14ac:dyDescent="0.25">
      <c r="E16" t="s">
        <v>20</v>
      </c>
      <c r="F16">
        <v>1606</v>
      </c>
      <c r="G16" t="s">
        <v>14</v>
      </c>
      <c r="H16">
        <v>48</v>
      </c>
    </row>
    <row r="17" spans="5:8" x14ac:dyDescent="0.25">
      <c r="E17" t="s">
        <v>20</v>
      </c>
      <c r="F17">
        <v>129</v>
      </c>
      <c r="G17" t="s">
        <v>14</v>
      </c>
      <c r="H17">
        <v>1</v>
      </c>
    </row>
    <row r="18" spans="5:8" x14ac:dyDescent="0.25">
      <c r="E18" t="s">
        <v>20</v>
      </c>
      <c r="F18">
        <v>226</v>
      </c>
      <c r="G18" t="s">
        <v>14</v>
      </c>
      <c r="H18">
        <v>1467</v>
      </c>
    </row>
    <row r="19" spans="5:8" x14ac:dyDescent="0.25">
      <c r="E19" t="s">
        <v>20</v>
      </c>
      <c r="F19">
        <v>5419</v>
      </c>
      <c r="G19" t="s">
        <v>14</v>
      </c>
      <c r="H19">
        <v>75</v>
      </c>
    </row>
    <row r="20" spans="5:8" x14ac:dyDescent="0.25">
      <c r="E20" t="s">
        <v>20</v>
      </c>
      <c r="F20">
        <v>165</v>
      </c>
      <c r="G20" t="s">
        <v>14</v>
      </c>
      <c r="H20">
        <v>120</v>
      </c>
    </row>
    <row r="21" spans="5:8" x14ac:dyDescent="0.25">
      <c r="E21" t="s">
        <v>20</v>
      </c>
      <c r="F21">
        <v>1965</v>
      </c>
      <c r="G21" t="s">
        <v>14</v>
      </c>
      <c r="H21">
        <v>2253</v>
      </c>
    </row>
    <row r="22" spans="5:8" x14ac:dyDescent="0.25">
      <c r="E22" t="s">
        <v>20</v>
      </c>
      <c r="F22">
        <v>16</v>
      </c>
      <c r="G22" t="s">
        <v>14</v>
      </c>
      <c r="H22">
        <v>5</v>
      </c>
    </row>
    <row r="23" spans="5:8" x14ac:dyDescent="0.25">
      <c r="E23" t="s">
        <v>20</v>
      </c>
      <c r="F23">
        <v>107</v>
      </c>
      <c r="G23" t="s">
        <v>14</v>
      </c>
      <c r="H23">
        <v>38</v>
      </c>
    </row>
    <row r="24" spans="5:8" x14ac:dyDescent="0.25">
      <c r="E24" t="s">
        <v>20</v>
      </c>
      <c r="F24">
        <v>134</v>
      </c>
      <c r="G24" t="s">
        <v>14</v>
      </c>
      <c r="H24">
        <v>12</v>
      </c>
    </row>
    <row r="25" spans="5:8" x14ac:dyDescent="0.25">
      <c r="E25" t="s">
        <v>20</v>
      </c>
      <c r="F25">
        <v>198</v>
      </c>
      <c r="G25" t="s">
        <v>14</v>
      </c>
      <c r="H25">
        <v>1684</v>
      </c>
    </row>
    <row r="26" spans="5:8" x14ac:dyDescent="0.25">
      <c r="E26" t="s">
        <v>20</v>
      </c>
      <c r="F26">
        <v>111</v>
      </c>
      <c r="G26" t="s">
        <v>14</v>
      </c>
      <c r="H26">
        <v>56</v>
      </c>
    </row>
    <row r="27" spans="5:8" x14ac:dyDescent="0.25">
      <c r="E27" t="s">
        <v>20</v>
      </c>
      <c r="F27">
        <v>222</v>
      </c>
      <c r="G27" t="s">
        <v>14</v>
      </c>
      <c r="H27">
        <v>838</v>
      </c>
    </row>
    <row r="28" spans="5:8" x14ac:dyDescent="0.25">
      <c r="E28" t="s">
        <v>20</v>
      </c>
      <c r="F28">
        <v>6212</v>
      </c>
      <c r="G28" t="s">
        <v>14</v>
      </c>
      <c r="H28">
        <v>1000</v>
      </c>
    </row>
    <row r="29" spans="5:8" x14ac:dyDescent="0.25">
      <c r="E29" t="s">
        <v>20</v>
      </c>
      <c r="F29">
        <v>98</v>
      </c>
      <c r="G29" t="s">
        <v>14</v>
      </c>
      <c r="H29">
        <v>1482</v>
      </c>
    </row>
    <row r="30" spans="5:8" x14ac:dyDescent="0.25">
      <c r="E30" t="s">
        <v>20</v>
      </c>
      <c r="F30">
        <v>92</v>
      </c>
      <c r="G30" t="s">
        <v>14</v>
      </c>
      <c r="H30">
        <v>106</v>
      </c>
    </row>
    <row r="31" spans="5:8" x14ac:dyDescent="0.25">
      <c r="E31" t="s">
        <v>20</v>
      </c>
      <c r="F31">
        <v>149</v>
      </c>
      <c r="G31" t="s">
        <v>14</v>
      </c>
      <c r="H31">
        <v>679</v>
      </c>
    </row>
    <row r="32" spans="5:8" x14ac:dyDescent="0.25">
      <c r="E32" t="s">
        <v>20</v>
      </c>
      <c r="F32">
        <v>2431</v>
      </c>
      <c r="G32" t="s">
        <v>14</v>
      </c>
      <c r="H32">
        <v>1220</v>
      </c>
    </row>
    <row r="33" spans="5:8" x14ac:dyDescent="0.25">
      <c r="E33" t="s">
        <v>20</v>
      </c>
      <c r="F33">
        <v>303</v>
      </c>
      <c r="G33" t="s">
        <v>14</v>
      </c>
      <c r="H33">
        <v>1</v>
      </c>
    </row>
    <row r="34" spans="5:8" x14ac:dyDescent="0.25">
      <c r="E34" t="s">
        <v>20</v>
      </c>
      <c r="F34">
        <v>209</v>
      </c>
      <c r="G34" t="s">
        <v>14</v>
      </c>
      <c r="H34">
        <v>37</v>
      </c>
    </row>
    <row r="35" spans="5:8" x14ac:dyDescent="0.25">
      <c r="E35" t="s">
        <v>20</v>
      </c>
      <c r="F35">
        <v>131</v>
      </c>
      <c r="G35" t="s">
        <v>14</v>
      </c>
      <c r="H35">
        <v>60</v>
      </c>
    </row>
    <row r="36" spans="5:8" x14ac:dyDescent="0.25">
      <c r="E36" t="s">
        <v>20</v>
      </c>
      <c r="F36">
        <v>164</v>
      </c>
      <c r="G36" t="s">
        <v>14</v>
      </c>
      <c r="H36">
        <v>296</v>
      </c>
    </row>
    <row r="37" spans="5:8" x14ac:dyDescent="0.25">
      <c r="E37" t="s">
        <v>20</v>
      </c>
      <c r="F37">
        <v>201</v>
      </c>
      <c r="G37" t="s">
        <v>14</v>
      </c>
      <c r="H37">
        <v>3304</v>
      </c>
    </row>
    <row r="38" spans="5:8" x14ac:dyDescent="0.25">
      <c r="E38" t="s">
        <v>20</v>
      </c>
      <c r="F38">
        <v>211</v>
      </c>
      <c r="G38" t="s">
        <v>14</v>
      </c>
      <c r="H38">
        <v>73</v>
      </c>
    </row>
    <row r="39" spans="5:8" x14ac:dyDescent="0.25">
      <c r="E39" t="s">
        <v>20</v>
      </c>
      <c r="F39">
        <v>128</v>
      </c>
      <c r="G39" t="s">
        <v>14</v>
      </c>
      <c r="H39">
        <v>3387</v>
      </c>
    </row>
    <row r="40" spans="5:8" x14ac:dyDescent="0.25">
      <c r="E40" t="s">
        <v>20</v>
      </c>
      <c r="F40">
        <v>1600</v>
      </c>
      <c r="G40" t="s">
        <v>14</v>
      </c>
      <c r="H40">
        <v>662</v>
      </c>
    </row>
    <row r="41" spans="5:8" x14ac:dyDescent="0.25">
      <c r="E41" t="s">
        <v>20</v>
      </c>
      <c r="F41">
        <v>249</v>
      </c>
      <c r="G41" t="s">
        <v>14</v>
      </c>
      <c r="H41">
        <v>774</v>
      </c>
    </row>
    <row r="42" spans="5:8" x14ac:dyDescent="0.25">
      <c r="E42" t="s">
        <v>20</v>
      </c>
      <c r="F42">
        <v>236</v>
      </c>
      <c r="G42" t="s">
        <v>14</v>
      </c>
      <c r="H42">
        <v>672</v>
      </c>
    </row>
    <row r="43" spans="5:8" x14ac:dyDescent="0.25">
      <c r="E43" t="s">
        <v>20</v>
      </c>
      <c r="F43">
        <v>4065</v>
      </c>
      <c r="G43" t="s">
        <v>14</v>
      </c>
      <c r="H43">
        <v>940</v>
      </c>
    </row>
    <row r="44" spans="5:8" x14ac:dyDescent="0.25">
      <c r="E44" t="s">
        <v>20</v>
      </c>
      <c r="F44">
        <v>246</v>
      </c>
      <c r="G44" t="s">
        <v>14</v>
      </c>
      <c r="H44">
        <v>117</v>
      </c>
    </row>
    <row r="45" spans="5:8" x14ac:dyDescent="0.25">
      <c r="E45" t="s">
        <v>20</v>
      </c>
      <c r="F45">
        <v>2475</v>
      </c>
      <c r="G45" t="s">
        <v>14</v>
      </c>
      <c r="H45">
        <v>115</v>
      </c>
    </row>
    <row r="46" spans="5:8" x14ac:dyDescent="0.25">
      <c r="E46" t="s">
        <v>20</v>
      </c>
      <c r="F46">
        <v>76</v>
      </c>
      <c r="G46" t="s">
        <v>14</v>
      </c>
      <c r="H46">
        <v>326</v>
      </c>
    </row>
    <row r="47" spans="5:8" x14ac:dyDescent="0.25">
      <c r="E47" t="s">
        <v>20</v>
      </c>
      <c r="F47">
        <v>54</v>
      </c>
      <c r="G47" t="s">
        <v>14</v>
      </c>
      <c r="H47">
        <v>1</v>
      </c>
    </row>
    <row r="48" spans="5:8" x14ac:dyDescent="0.25">
      <c r="E48" t="s">
        <v>20</v>
      </c>
      <c r="F48">
        <v>88</v>
      </c>
      <c r="G48" t="s">
        <v>14</v>
      </c>
      <c r="H48">
        <v>1467</v>
      </c>
    </row>
    <row r="49" spans="5:8" x14ac:dyDescent="0.25">
      <c r="E49" t="s">
        <v>20</v>
      </c>
      <c r="F49">
        <v>85</v>
      </c>
      <c r="G49" t="s">
        <v>14</v>
      </c>
      <c r="H49">
        <v>5681</v>
      </c>
    </row>
    <row r="50" spans="5:8" x14ac:dyDescent="0.25">
      <c r="E50" t="s">
        <v>20</v>
      </c>
      <c r="F50">
        <v>170</v>
      </c>
      <c r="G50" t="s">
        <v>14</v>
      </c>
      <c r="H50">
        <v>1059</v>
      </c>
    </row>
    <row r="51" spans="5:8" x14ac:dyDescent="0.25">
      <c r="E51" t="s">
        <v>20</v>
      </c>
      <c r="F51">
        <v>330</v>
      </c>
      <c r="G51" t="s">
        <v>14</v>
      </c>
      <c r="H51">
        <v>1194</v>
      </c>
    </row>
    <row r="52" spans="5:8" x14ac:dyDescent="0.25">
      <c r="E52" t="s">
        <v>20</v>
      </c>
      <c r="F52">
        <v>127</v>
      </c>
      <c r="G52" t="s">
        <v>14</v>
      </c>
      <c r="H52">
        <v>30</v>
      </c>
    </row>
    <row r="53" spans="5:8" x14ac:dyDescent="0.25">
      <c r="E53" t="s">
        <v>20</v>
      </c>
      <c r="F53">
        <v>411</v>
      </c>
      <c r="G53" t="s">
        <v>14</v>
      </c>
      <c r="H53">
        <v>75</v>
      </c>
    </row>
    <row r="54" spans="5:8" x14ac:dyDescent="0.25">
      <c r="E54" t="s">
        <v>20</v>
      </c>
      <c r="F54">
        <v>180</v>
      </c>
      <c r="G54" t="s">
        <v>14</v>
      </c>
      <c r="H54">
        <v>955</v>
      </c>
    </row>
    <row r="55" spans="5:8" x14ac:dyDescent="0.25">
      <c r="E55" t="s">
        <v>20</v>
      </c>
      <c r="F55">
        <v>374</v>
      </c>
      <c r="G55" t="s">
        <v>14</v>
      </c>
      <c r="H55">
        <v>67</v>
      </c>
    </row>
    <row r="56" spans="5:8" x14ac:dyDescent="0.25">
      <c r="E56" t="s">
        <v>20</v>
      </c>
      <c r="F56">
        <v>71</v>
      </c>
      <c r="G56" t="s">
        <v>14</v>
      </c>
      <c r="H56">
        <v>5</v>
      </c>
    </row>
    <row r="57" spans="5:8" x14ac:dyDescent="0.25">
      <c r="E57" t="s">
        <v>20</v>
      </c>
      <c r="F57">
        <v>203</v>
      </c>
      <c r="G57" t="s">
        <v>14</v>
      </c>
      <c r="H57">
        <v>26</v>
      </c>
    </row>
    <row r="58" spans="5:8" x14ac:dyDescent="0.25">
      <c r="E58" t="s">
        <v>20</v>
      </c>
      <c r="F58">
        <v>113</v>
      </c>
      <c r="G58" t="s">
        <v>14</v>
      </c>
      <c r="H58">
        <v>1130</v>
      </c>
    </row>
    <row r="59" spans="5:8" x14ac:dyDescent="0.25">
      <c r="E59" t="s">
        <v>20</v>
      </c>
      <c r="F59">
        <v>96</v>
      </c>
      <c r="G59" t="s">
        <v>14</v>
      </c>
      <c r="H59">
        <v>782</v>
      </c>
    </row>
    <row r="60" spans="5:8" x14ac:dyDescent="0.25">
      <c r="E60" t="s">
        <v>20</v>
      </c>
      <c r="F60">
        <v>498</v>
      </c>
      <c r="G60" t="s">
        <v>14</v>
      </c>
      <c r="H60">
        <v>210</v>
      </c>
    </row>
    <row r="61" spans="5:8" x14ac:dyDescent="0.25">
      <c r="E61" t="s">
        <v>20</v>
      </c>
      <c r="F61">
        <v>180</v>
      </c>
      <c r="G61" t="s">
        <v>14</v>
      </c>
      <c r="H61">
        <v>136</v>
      </c>
    </row>
    <row r="62" spans="5:8" x14ac:dyDescent="0.25">
      <c r="E62" t="s">
        <v>20</v>
      </c>
      <c r="F62">
        <v>27</v>
      </c>
      <c r="G62" t="s">
        <v>14</v>
      </c>
      <c r="H62">
        <v>86</v>
      </c>
    </row>
    <row r="63" spans="5:8" x14ac:dyDescent="0.25">
      <c r="E63" t="s">
        <v>20</v>
      </c>
      <c r="F63">
        <v>2331</v>
      </c>
      <c r="G63" t="s">
        <v>14</v>
      </c>
      <c r="H63">
        <v>19</v>
      </c>
    </row>
    <row r="64" spans="5:8" x14ac:dyDescent="0.25">
      <c r="E64" t="s">
        <v>20</v>
      </c>
      <c r="F64">
        <v>113</v>
      </c>
      <c r="G64" t="s">
        <v>14</v>
      </c>
      <c r="H64">
        <v>886</v>
      </c>
    </row>
    <row r="65" spans="5:8" x14ac:dyDescent="0.25">
      <c r="E65" t="s">
        <v>20</v>
      </c>
      <c r="F65">
        <v>164</v>
      </c>
      <c r="G65" t="s">
        <v>14</v>
      </c>
      <c r="H65">
        <v>35</v>
      </c>
    </row>
    <row r="66" spans="5:8" x14ac:dyDescent="0.25">
      <c r="E66" t="s">
        <v>20</v>
      </c>
      <c r="F66">
        <v>164</v>
      </c>
      <c r="G66" t="s">
        <v>14</v>
      </c>
      <c r="H66">
        <v>24</v>
      </c>
    </row>
    <row r="67" spans="5:8" x14ac:dyDescent="0.25">
      <c r="E67" t="s">
        <v>20</v>
      </c>
      <c r="F67">
        <v>336</v>
      </c>
      <c r="G67" t="s">
        <v>14</v>
      </c>
      <c r="H67">
        <v>86</v>
      </c>
    </row>
    <row r="68" spans="5:8" x14ac:dyDescent="0.25">
      <c r="E68" t="s">
        <v>20</v>
      </c>
      <c r="F68">
        <v>1917</v>
      </c>
      <c r="G68" t="s">
        <v>14</v>
      </c>
      <c r="H68">
        <v>243</v>
      </c>
    </row>
    <row r="69" spans="5:8" x14ac:dyDescent="0.25">
      <c r="E69" t="s">
        <v>20</v>
      </c>
      <c r="F69">
        <v>95</v>
      </c>
      <c r="G69" t="s">
        <v>14</v>
      </c>
      <c r="H69">
        <v>65</v>
      </c>
    </row>
    <row r="70" spans="5:8" x14ac:dyDescent="0.25">
      <c r="E70" t="s">
        <v>20</v>
      </c>
      <c r="F70">
        <v>147</v>
      </c>
      <c r="G70" t="s">
        <v>14</v>
      </c>
      <c r="H70">
        <v>100</v>
      </c>
    </row>
    <row r="71" spans="5:8" x14ac:dyDescent="0.25">
      <c r="E71" t="s">
        <v>20</v>
      </c>
      <c r="F71">
        <v>86</v>
      </c>
      <c r="G71" t="s">
        <v>14</v>
      </c>
      <c r="H71">
        <v>168</v>
      </c>
    </row>
    <row r="72" spans="5:8" x14ac:dyDescent="0.25">
      <c r="E72" t="s">
        <v>20</v>
      </c>
      <c r="F72">
        <v>83</v>
      </c>
      <c r="G72" t="s">
        <v>14</v>
      </c>
      <c r="H72">
        <v>13</v>
      </c>
    </row>
    <row r="73" spans="5:8" x14ac:dyDescent="0.25">
      <c r="E73" t="s">
        <v>20</v>
      </c>
      <c r="F73">
        <v>676</v>
      </c>
      <c r="G73" t="s">
        <v>14</v>
      </c>
      <c r="H73">
        <v>1</v>
      </c>
    </row>
    <row r="74" spans="5:8" x14ac:dyDescent="0.25">
      <c r="E74" t="s">
        <v>20</v>
      </c>
      <c r="F74">
        <v>361</v>
      </c>
      <c r="G74" t="s">
        <v>14</v>
      </c>
      <c r="H74">
        <v>40</v>
      </c>
    </row>
    <row r="75" spans="5:8" x14ac:dyDescent="0.25">
      <c r="E75" t="s">
        <v>20</v>
      </c>
      <c r="F75">
        <v>131</v>
      </c>
      <c r="G75" t="s">
        <v>14</v>
      </c>
      <c r="H75">
        <v>226</v>
      </c>
    </row>
    <row r="76" spans="5:8" x14ac:dyDescent="0.25">
      <c r="E76" t="s">
        <v>20</v>
      </c>
      <c r="F76">
        <v>126</v>
      </c>
      <c r="G76" t="s">
        <v>14</v>
      </c>
      <c r="H76">
        <v>1625</v>
      </c>
    </row>
    <row r="77" spans="5:8" x14ac:dyDescent="0.25">
      <c r="E77" t="s">
        <v>20</v>
      </c>
      <c r="F77">
        <v>275</v>
      </c>
      <c r="G77" t="s">
        <v>14</v>
      </c>
      <c r="H77">
        <v>143</v>
      </c>
    </row>
    <row r="78" spans="5:8" x14ac:dyDescent="0.25">
      <c r="E78" t="s">
        <v>20</v>
      </c>
      <c r="F78">
        <v>67</v>
      </c>
      <c r="G78" t="s">
        <v>14</v>
      </c>
      <c r="H78">
        <v>934</v>
      </c>
    </row>
    <row r="79" spans="5:8" x14ac:dyDescent="0.25">
      <c r="E79" t="s">
        <v>20</v>
      </c>
      <c r="F79">
        <v>154</v>
      </c>
      <c r="G79" t="s">
        <v>14</v>
      </c>
      <c r="H79">
        <v>17</v>
      </c>
    </row>
    <row r="80" spans="5:8" x14ac:dyDescent="0.25">
      <c r="E80" t="s">
        <v>20</v>
      </c>
      <c r="F80">
        <v>1782</v>
      </c>
      <c r="G80" t="s">
        <v>14</v>
      </c>
      <c r="H80">
        <v>2179</v>
      </c>
    </row>
    <row r="81" spans="5:8" x14ac:dyDescent="0.25">
      <c r="E81" t="s">
        <v>20</v>
      </c>
      <c r="F81">
        <v>903</v>
      </c>
      <c r="G81" t="s">
        <v>14</v>
      </c>
      <c r="H81">
        <v>931</v>
      </c>
    </row>
    <row r="82" spans="5:8" x14ac:dyDescent="0.25">
      <c r="E82" t="s">
        <v>20</v>
      </c>
      <c r="F82">
        <v>94</v>
      </c>
      <c r="G82" t="s">
        <v>14</v>
      </c>
      <c r="H82">
        <v>92</v>
      </c>
    </row>
    <row r="83" spans="5:8" x14ac:dyDescent="0.25">
      <c r="E83" t="s">
        <v>20</v>
      </c>
      <c r="F83">
        <v>180</v>
      </c>
      <c r="G83" t="s">
        <v>14</v>
      </c>
      <c r="H83">
        <v>57</v>
      </c>
    </row>
    <row r="84" spans="5:8" x14ac:dyDescent="0.25">
      <c r="E84" t="s">
        <v>20</v>
      </c>
      <c r="F84">
        <v>533</v>
      </c>
      <c r="G84" t="s">
        <v>14</v>
      </c>
      <c r="H84">
        <v>41</v>
      </c>
    </row>
    <row r="85" spans="5:8" x14ac:dyDescent="0.25">
      <c r="E85" t="s">
        <v>20</v>
      </c>
      <c r="F85">
        <v>2443</v>
      </c>
      <c r="G85" t="s">
        <v>14</v>
      </c>
      <c r="H85">
        <v>1</v>
      </c>
    </row>
    <row r="86" spans="5:8" x14ac:dyDescent="0.25">
      <c r="E86" t="s">
        <v>20</v>
      </c>
      <c r="F86">
        <v>89</v>
      </c>
      <c r="G86" t="s">
        <v>14</v>
      </c>
      <c r="H86">
        <v>101</v>
      </c>
    </row>
    <row r="87" spans="5:8" x14ac:dyDescent="0.25">
      <c r="E87" t="s">
        <v>20</v>
      </c>
      <c r="F87">
        <v>159</v>
      </c>
      <c r="G87" t="s">
        <v>14</v>
      </c>
      <c r="H87">
        <v>1335</v>
      </c>
    </row>
    <row r="88" spans="5:8" x14ac:dyDescent="0.25">
      <c r="E88" t="s">
        <v>20</v>
      </c>
      <c r="F88">
        <v>50</v>
      </c>
      <c r="G88" t="s">
        <v>14</v>
      </c>
      <c r="H88">
        <v>15</v>
      </c>
    </row>
    <row r="89" spans="5:8" x14ac:dyDescent="0.25">
      <c r="E89" t="s">
        <v>20</v>
      </c>
      <c r="F89">
        <v>186</v>
      </c>
      <c r="G89" t="s">
        <v>14</v>
      </c>
      <c r="H89">
        <v>454</v>
      </c>
    </row>
    <row r="90" spans="5:8" x14ac:dyDescent="0.25">
      <c r="E90" t="s">
        <v>20</v>
      </c>
      <c r="F90">
        <v>1071</v>
      </c>
      <c r="G90" t="s">
        <v>14</v>
      </c>
      <c r="H90">
        <v>3182</v>
      </c>
    </row>
    <row r="91" spans="5:8" x14ac:dyDescent="0.25">
      <c r="E91" t="s">
        <v>20</v>
      </c>
      <c r="F91">
        <v>117</v>
      </c>
      <c r="G91" t="s">
        <v>14</v>
      </c>
      <c r="H91">
        <v>15</v>
      </c>
    </row>
    <row r="92" spans="5:8" x14ac:dyDescent="0.25">
      <c r="E92" t="s">
        <v>20</v>
      </c>
      <c r="F92">
        <v>70</v>
      </c>
      <c r="G92" t="s">
        <v>14</v>
      </c>
      <c r="H92">
        <v>133</v>
      </c>
    </row>
    <row r="93" spans="5:8" x14ac:dyDescent="0.25">
      <c r="E93" t="s">
        <v>20</v>
      </c>
      <c r="F93">
        <v>135</v>
      </c>
      <c r="G93" t="s">
        <v>14</v>
      </c>
      <c r="H93">
        <v>2062</v>
      </c>
    </row>
    <row r="94" spans="5:8" x14ac:dyDescent="0.25">
      <c r="E94" t="s">
        <v>20</v>
      </c>
      <c r="F94">
        <v>768</v>
      </c>
      <c r="G94" t="s">
        <v>14</v>
      </c>
      <c r="H94">
        <v>29</v>
      </c>
    </row>
    <row r="95" spans="5:8" x14ac:dyDescent="0.25">
      <c r="E95" t="s">
        <v>20</v>
      </c>
      <c r="F95">
        <v>199</v>
      </c>
      <c r="G95" t="s">
        <v>14</v>
      </c>
      <c r="H95">
        <v>132</v>
      </c>
    </row>
    <row r="96" spans="5:8" x14ac:dyDescent="0.25">
      <c r="E96" t="s">
        <v>20</v>
      </c>
      <c r="F96">
        <v>107</v>
      </c>
      <c r="G96" t="s">
        <v>14</v>
      </c>
      <c r="H96">
        <v>137</v>
      </c>
    </row>
    <row r="97" spans="5:8" x14ac:dyDescent="0.25">
      <c r="E97" t="s">
        <v>20</v>
      </c>
      <c r="F97">
        <v>195</v>
      </c>
      <c r="G97" t="s">
        <v>14</v>
      </c>
      <c r="H97">
        <v>908</v>
      </c>
    </row>
    <row r="98" spans="5:8" x14ac:dyDescent="0.25">
      <c r="E98" t="s">
        <v>20</v>
      </c>
      <c r="F98">
        <v>3376</v>
      </c>
      <c r="G98" t="s">
        <v>14</v>
      </c>
      <c r="H98">
        <v>10</v>
      </c>
    </row>
    <row r="99" spans="5:8" x14ac:dyDescent="0.25">
      <c r="E99" t="s">
        <v>20</v>
      </c>
      <c r="F99">
        <v>41</v>
      </c>
      <c r="G99" t="s">
        <v>14</v>
      </c>
      <c r="H99">
        <v>1910</v>
      </c>
    </row>
    <row r="100" spans="5:8" x14ac:dyDescent="0.25">
      <c r="E100" t="s">
        <v>20</v>
      </c>
      <c r="F100">
        <v>1821</v>
      </c>
      <c r="G100" t="s">
        <v>14</v>
      </c>
      <c r="H100">
        <v>38</v>
      </c>
    </row>
    <row r="101" spans="5:8" x14ac:dyDescent="0.25">
      <c r="E101" t="s">
        <v>20</v>
      </c>
      <c r="F101">
        <v>164</v>
      </c>
      <c r="G101" t="s">
        <v>14</v>
      </c>
      <c r="H101">
        <v>104</v>
      </c>
    </row>
    <row r="102" spans="5:8" x14ac:dyDescent="0.25">
      <c r="E102" t="s">
        <v>20</v>
      </c>
      <c r="F102">
        <v>157</v>
      </c>
      <c r="G102" t="s">
        <v>14</v>
      </c>
      <c r="H102">
        <v>49</v>
      </c>
    </row>
    <row r="103" spans="5:8" x14ac:dyDescent="0.25">
      <c r="E103" t="s">
        <v>20</v>
      </c>
      <c r="F103">
        <v>246</v>
      </c>
      <c r="G103" t="s">
        <v>14</v>
      </c>
      <c r="H103">
        <v>1</v>
      </c>
    </row>
    <row r="104" spans="5:8" x14ac:dyDescent="0.25">
      <c r="E104" t="s">
        <v>20</v>
      </c>
      <c r="F104">
        <v>1396</v>
      </c>
      <c r="G104" t="s">
        <v>14</v>
      </c>
      <c r="H104">
        <v>245</v>
      </c>
    </row>
    <row r="105" spans="5:8" x14ac:dyDescent="0.25">
      <c r="E105" t="s">
        <v>20</v>
      </c>
      <c r="F105">
        <v>2506</v>
      </c>
      <c r="G105" t="s">
        <v>14</v>
      </c>
      <c r="H105">
        <v>32</v>
      </c>
    </row>
    <row r="106" spans="5:8" x14ac:dyDescent="0.25">
      <c r="E106" t="s">
        <v>20</v>
      </c>
      <c r="F106">
        <v>244</v>
      </c>
      <c r="G106" t="s">
        <v>14</v>
      </c>
      <c r="H106">
        <v>7</v>
      </c>
    </row>
    <row r="107" spans="5:8" x14ac:dyDescent="0.25">
      <c r="E107" t="s">
        <v>20</v>
      </c>
      <c r="F107">
        <v>146</v>
      </c>
      <c r="G107" t="s">
        <v>14</v>
      </c>
      <c r="H107">
        <v>803</v>
      </c>
    </row>
    <row r="108" spans="5:8" x14ac:dyDescent="0.25">
      <c r="E108" t="s">
        <v>20</v>
      </c>
      <c r="F108">
        <v>1267</v>
      </c>
      <c r="G108" t="s">
        <v>14</v>
      </c>
      <c r="H108">
        <v>16</v>
      </c>
    </row>
    <row r="109" spans="5:8" x14ac:dyDescent="0.25">
      <c r="E109" t="s">
        <v>20</v>
      </c>
      <c r="F109">
        <v>1561</v>
      </c>
      <c r="G109" t="s">
        <v>14</v>
      </c>
      <c r="H109">
        <v>31</v>
      </c>
    </row>
    <row r="110" spans="5:8" x14ac:dyDescent="0.25">
      <c r="E110" t="s">
        <v>20</v>
      </c>
      <c r="F110">
        <v>48</v>
      </c>
      <c r="G110" t="s">
        <v>14</v>
      </c>
      <c r="H110">
        <v>108</v>
      </c>
    </row>
    <row r="111" spans="5:8" x14ac:dyDescent="0.25">
      <c r="E111" t="s">
        <v>20</v>
      </c>
      <c r="F111">
        <v>2739</v>
      </c>
      <c r="G111" t="s">
        <v>14</v>
      </c>
      <c r="H111">
        <v>30</v>
      </c>
    </row>
    <row r="112" spans="5:8" x14ac:dyDescent="0.25">
      <c r="E112" t="s">
        <v>20</v>
      </c>
      <c r="F112">
        <v>3537</v>
      </c>
      <c r="G112" t="s">
        <v>14</v>
      </c>
      <c r="H112">
        <v>17</v>
      </c>
    </row>
    <row r="113" spans="5:8" x14ac:dyDescent="0.25">
      <c r="E113" t="s">
        <v>20</v>
      </c>
      <c r="F113">
        <v>2107</v>
      </c>
      <c r="G113" t="s">
        <v>14</v>
      </c>
      <c r="H113">
        <v>80</v>
      </c>
    </row>
    <row r="114" spans="5:8" x14ac:dyDescent="0.25">
      <c r="E114" t="s">
        <v>20</v>
      </c>
      <c r="F114">
        <v>3318</v>
      </c>
      <c r="G114" t="s">
        <v>14</v>
      </c>
      <c r="H114">
        <v>2468</v>
      </c>
    </row>
    <row r="115" spans="5:8" x14ac:dyDescent="0.25">
      <c r="E115" t="s">
        <v>20</v>
      </c>
      <c r="F115">
        <v>340</v>
      </c>
      <c r="G115" t="s">
        <v>14</v>
      </c>
      <c r="H115">
        <v>26</v>
      </c>
    </row>
    <row r="116" spans="5:8" x14ac:dyDescent="0.25">
      <c r="E116" t="s">
        <v>20</v>
      </c>
      <c r="F116">
        <v>1442</v>
      </c>
      <c r="G116" t="s">
        <v>14</v>
      </c>
      <c r="H116">
        <v>73</v>
      </c>
    </row>
    <row r="117" spans="5:8" x14ac:dyDescent="0.25">
      <c r="E117" t="s">
        <v>20</v>
      </c>
      <c r="F117">
        <v>126</v>
      </c>
      <c r="G117" t="s">
        <v>14</v>
      </c>
      <c r="H117">
        <v>128</v>
      </c>
    </row>
    <row r="118" spans="5:8" x14ac:dyDescent="0.25">
      <c r="E118" t="s">
        <v>20</v>
      </c>
      <c r="F118">
        <v>524</v>
      </c>
      <c r="G118" t="s">
        <v>14</v>
      </c>
      <c r="H118">
        <v>33</v>
      </c>
    </row>
    <row r="119" spans="5:8" x14ac:dyDescent="0.25">
      <c r="E119" t="s">
        <v>20</v>
      </c>
      <c r="F119">
        <v>1989</v>
      </c>
      <c r="G119" t="s">
        <v>14</v>
      </c>
      <c r="H119">
        <v>1072</v>
      </c>
    </row>
    <row r="120" spans="5:8" x14ac:dyDescent="0.25">
      <c r="E120" t="s">
        <v>20</v>
      </c>
      <c r="F120">
        <v>157</v>
      </c>
      <c r="G120" t="s">
        <v>14</v>
      </c>
      <c r="H120">
        <v>393</v>
      </c>
    </row>
    <row r="121" spans="5:8" x14ac:dyDescent="0.25">
      <c r="E121" t="s">
        <v>20</v>
      </c>
      <c r="F121">
        <v>4498</v>
      </c>
      <c r="G121" t="s">
        <v>14</v>
      </c>
      <c r="H121">
        <v>1257</v>
      </c>
    </row>
    <row r="122" spans="5:8" x14ac:dyDescent="0.25">
      <c r="E122" t="s">
        <v>20</v>
      </c>
      <c r="F122">
        <v>80</v>
      </c>
      <c r="G122" t="s">
        <v>14</v>
      </c>
      <c r="H122">
        <v>328</v>
      </c>
    </row>
    <row r="123" spans="5:8" x14ac:dyDescent="0.25">
      <c r="E123" t="s">
        <v>20</v>
      </c>
      <c r="F123">
        <v>43</v>
      </c>
      <c r="G123" t="s">
        <v>14</v>
      </c>
      <c r="H123">
        <v>147</v>
      </c>
    </row>
    <row r="124" spans="5:8" x14ac:dyDescent="0.25">
      <c r="E124" t="s">
        <v>20</v>
      </c>
      <c r="F124">
        <v>2053</v>
      </c>
      <c r="G124" t="s">
        <v>14</v>
      </c>
      <c r="H124">
        <v>830</v>
      </c>
    </row>
    <row r="125" spans="5:8" x14ac:dyDescent="0.25">
      <c r="E125" t="s">
        <v>20</v>
      </c>
      <c r="F125">
        <v>168</v>
      </c>
      <c r="G125" t="s">
        <v>14</v>
      </c>
      <c r="H125">
        <v>331</v>
      </c>
    </row>
    <row r="126" spans="5:8" x14ac:dyDescent="0.25">
      <c r="E126" t="s">
        <v>20</v>
      </c>
      <c r="F126">
        <v>4289</v>
      </c>
      <c r="G126" t="s">
        <v>14</v>
      </c>
      <c r="H126">
        <v>25</v>
      </c>
    </row>
    <row r="127" spans="5:8" x14ac:dyDescent="0.25">
      <c r="E127" t="s">
        <v>20</v>
      </c>
      <c r="F127">
        <v>165</v>
      </c>
      <c r="G127" t="s">
        <v>14</v>
      </c>
      <c r="H127">
        <v>3483</v>
      </c>
    </row>
    <row r="128" spans="5:8" x14ac:dyDescent="0.25">
      <c r="E128" t="s">
        <v>20</v>
      </c>
      <c r="F128">
        <v>1815</v>
      </c>
      <c r="G128" t="s">
        <v>14</v>
      </c>
      <c r="H128">
        <v>923</v>
      </c>
    </row>
    <row r="129" spans="5:8" x14ac:dyDescent="0.25">
      <c r="E129" t="s">
        <v>20</v>
      </c>
      <c r="F129">
        <v>397</v>
      </c>
      <c r="G129" t="s">
        <v>14</v>
      </c>
      <c r="H129">
        <v>1</v>
      </c>
    </row>
    <row r="130" spans="5:8" x14ac:dyDescent="0.25">
      <c r="E130" t="s">
        <v>20</v>
      </c>
      <c r="F130">
        <v>1539</v>
      </c>
      <c r="G130" t="s">
        <v>14</v>
      </c>
      <c r="H130">
        <v>33</v>
      </c>
    </row>
    <row r="131" spans="5:8" x14ac:dyDescent="0.25">
      <c r="E131" t="s">
        <v>20</v>
      </c>
      <c r="F131">
        <v>138</v>
      </c>
      <c r="G131" t="s">
        <v>14</v>
      </c>
      <c r="H131">
        <v>40</v>
      </c>
    </row>
    <row r="132" spans="5:8" x14ac:dyDescent="0.25">
      <c r="E132" t="s">
        <v>20</v>
      </c>
      <c r="F132">
        <v>3594</v>
      </c>
      <c r="G132" t="s">
        <v>14</v>
      </c>
      <c r="H132">
        <v>23</v>
      </c>
    </row>
    <row r="133" spans="5:8" x14ac:dyDescent="0.25">
      <c r="E133" t="s">
        <v>20</v>
      </c>
      <c r="F133">
        <v>5880</v>
      </c>
      <c r="G133" t="s">
        <v>14</v>
      </c>
      <c r="H133">
        <v>75</v>
      </c>
    </row>
    <row r="134" spans="5:8" x14ac:dyDescent="0.25">
      <c r="E134" t="s">
        <v>20</v>
      </c>
      <c r="F134">
        <v>112</v>
      </c>
      <c r="G134" t="s">
        <v>14</v>
      </c>
      <c r="H134">
        <v>2176</v>
      </c>
    </row>
    <row r="135" spans="5:8" x14ac:dyDescent="0.25">
      <c r="E135" t="s">
        <v>20</v>
      </c>
      <c r="F135">
        <v>943</v>
      </c>
      <c r="G135" t="s">
        <v>14</v>
      </c>
      <c r="H135">
        <v>441</v>
      </c>
    </row>
    <row r="136" spans="5:8" x14ac:dyDescent="0.25">
      <c r="E136" t="s">
        <v>20</v>
      </c>
      <c r="F136">
        <v>2468</v>
      </c>
      <c r="G136" t="s">
        <v>14</v>
      </c>
      <c r="H136">
        <v>25</v>
      </c>
    </row>
    <row r="137" spans="5:8" x14ac:dyDescent="0.25">
      <c r="E137" t="s">
        <v>20</v>
      </c>
      <c r="F137">
        <v>2551</v>
      </c>
      <c r="G137" t="s">
        <v>14</v>
      </c>
      <c r="H137">
        <v>127</v>
      </c>
    </row>
    <row r="138" spans="5:8" x14ac:dyDescent="0.25">
      <c r="E138" t="s">
        <v>20</v>
      </c>
      <c r="F138">
        <v>101</v>
      </c>
      <c r="G138" t="s">
        <v>14</v>
      </c>
      <c r="H138">
        <v>355</v>
      </c>
    </row>
    <row r="139" spans="5:8" x14ac:dyDescent="0.25">
      <c r="E139" t="s">
        <v>20</v>
      </c>
      <c r="F139">
        <v>92</v>
      </c>
      <c r="G139" t="s">
        <v>14</v>
      </c>
      <c r="H139">
        <v>44</v>
      </c>
    </row>
    <row r="140" spans="5:8" x14ac:dyDescent="0.25">
      <c r="E140" t="s">
        <v>20</v>
      </c>
      <c r="F140">
        <v>62</v>
      </c>
      <c r="G140" t="s">
        <v>14</v>
      </c>
      <c r="H140">
        <v>67</v>
      </c>
    </row>
    <row r="141" spans="5:8" x14ac:dyDescent="0.25">
      <c r="E141" t="s">
        <v>20</v>
      </c>
      <c r="F141">
        <v>149</v>
      </c>
      <c r="G141" t="s">
        <v>14</v>
      </c>
      <c r="H141">
        <v>1068</v>
      </c>
    </row>
    <row r="142" spans="5:8" x14ac:dyDescent="0.25">
      <c r="E142" t="s">
        <v>20</v>
      </c>
      <c r="F142">
        <v>329</v>
      </c>
      <c r="G142" t="s">
        <v>14</v>
      </c>
      <c r="H142">
        <v>424</v>
      </c>
    </row>
    <row r="143" spans="5:8" x14ac:dyDescent="0.25">
      <c r="E143" t="s">
        <v>20</v>
      </c>
      <c r="F143">
        <v>97</v>
      </c>
      <c r="G143" t="s">
        <v>14</v>
      </c>
      <c r="H143">
        <v>151</v>
      </c>
    </row>
    <row r="144" spans="5:8" x14ac:dyDescent="0.25">
      <c r="E144" t="s">
        <v>20</v>
      </c>
      <c r="F144">
        <v>1784</v>
      </c>
      <c r="G144" t="s">
        <v>14</v>
      </c>
      <c r="H144">
        <v>1608</v>
      </c>
    </row>
    <row r="145" spans="5:8" x14ac:dyDescent="0.25">
      <c r="E145" t="s">
        <v>20</v>
      </c>
      <c r="F145">
        <v>1684</v>
      </c>
      <c r="G145" t="s">
        <v>14</v>
      </c>
      <c r="H145">
        <v>941</v>
      </c>
    </row>
    <row r="146" spans="5:8" x14ac:dyDescent="0.25">
      <c r="E146" t="s">
        <v>20</v>
      </c>
      <c r="F146">
        <v>250</v>
      </c>
      <c r="G146" t="s">
        <v>14</v>
      </c>
      <c r="H146">
        <v>1</v>
      </c>
    </row>
    <row r="147" spans="5:8" x14ac:dyDescent="0.25">
      <c r="E147" t="s">
        <v>20</v>
      </c>
      <c r="F147">
        <v>238</v>
      </c>
      <c r="G147" t="s">
        <v>14</v>
      </c>
      <c r="H147">
        <v>40</v>
      </c>
    </row>
    <row r="148" spans="5:8" x14ac:dyDescent="0.25">
      <c r="E148" t="s">
        <v>20</v>
      </c>
      <c r="F148">
        <v>53</v>
      </c>
      <c r="G148" t="s">
        <v>14</v>
      </c>
      <c r="H148">
        <v>3015</v>
      </c>
    </row>
    <row r="149" spans="5:8" x14ac:dyDescent="0.25">
      <c r="E149" t="s">
        <v>20</v>
      </c>
      <c r="F149">
        <v>214</v>
      </c>
      <c r="G149" t="s">
        <v>14</v>
      </c>
      <c r="H149">
        <v>435</v>
      </c>
    </row>
    <row r="150" spans="5:8" x14ac:dyDescent="0.25">
      <c r="E150" t="s">
        <v>20</v>
      </c>
      <c r="F150">
        <v>222</v>
      </c>
      <c r="G150" t="s">
        <v>14</v>
      </c>
      <c r="H150">
        <v>714</v>
      </c>
    </row>
    <row r="151" spans="5:8" x14ac:dyDescent="0.25">
      <c r="E151" t="s">
        <v>20</v>
      </c>
      <c r="F151">
        <v>1884</v>
      </c>
      <c r="G151" t="s">
        <v>14</v>
      </c>
      <c r="H151">
        <v>5497</v>
      </c>
    </row>
    <row r="152" spans="5:8" x14ac:dyDescent="0.25">
      <c r="E152" t="s">
        <v>20</v>
      </c>
      <c r="F152">
        <v>218</v>
      </c>
      <c r="G152" t="s">
        <v>14</v>
      </c>
      <c r="H152">
        <v>418</v>
      </c>
    </row>
    <row r="153" spans="5:8" x14ac:dyDescent="0.25">
      <c r="E153" t="s">
        <v>20</v>
      </c>
      <c r="F153">
        <v>6465</v>
      </c>
      <c r="G153" t="s">
        <v>14</v>
      </c>
      <c r="H153">
        <v>1439</v>
      </c>
    </row>
    <row r="154" spans="5:8" x14ac:dyDescent="0.25">
      <c r="E154" t="s">
        <v>20</v>
      </c>
      <c r="F154">
        <v>59</v>
      </c>
      <c r="G154" t="s">
        <v>14</v>
      </c>
      <c r="H154">
        <v>15</v>
      </c>
    </row>
    <row r="155" spans="5:8" x14ac:dyDescent="0.25">
      <c r="E155" t="s">
        <v>20</v>
      </c>
      <c r="F155">
        <v>88</v>
      </c>
      <c r="G155" t="s">
        <v>14</v>
      </c>
      <c r="H155">
        <v>1999</v>
      </c>
    </row>
    <row r="156" spans="5:8" x14ac:dyDescent="0.25">
      <c r="E156" t="s">
        <v>20</v>
      </c>
      <c r="F156">
        <v>1697</v>
      </c>
      <c r="G156" t="s">
        <v>14</v>
      </c>
      <c r="H156">
        <v>118</v>
      </c>
    </row>
    <row r="157" spans="5:8" x14ac:dyDescent="0.25">
      <c r="E157" t="s">
        <v>20</v>
      </c>
      <c r="F157">
        <v>92</v>
      </c>
      <c r="G157" t="s">
        <v>14</v>
      </c>
      <c r="H157">
        <v>162</v>
      </c>
    </row>
    <row r="158" spans="5:8" x14ac:dyDescent="0.25">
      <c r="E158" t="s">
        <v>20</v>
      </c>
      <c r="F158">
        <v>186</v>
      </c>
      <c r="G158" t="s">
        <v>14</v>
      </c>
      <c r="H158">
        <v>83</v>
      </c>
    </row>
    <row r="159" spans="5:8" x14ac:dyDescent="0.25">
      <c r="E159" t="s">
        <v>20</v>
      </c>
      <c r="F159">
        <v>138</v>
      </c>
      <c r="G159" t="s">
        <v>14</v>
      </c>
      <c r="H159">
        <v>747</v>
      </c>
    </row>
    <row r="160" spans="5:8" x14ac:dyDescent="0.25">
      <c r="E160" t="s">
        <v>20</v>
      </c>
      <c r="F160">
        <v>261</v>
      </c>
      <c r="G160" t="s">
        <v>14</v>
      </c>
      <c r="H160">
        <v>84</v>
      </c>
    </row>
    <row r="161" spans="5:8" x14ac:dyDescent="0.25">
      <c r="E161" t="s">
        <v>20</v>
      </c>
      <c r="F161">
        <v>107</v>
      </c>
      <c r="G161" t="s">
        <v>14</v>
      </c>
      <c r="H161">
        <v>91</v>
      </c>
    </row>
    <row r="162" spans="5:8" x14ac:dyDescent="0.25">
      <c r="E162" t="s">
        <v>20</v>
      </c>
      <c r="F162">
        <v>199</v>
      </c>
      <c r="G162" t="s">
        <v>14</v>
      </c>
      <c r="H162">
        <v>792</v>
      </c>
    </row>
    <row r="163" spans="5:8" x14ac:dyDescent="0.25">
      <c r="E163" t="s">
        <v>20</v>
      </c>
      <c r="F163">
        <v>5512</v>
      </c>
      <c r="G163" t="s">
        <v>14</v>
      </c>
      <c r="H163">
        <v>32</v>
      </c>
    </row>
    <row r="164" spans="5:8" x14ac:dyDescent="0.25">
      <c r="E164" t="s">
        <v>20</v>
      </c>
      <c r="F164">
        <v>86</v>
      </c>
      <c r="G164" t="s">
        <v>14</v>
      </c>
      <c r="H164">
        <v>186</v>
      </c>
    </row>
    <row r="165" spans="5:8" x14ac:dyDescent="0.25">
      <c r="E165" t="s">
        <v>20</v>
      </c>
      <c r="F165">
        <v>2768</v>
      </c>
      <c r="G165" t="s">
        <v>14</v>
      </c>
      <c r="H165">
        <v>605</v>
      </c>
    </row>
    <row r="166" spans="5:8" x14ac:dyDescent="0.25">
      <c r="E166" t="s">
        <v>20</v>
      </c>
      <c r="F166">
        <v>48</v>
      </c>
      <c r="G166" t="s">
        <v>14</v>
      </c>
      <c r="H166">
        <v>1</v>
      </c>
    </row>
    <row r="167" spans="5:8" x14ac:dyDescent="0.25">
      <c r="E167" t="s">
        <v>20</v>
      </c>
      <c r="F167">
        <v>87</v>
      </c>
      <c r="G167" t="s">
        <v>14</v>
      </c>
      <c r="H167">
        <v>31</v>
      </c>
    </row>
    <row r="168" spans="5:8" x14ac:dyDescent="0.25">
      <c r="E168" t="s">
        <v>20</v>
      </c>
      <c r="F168">
        <v>1894</v>
      </c>
      <c r="G168" t="s">
        <v>14</v>
      </c>
      <c r="H168">
        <v>1181</v>
      </c>
    </row>
    <row r="169" spans="5:8" x14ac:dyDescent="0.25">
      <c r="E169" t="s">
        <v>20</v>
      </c>
      <c r="F169">
        <v>282</v>
      </c>
      <c r="G169" t="s">
        <v>14</v>
      </c>
      <c r="H169">
        <v>39</v>
      </c>
    </row>
    <row r="170" spans="5:8" x14ac:dyDescent="0.25">
      <c r="E170" t="s">
        <v>20</v>
      </c>
      <c r="F170">
        <v>116</v>
      </c>
      <c r="G170" t="s">
        <v>14</v>
      </c>
      <c r="H170">
        <v>46</v>
      </c>
    </row>
    <row r="171" spans="5:8" x14ac:dyDescent="0.25">
      <c r="E171" t="s">
        <v>20</v>
      </c>
      <c r="F171">
        <v>83</v>
      </c>
      <c r="G171" t="s">
        <v>14</v>
      </c>
      <c r="H171">
        <v>105</v>
      </c>
    </row>
    <row r="172" spans="5:8" x14ac:dyDescent="0.25">
      <c r="E172" t="s">
        <v>20</v>
      </c>
      <c r="F172">
        <v>91</v>
      </c>
      <c r="G172" t="s">
        <v>14</v>
      </c>
      <c r="H172">
        <v>535</v>
      </c>
    </row>
    <row r="173" spans="5:8" x14ac:dyDescent="0.25">
      <c r="E173" t="s">
        <v>20</v>
      </c>
      <c r="F173">
        <v>546</v>
      </c>
      <c r="G173" t="s">
        <v>14</v>
      </c>
      <c r="H173">
        <v>16</v>
      </c>
    </row>
    <row r="174" spans="5:8" x14ac:dyDescent="0.25">
      <c r="E174" t="s">
        <v>20</v>
      </c>
      <c r="F174">
        <v>393</v>
      </c>
      <c r="G174" t="s">
        <v>14</v>
      </c>
      <c r="H174">
        <v>575</v>
      </c>
    </row>
    <row r="175" spans="5:8" x14ac:dyDescent="0.25">
      <c r="E175" t="s">
        <v>20</v>
      </c>
      <c r="F175">
        <v>133</v>
      </c>
      <c r="G175" t="s">
        <v>14</v>
      </c>
      <c r="H175">
        <v>1120</v>
      </c>
    </row>
    <row r="176" spans="5:8" x14ac:dyDescent="0.25">
      <c r="E176" t="s">
        <v>20</v>
      </c>
      <c r="F176">
        <v>254</v>
      </c>
      <c r="G176" t="s">
        <v>14</v>
      </c>
      <c r="H176">
        <v>113</v>
      </c>
    </row>
    <row r="177" spans="5:8" x14ac:dyDescent="0.25">
      <c r="E177" t="s">
        <v>20</v>
      </c>
      <c r="F177">
        <v>176</v>
      </c>
      <c r="G177" t="s">
        <v>14</v>
      </c>
      <c r="H177">
        <v>1538</v>
      </c>
    </row>
    <row r="178" spans="5:8" x14ac:dyDescent="0.25">
      <c r="E178" t="s">
        <v>20</v>
      </c>
      <c r="F178">
        <v>337</v>
      </c>
      <c r="G178" t="s">
        <v>14</v>
      </c>
      <c r="H178">
        <v>9</v>
      </c>
    </row>
    <row r="179" spans="5:8" x14ac:dyDescent="0.25">
      <c r="E179" t="s">
        <v>20</v>
      </c>
      <c r="F179">
        <v>107</v>
      </c>
      <c r="G179" t="s">
        <v>14</v>
      </c>
      <c r="H179">
        <v>554</v>
      </c>
    </row>
    <row r="180" spans="5:8" x14ac:dyDescent="0.25">
      <c r="E180" t="s">
        <v>20</v>
      </c>
      <c r="F180">
        <v>183</v>
      </c>
      <c r="G180" t="s">
        <v>14</v>
      </c>
      <c r="H180">
        <v>648</v>
      </c>
    </row>
    <row r="181" spans="5:8" x14ac:dyDescent="0.25">
      <c r="E181" t="s">
        <v>20</v>
      </c>
      <c r="F181">
        <v>72</v>
      </c>
      <c r="G181" t="s">
        <v>14</v>
      </c>
      <c r="H181">
        <v>21</v>
      </c>
    </row>
    <row r="182" spans="5:8" x14ac:dyDescent="0.25">
      <c r="E182" t="s">
        <v>20</v>
      </c>
      <c r="F182">
        <v>295</v>
      </c>
      <c r="G182" t="s">
        <v>14</v>
      </c>
      <c r="H182">
        <v>54</v>
      </c>
    </row>
    <row r="183" spans="5:8" x14ac:dyDescent="0.25">
      <c r="E183" t="s">
        <v>20</v>
      </c>
      <c r="F183">
        <v>142</v>
      </c>
      <c r="G183" t="s">
        <v>14</v>
      </c>
      <c r="H183">
        <v>120</v>
      </c>
    </row>
    <row r="184" spans="5:8" x14ac:dyDescent="0.25">
      <c r="E184" t="s">
        <v>20</v>
      </c>
      <c r="F184">
        <v>85</v>
      </c>
      <c r="G184" t="s">
        <v>14</v>
      </c>
      <c r="H184">
        <v>579</v>
      </c>
    </row>
    <row r="185" spans="5:8" x14ac:dyDescent="0.25">
      <c r="E185" t="s">
        <v>20</v>
      </c>
      <c r="F185">
        <v>659</v>
      </c>
      <c r="G185" t="s">
        <v>14</v>
      </c>
      <c r="H185">
        <v>2072</v>
      </c>
    </row>
    <row r="186" spans="5:8" x14ac:dyDescent="0.25">
      <c r="E186" t="s">
        <v>20</v>
      </c>
      <c r="F186">
        <v>121</v>
      </c>
      <c r="G186" t="s">
        <v>14</v>
      </c>
      <c r="H186">
        <v>0</v>
      </c>
    </row>
    <row r="187" spans="5:8" x14ac:dyDescent="0.25">
      <c r="E187" t="s">
        <v>20</v>
      </c>
      <c r="F187">
        <v>3742</v>
      </c>
      <c r="G187" t="s">
        <v>14</v>
      </c>
      <c r="H187">
        <v>1796</v>
      </c>
    </row>
    <row r="188" spans="5:8" x14ac:dyDescent="0.25">
      <c r="E188" t="s">
        <v>20</v>
      </c>
      <c r="F188">
        <v>223</v>
      </c>
      <c r="G188" t="s">
        <v>14</v>
      </c>
      <c r="H188">
        <v>62</v>
      </c>
    </row>
    <row r="189" spans="5:8" x14ac:dyDescent="0.25">
      <c r="E189" t="s">
        <v>20</v>
      </c>
      <c r="F189">
        <v>133</v>
      </c>
      <c r="G189" t="s">
        <v>14</v>
      </c>
      <c r="H189">
        <v>347</v>
      </c>
    </row>
    <row r="190" spans="5:8" x14ac:dyDescent="0.25">
      <c r="E190" t="s">
        <v>20</v>
      </c>
      <c r="F190">
        <v>5168</v>
      </c>
      <c r="G190" t="s">
        <v>14</v>
      </c>
      <c r="H190">
        <v>19</v>
      </c>
    </row>
    <row r="191" spans="5:8" x14ac:dyDescent="0.25">
      <c r="E191" t="s">
        <v>20</v>
      </c>
      <c r="F191">
        <v>307</v>
      </c>
      <c r="G191" t="s">
        <v>14</v>
      </c>
      <c r="H191">
        <v>1258</v>
      </c>
    </row>
    <row r="192" spans="5:8" x14ac:dyDescent="0.25">
      <c r="E192" t="s">
        <v>20</v>
      </c>
      <c r="F192">
        <v>2441</v>
      </c>
      <c r="G192" t="s">
        <v>14</v>
      </c>
      <c r="H192">
        <v>362</v>
      </c>
    </row>
    <row r="193" spans="5:8" x14ac:dyDescent="0.25">
      <c r="E193" t="s">
        <v>20</v>
      </c>
      <c r="F193">
        <v>1385</v>
      </c>
      <c r="G193" t="s">
        <v>14</v>
      </c>
      <c r="H193">
        <v>133</v>
      </c>
    </row>
    <row r="194" spans="5:8" x14ac:dyDescent="0.25">
      <c r="E194" t="s">
        <v>20</v>
      </c>
      <c r="F194">
        <v>190</v>
      </c>
      <c r="G194" t="s">
        <v>14</v>
      </c>
      <c r="H194">
        <v>846</v>
      </c>
    </row>
    <row r="195" spans="5:8" x14ac:dyDescent="0.25">
      <c r="E195" t="s">
        <v>20</v>
      </c>
      <c r="F195">
        <v>470</v>
      </c>
      <c r="G195" t="s">
        <v>14</v>
      </c>
      <c r="H195">
        <v>10</v>
      </c>
    </row>
    <row r="196" spans="5:8" x14ac:dyDescent="0.25">
      <c r="E196" t="s">
        <v>20</v>
      </c>
      <c r="F196">
        <v>253</v>
      </c>
      <c r="G196" t="s">
        <v>14</v>
      </c>
      <c r="H196">
        <v>191</v>
      </c>
    </row>
    <row r="197" spans="5:8" x14ac:dyDescent="0.25">
      <c r="E197" t="s">
        <v>20</v>
      </c>
      <c r="F197">
        <v>1113</v>
      </c>
      <c r="G197" t="s">
        <v>14</v>
      </c>
      <c r="H197">
        <v>1979</v>
      </c>
    </row>
    <row r="198" spans="5:8" x14ac:dyDescent="0.25">
      <c r="E198" t="s">
        <v>20</v>
      </c>
      <c r="F198">
        <v>2283</v>
      </c>
      <c r="G198" t="s">
        <v>14</v>
      </c>
      <c r="H198">
        <v>63</v>
      </c>
    </row>
    <row r="199" spans="5:8" x14ac:dyDescent="0.25">
      <c r="E199" t="s">
        <v>20</v>
      </c>
      <c r="F199">
        <v>1095</v>
      </c>
      <c r="G199" t="s">
        <v>14</v>
      </c>
      <c r="H199">
        <v>6080</v>
      </c>
    </row>
    <row r="200" spans="5:8" x14ac:dyDescent="0.25">
      <c r="E200" t="s">
        <v>20</v>
      </c>
      <c r="F200">
        <v>1690</v>
      </c>
      <c r="G200" t="s">
        <v>14</v>
      </c>
      <c r="H200">
        <v>80</v>
      </c>
    </row>
    <row r="201" spans="5:8" x14ac:dyDescent="0.25">
      <c r="E201" t="s">
        <v>20</v>
      </c>
      <c r="F201">
        <v>191</v>
      </c>
      <c r="G201" t="s">
        <v>14</v>
      </c>
      <c r="H201">
        <v>9</v>
      </c>
    </row>
    <row r="202" spans="5:8" x14ac:dyDescent="0.25">
      <c r="E202" t="s">
        <v>20</v>
      </c>
      <c r="F202">
        <v>2013</v>
      </c>
      <c r="G202" t="s">
        <v>14</v>
      </c>
      <c r="H202">
        <v>1784</v>
      </c>
    </row>
    <row r="203" spans="5:8" x14ac:dyDescent="0.25">
      <c r="E203" t="s">
        <v>20</v>
      </c>
      <c r="F203">
        <v>1703</v>
      </c>
      <c r="G203" t="s">
        <v>14</v>
      </c>
      <c r="H203">
        <v>243</v>
      </c>
    </row>
    <row r="204" spans="5:8" x14ac:dyDescent="0.25">
      <c r="E204" t="s">
        <v>20</v>
      </c>
      <c r="F204">
        <v>80</v>
      </c>
      <c r="G204" t="s">
        <v>14</v>
      </c>
      <c r="H204">
        <v>1296</v>
      </c>
    </row>
    <row r="205" spans="5:8" x14ac:dyDescent="0.25">
      <c r="E205" t="s">
        <v>20</v>
      </c>
      <c r="F205">
        <v>41</v>
      </c>
      <c r="G205" t="s">
        <v>14</v>
      </c>
      <c r="H205">
        <v>77</v>
      </c>
    </row>
    <row r="206" spans="5:8" x14ac:dyDescent="0.25">
      <c r="E206" t="s">
        <v>20</v>
      </c>
      <c r="F206">
        <v>187</v>
      </c>
      <c r="G206" t="s">
        <v>14</v>
      </c>
      <c r="H206">
        <v>395</v>
      </c>
    </row>
    <row r="207" spans="5:8" x14ac:dyDescent="0.25">
      <c r="E207" t="s">
        <v>20</v>
      </c>
      <c r="F207">
        <v>2875</v>
      </c>
      <c r="G207" t="s">
        <v>14</v>
      </c>
      <c r="H207">
        <v>49</v>
      </c>
    </row>
    <row r="208" spans="5:8" x14ac:dyDescent="0.25">
      <c r="E208" t="s">
        <v>20</v>
      </c>
      <c r="F208">
        <v>88</v>
      </c>
      <c r="G208" t="s">
        <v>14</v>
      </c>
      <c r="H208">
        <v>180</v>
      </c>
    </row>
    <row r="209" spans="5:8" x14ac:dyDescent="0.25">
      <c r="E209" t="s">
        <v>20</v>
      </c>
      <c r="F209">
        <v>191</v>
      </c>
      <c r="G209" t="s">
        <v>14</v>
      </c>
      <c r="H209">
        <v>2690</v>
      </c>
    </row>
    <row r="210" spans="5:8" x14ac:dyDescent="0.25">
      <c r="E210" t="s">
        <v>20</v>
      </c>
      <c r="F210">
        <v>139</v>
      </c>
      <c r="G210" t="s">
        <v>14</v>
      </c>
      <c r="H210">
        <v>2779</v>
      </c>
    </row>
    <row r="211" spans="5:8" x14ac:dyDescent="0.25">
      <c r="E211" t="s">
        <v>20</v>
      </c>
      <c r="F211">
        <v>186</v>
      </c>
      <c r="G211" t="s">
        <v>14</v>
      </c>
      <c r="H211">
        <v>92</v>
      </c>
    </row>
    <row r="212" spans="5:8" x14ac:dyDescent="0.25">
      <c r="E212" t="s">
        <v>20</v>
      </c>
      <c r="F212">
        <v>112</v>
      </c>
      <c r="G212" t="s">
        <v>14</v>
      </c>
      <c r="H212">
        <v>1028</v>
      </c>
    </row>
    <row r="213" spans="5:8" x14ac:dyDescent="0.25">
      <c r="E213" t="s">
        <v>20</v>
      </c>
      <c r="F213">
        <v>101</v>
      </c>
      <c r="G213" t="s">
        <v>14</v>
      </c>
      <c r="H213">
        <v>26</v>
      </c>
    </row>
    <row r="214" spans="5:8" x14ac:dyDescent="0.25">
      <c r="E214" t="s">
        <v>20</v>
      </c>
      <c r="F214">
        <v>206</v>
      </c>
      <c r="G214" t="s">
        <v>14</v>
      </c>
      <c r="H214">
        <v>1790</v>
      </c>
    </row>
    <row r="215" spans="5:8" x14ac:dyDescent="0.25">
      <c r="E215" t="s">
        <v>20</v>
      </c>
      <c r="F215">
        <v>154</v>
      </c>
      <c r="G215" t="s">
        <v>14</v>
      </c>
      <c r="H215">
        <v>37</v>
      </c>
    </row>
    <row r="216" spans="5:8" x14ac:dyDescent="0.25">
      <c r="E216" t="s">
        <v>20</v>
      </c>
      <c r="F216">
        <v>5966</v>
      </c>
      <c r="G216" t="s">
        <v>14</v>
      </c>
      <c r="H216">
        <v>35</v>
      </c>
    </row>
    <row r="217" spans="5:8" x14ac:dyDescent="0.25">
      <c r="E217" t="s">
        <v>20</v>
      </c>
      <c r="F217">
        <v>169</v>
      </c>
      <c r="G217" t="s">
        <v>14</v>
      </c>
      <c r="H217">
        <v>558</v>
      </c>
    </row>
    <row r="218" spans="5:8" x14ac:dyDescent="0.25">
      <c r="E218" t="s">
        <v>20</v>
      </c>
      <c r="F218">
        <v>2106</v>
      </c>
      <c r="G218" t="s">
        <v>14</v>
      </c>
      <c r="H218">
        <v>64</v>
      </c>
    </row>
    <row r="219" spans="5:8" x14ac:dyDescent="0.25">
      <c r="E219" t="s">
        <v>20</v>
      </c>
      <c r="F219">
        <v>131</v>
      </c>
      <c r="G219" t="s">
        <v>14</v>
      </c>
      <c r="H219">
        <v>245</v>
      </c>
    </row>
    <row r="220" spans="5:8" x14ac:dyDescent="0.25">
      <c r="E220" t="s">
        <v>20</v>
      </c>
      <c r="F220">
        <v>84</v>
      </c>
      <c r="G220" t="s">
        <v>14</v>
      </c>
      <c r="H220">
        <v>71</v>
      </c>
    </row>
    <row r="221" spans="5:8" x14ac:dyDescent="0.25">
      <c r="E221" t="s">
        <v>20</v>
      </c>
      <c r="F221">
        <v>155</v>
      </c>
      <c r="G221" t="s">
        <v>14</v>
      </c>
      <c r="H221">
        <v>42</v>
      </c>
    </row>
    <row r="222" spans="5:8" x14ac:dyDescent="0.25">
      <c r="E222" t="s">
        <v>20</v>
      </c>
      <c r="F222">
        <v>189</v>
      </c>
      <c r="G222" t="s">
        <v>14</v>
      </c>
      <c r="H222">
        <v>156</v>
      </c>
    </row>
    <row r="223" spans="5:8" x14ac:dyDescent="0.25">
      <c r="E223" t="s">
        <v>20</v>
      </c>
      <c r="F223">
        <v>4799</v>
      </c>
      <c r="G223" t="s">
        <v>14</v>
      </c>
      <c r="H223">
        <v>1368</v>
      </c>
    </row>
    <row r="224" spans="5:8" x14ac:dyDescent="0.25">
      <c r="E224" t="s">
        <v>20</v>
      </c>
      <c r="F224">
        <v>1137</v>
      </c>
      <c r="G224" t="s">
        <v>14</v>
      </c>
      <c r="H224">
        <v>102</v>
      </c>
    </row>
    <row r="225" spans="5:8" x14ac:dyDescent="0.25">
      <c r="E225" t="s">
        <v>20</v>
      </c>
      <c r="F225">
        <v>1152</v>
      </c>
      <c r="G225" t="s">
        <v>14</v>
      </c>
      <c r="H225">
        <v>86</v>
      </c>
    </row>
    <row r="226" spans="5:8" x14ac:dyDescent="0.25">
      <c r="E226" t="s">
        <v>20</v>
      </c>
      <c r="F226">
        <v>50</v>
      </c>
      <c r="G226" t="s">
        <v>14</v>
      </c>
      <c r="H226">
        <v>253</v>
      </c>
    </row>
    <row r="227" spans="5:8" x14ac:dyDescent="0.25">
      <c r="E227" t="s">
        <v>20</v>
      </c>
      <c r="F227">
        <v>3059</v>
      </c>
      <c r="G227" t="s">
        <v>14</v>
      </c>
      <c r="H227">
        <v>157</v>
      </c>
    </row>
    <row r="228" spans="5:8" x14ac:dyDescent="0.25">
      <c r="E228" t="s">
        <v>20</v>
      </c>
      <c r="F228">
        <v>34</v>
      </c>
      <c r="G228" t="s">
        <v>14</v>
      </c>
      <c r="H228">
        <v>183</v>
      </c>
    </row>
    <row r="229" spans="5:8" x14ac:dyDescent="0.25">
      <c r="E229" t="s">
        <v>20</v>
      </c>
      <c r="F229">
        <v>220</v>
      </c>
      <c r="G229" t="s">
        <v>14</v>
      </c>
      <c r="H229">
        <v>82</v>
      </c>
    </row>
    <row r="230" spans="5:8" x14ac:dyDescent="0.25">
      <c r="E230" t="s">
        <v>20</v>
      </c>
      <c r="F230">
        <v>1604</v>
      </c>
      <c r="G230" t="s">
        <v>14</v>
      </c>
      <c r="H230">
        <v>1</v>
      </c>
    </row>
    <row r="231" spans="5:8" x14ac:dyDescent="0.25">
      <c r="E231" t="s">
        <v>20</v>
      </c>
      <c r="F231">
        <v>454</v>
      </c>
      <c r="G231" t="s">
        <v>14</v>
      </c>
      <c r="H231">
        <v>1198</v>
      </c>
    </row>
    <row r="232" spans="5:8" x14ac:dyDescent="0.25">
      <c r="E232" t="s">
        <v>20</v>
      </c>
      <c r="F232">
        <v>123</v>
      </c>
      <c r="G232" t="s">
        <v>14</v>
      </c>
      <c r="H232">
        <v>648</v>
      </c>
    </row>
    <row r="233" spans="5:8" x14ac:dyDescent="0.25">
      <c r="E233" t="s">
        <v>20</v>
      </c>
      <c r="F233">
        <v>299</v>
      </c>
      <c r="G233" t="s">
        <v>14</v>
      </c>
      <c r="H233">
        <v>64</v>
      </c>
    </row>
    <row r="234" spans="5:8" x14ac:dyDescent="0.25">
      <c r="E234" t="s">
        <v>20</v>
      </c>
      <c r="F234">
        <v>2237</v>
      </c>
      <c r="G234" t="s">
        <v>14</v>
      </c>
      <c r="H234">
        <v>62</v>
      </c>
    </row>
    <row r="235" spans="5:8" x14ac:dyDescent="0.25">
      <c r="E235" t="s">
        <v>20</v>
      </c>
      <c r="F235">
        <v>645</v>
      </c>
      <c r="G235" t="s">
        <v>14</v>
      </c>
      <c r="H235">
        <v>750</v>
      </c>
    </row>
    <row r="236" spans="5:8" x14ac:dyDescent="0.25">
      <c r="E236" t="s">
        <v>20</v>
      </c>
      <c r="F236">
        <v>484</v>
      </c>
      <c r="G236" t="s">
        <v>14</v>
      </c>
      <c r="H236">
        <v>105</v>
      </c>
    </row>
    <row r="237" spans="5:8" x14ac:dyDescent="0.25">
      <c r="E237" t="s">
        <v>20</v>
      </c>
      <c r="F237">
        <v>154</v>
      </c>
      <c r="G237" t="s">
        <v>14</v>
      </c>
      <c r="H237">
        <v>2604</v>
      </c>
    </row>
    <row r="238" spans="5:8" x14ac:dyDescent="0.25">
      <c r="E238" t="s">
        <v>20</v>
      </c>
      <c r="F238">
        <v>82</v>
      </c>
      <c r="G238" t="s">
        <v>14</v>
      </c>
      <c r="H238">
        <v>65</v>
      </c>
    </row>
    <row r="239" spans="5:8" x14ac:dyDescent="0.25">
      <c r="E239" t="s">
        <v>20</v>
      </c>
      <c r="F239">
        <v>134</v>
      </c>
      <c r="G239" t="s">
        <v>14</v>
      </c>
      <c r="H239">
        <v>94</v>
      </c>
    </row>
    <row r="240" spans="5:8" x14ac:dyDescent="0.25">
      <c r="E240" t="s">
        <v>20</v>
      </c>
      <c r="F240">
        <v>5203</v>
      </c>
      <c r="G240" t="s">
        <v>14</v>
      </c>
      <c r="H240">
        <v>257</v>
      </c>
    </row>
    <row r="241" spans="5:8" x14ac:dyDescent="0.25">
      <c r="E241" t="s">
        <v>20</v>
      </c>
      <c r="F241">
        <v>94</v>
      </c>
      <c r="G241" t="s">
        <v>14</v>
      </c>
      <c r="H241">
        <v>2928</v>
      </c>
    </row>
    <row r="242" spans="5:8" x14ac:dyDescent="0.25">
      <c r="E242" t="s">
        <v>20</v>
      </c>
      <c r="F242">
        <v>205</v>
      </c>
      <c r="G242" t="s">
        <v>14</v>
      </c>
      <c r="H242">
        <v>4697</v>
      </c>
    </row>
    <row r="243" spans="5:8" x14ac:dyDescent="0.25">
      <c r="E243" t="s">
        <v>20</v>
      </c>
      <c r="F243">
        <v>92</v>
      </c>
      <c r="G243" t="s">
        <v>14</v>
      </c>
      <c r="H243">
        <v>2915</v>
      </c>
    </row>
    <row r="244" spans="5:8" x14ac:dyDescent="0.25">
      <c r="E244" t="s">
        <v>20</v>
      </c>
      <c r="F244">
        <v>219</v>
      </c>
      <c r="G244" t="s">
        <v>14</v>
      </c>
      <c r="H244">
        <v>18</v>
      </c>
    </row>
    <row r="245" spans="5:8" x14ac:dyDescent="0.25">
      <c r="E245" t="s">
        <v>20</v>
      </c>
      <c r="F245">
        <v>2526</v>
      </c>
      <c r="G245" t="s">
        <v>14</v>
      </c>
      <c r="H245">
        <v>602</v>
      </c>
    </row>
    <row r="246" spans="5:8" x14ac:dyDescent="0.25">
      <c r="E246" t="s">
        <v>20</v>
      </c>
      <c r="F246">
        <v>94</v>
      </c>
      <c r="G246" t="s">
        <v>14</v>
      </c>
      <c r="H246">
        <v>1</v>
      </c>
    </row>
    <row r="247" spans="5:8" x14ac:dyDescent="0.25">
      <c r="E247" t="s">
        <v>20</v>
      </c>
      <c r="F247">
        <v>1713</v>
      </c>
      <c r="G247" t="s">
        <v>14</v>
      </c>
      <c r="H247">
        <v>3868</v>
      </c>
    </row>
    <row r="248" spans="5:8" x14ac:dyDescent="0.25">
      <c r="E248" t="s">
        <v>20</v>
      </c>
      <c r="F248">
        <v>249</v>
      </c>
      <c r="G248" t="s">
        <v>14</v>
      </c>
      <c r="H248">
        <v>504</v>
      </c>
    </row>
    <row r="249" spans="5:8" x14ac:dyDescent="0.25">
      <c r="E249" t="s">
        <v>20</v>
      </c>
      <c r="F249">
        <v>192</v>
      </c>
      <c r="G249" t="s">
        <v>14</v>
      </c>
      <c r="H249">
        <v>14</v>
      </c>
    </row>
    <row r="250" spans="5:8" x14ac:dyDescent="0.25">
      <c r="E250" t="s">
        <v>20</v>
      </c>
      <c r="F250">
        <v>247</v>
      </c>
      <c r="G250" t="s">
        <v>14</v>
      </c>
      <c r="H250">
        <v>750</v>
      </c>
    </row>
    <row r="251" spans="5:8" x14ac:dyDescent="0.25">
      <c r="E251" t="s">
        <v>20</v>
      </c>
      <c r="F251">
        <v>2293</v>
      </c>
      <c r="G251" t="s">
        <v>14</v>
      </c>
      <c r="H251">
        <v>77</v>
      </c>
    </row>
    <row r="252" spans="5:8" x14ac:dyDescent="0.25">
      <c r="E252" t="s">
        <v>20</v>
      </c>
      <c r="F252">
        <v>3131</v>
      </c>
      <c r="G252" t="s">
        <v>14</v>
      </c>
      <c r="H252">
        <v>752</v>
      </c>
    </row>
    <row r="253" spans="5:8" x14ac:dyDescent="0.25">
      <c r="E253" t="s">
        <v>20</v>
      </c>
      <c r="F253">
        <v>143</v>
      </c>
      <c r="G253" t="s">
        <v>14</v>
      </c>
      <c r="H253">
        <v>131</v>
      </c>
    </row>
    <row r="254" spans="5:8" x14ac:dyDescent="0.25">
      <c r="E254" t="s">
        <v>20</v>
      </c>
      <c r="F254">
        <v>296</v>
      </c>
      <c r="G254" t="s">
        <v>14</v>
      </c>
      <c r="H254">
        <v>87</v>
      </c>
    </row>
    <row r="255" spans="5:8" x14ac:dyDescent="0.25">
      <c r="E255" t="s">
        <v>20</v>
      </c>
      <c r="F255">
        <v>170</v>
      </c>
      <c r="G255" t="s">
        <v>14</v>
      </c>
      <c r="H255">
        <v>1063</v>
      </c>
    </row>
    <row r="256" spans="5:8" x14ac:dyDescent="0.25">
      <c r="E256" t="s">
        <v>20</v>
      </c>
      <c r="F256">
        <v>86</v>
      </c>
      <c r="G256" t="s">
        <v>14</v>
      </c>
      <c r="H256">
        <v>76</v>
      </c>
    </row>
    <row r="257" spans="5:8" x14ac:dyDescent="0.25">
      <c r="E257" t="s">
        <v>20</v>
      </c>
      <c r="F257">
        <v>6286</v>
      </c>
      <c r="G257" t="s">
        <v>14</v>
      </c>
      <c r="H257">
        <v>4428</v>
      </c>
    </row>
    <row r="258" spans="5:8" x14ac:dyDescent="0.25">
      <c r="E258" t="s">
        <v>20</v>
      </c>
      <c r="F258">
        <v>3727</v>
      </c>
      <c r="G258" t="s">
        <v>14</v>
      </c>
      <c r="H258">
        <v>58</v>
      </c>
    </row>
    <row r="259" spans="5:8" x14ac:dyDescent="0.25">
      <c r="E259" t="s">
        <v>20</v>
      </c>
      <c r="F259">
        <v>1605</v>
      </c>
      <c r="G259" t="s">
        <v>14</v>
      </c>
      <c r="H259">
        <v>111</v>
      </c>
    </row>
    <row r="260" spans="5:8" x14ac:dyDescent="0.25">
      <c r="E260" t="s">
        <v>20</v>
      </c>
      <c r="F260">
        <v>2120</v>
      </c>
      <c r="G260" t="s">
        <v>14</v>
      </c>
      <c r="H260">
        <v>2955</v>
      </c>
    </row>
    <row r="261" spans="5:8" x14ac:dyDescent="0.25">
      <c r="E261" t="s">
        <v>20</v>
      </c>
      <c r="F261">
        <v>50</v>
      </c>
      <c r="G261" t="s">
        <v>14</v>
      </c>
      <c r="H261">
        <v>1657</v>
      </c>
    </row>
    <row r="262" spans="5:8" x14ac:dyDescent="0.25">
      <c r="E262" t="s">
        <v>20</v>
      </c>
      <c r="F262">
        <v>2080</v>
      </c>
      <c r="G262" t="s">
        <v>14</v>
      </c>
      <c r="H262">
        <v>926</v>
      </c>
    </row>
    <row r="263" spans="5:8" x14ac:dyDescent="0.25">
      <c r="E263" t="s">
        <v>20</v>
      </c>
      <c r="F263">
        <v>2105</v>
      </c>
      <c r="G263" t="s">
        <v>14</v>
      </c>
      <c r="H263">
        <v>77</v>
      </c>
    </row>
    <row r="264" spans="5:8" x14ac:dyDescent="0.25">
      <c r="E264" t="s">
        <v>20</v>
      </c>
      <c r="F264">
        <v>2436</v>
      </c>
      <c r="G264" t="s">
        <v>14</v>
      </c>
      <c r="H264">
        <v>1748</v>
      </c>
    </row>
    <row r="265" spans="5:8" x14ac:dyDescent="0.25">
      <c r="E265" t="s">
        <v>20</v>
      </c>
      <c r="F265">
        <v>80</v>
      </c>
      <c r="G265" t="s">
        <v>14</v>
      </c>
      <c r="H265">
        <v>79</v>
      </c>
    </row>
    <row r="266" spans="5:8" x14ac:dyDescent="0.25">
      <c r="E266" t="s">
        <v>20</v>
      </c>
      <c r="F266">
        <v>42</v>
      </c>
      <c r="G266" t="s">
        <v>14</v>
      </c>
      <c r="H266">
        <v>889</v>
      </c>
    </row>
    <row r="267" spans="5:8" x14ac:dyDescent="0.25">
      <c r="E267" t="s">
        <v>20</v>
      </c>
      <c r="F267">
        <v>139</v>
      </c>
      <c r="G267" t="s">
        <v>14</v>
      </c>
      <c r="H267">
        <v>56</v>
      </c>
    </row>
    <row r="268" spans="5:8" x14ac:dyDescent="0.25">
      <c r="E268" t="s">
        <v>20</v>
      </c>
      <c r="F268">
        <v>159</v>
      </c>
      <c r="G268" t="s">
        <v>14</v>
      </c>
      <c r="H268">
        <v>1</v>
      </c>
    </row>
    <row r="269" spans="5:8" x14ac:dyDescent="0.25">
      <c r="E269" t="s">
        <v>20</v>
      </c>
      <c r="F269">
        <v>381</v>
      </c>
      <c r="G269" t="s">
        <v>14</v>
      </c>
      <c r="H269">
        <v>83</v>
      </c>
    </row>
    <row r="270" spans="5:8" x14ac:dyDescent="0.25">
      <c r="E270" t="s">
        <v>20</v>
      </c>
      <c r="F270">
        <v>194</v>
      </c>
      <c r="G270" t="s">
        <v>14</v>
      </c>
      <c r="H270">
        <v>2025</v>
      </c>
    </row>
    <row r="271" spans="5:8" x14ac:dyDescent="0.25">
      <c r="E271" t="s">
        <v>20</v>
      </c>
      <c r="F271">
        <v>106</v>
      </c>
      <c r="G271" t="s">
        <v>14</v>
      </c>
      <c r="H271">
        <v>14</v>
      </c>
    </row>
    <row r="272" spans="5:8" x14ac:dyDescent="0.25">
      <c r="E272" t="s">
        <v>20</v>
      </c>
      <c r="F272">
        <v>142</v>
      </c>
      <c r="G272" t="s">
        <v>14</v>
      </c>
      <c r="H272">
        <v>656</v>
      </c>
    </row>
    <row r="273" spans="5:8" x14ac:dyDescent="0.25">
      <c r="E273" t="s">
        <v>20</v>
      </c>
      <c r="F273">
        <v>211</v>
      </c>
      <c r="G273" t="s">
        <v>14</v>
      </c>
      <c r="H273">
        <v>1596</v>
      </c>
    </row>
    <row r="274" spans="5:8" x14ac:dyDescent="0.25">
      <c r="E274" t="s">
        <v>20</v>
      </c>
      <c r="F274">
        <v>2756</v>
      </c>
      <c r="G274" t="s">
        <v>14</v>
      </c>
      <c r="H274">
        <v>10</v>
      </c>
    </row>
    <row r="275" spans="5:8" x14ac:dyDescent="0.25">
      <c r="E275" t="s">
        <v>20</v>
      </c>
      <c r="F275">
        <v>173</v>
      </c>
      <c r="G275" t="s">
        <v>14</v>
      </c>
      <c r="H275">
        <v>1121</v>
      </c>
    </row>
    <row r="276" spans="5:8" x14ac:dyDescent="0.25">
      <c r="E276" t="s">
        <v>20</v>
      </c>
      <c r="F276">
        <v>87</v>
      </c>
      <c r="G276" t="s">
        <v>14</v>
      </c>
      <c r="H276">
        <v>15</v>
      </c>
    </row>
    <row r="277" spans="5:8" x14ac:dyDescent="0.25">
      <c r="E277" t="s">
        <v>20</v>
      </c>
      <c r="F277">
        <v>1572</v>
      </c>
      <c r="G277" t="s">
        <v>14</v>
      </c>
      <c r="H277">
        <v>191</v>
      </c>
    </row>
    <row r="278" spans="5:8" x14ac:dyDescent="0.25">
      <c r="E278" t="s">
        <v>20</v>
      </c>
      <c r="F278">
        <v>2346</v>
      </c>
      <c r="G278" t="s">
        <v>14</v>
      </c>
      <c r="H278">
        <v>16</v>
      </c>
    </row>
    <row r="279" spans="5:8" x14ac:dyDescent="0.25">
      <c r="E279" t="s">
        <v>20</v>
      </c>
      <c r="F279">
        <v>115</v>
      </c>
      <c r="G279" t="s">
        <v>14</v>
      </c>
      <c r="H279">
        <v>17</v>
      </c>
    </row>
    <row r="280" spans="5:8" x14ac:dyDescent="0.25">
      <c r="E280" t="s">
        <v>20</v>
      </c>
      <c r="F280">
        <v>85</v>
      </c>
      <c r="G280" t="s">
        <v>14</v>
      </c>
      <c r="H280">
        <v>34</v>
      </c>
    </row>
    <row r="281" spans="5:8" x14ac:dyDescent="0.25">
      <c r="E281" t="s">
        <v>20</v>
      </c>
      <c r="F281">
        <v>144</v>
      </c>
      <c r="G281" t="s">
        <v>14</v>
      </c>
      <c r="H281">
        <v>1</v>
      </c>
    </row>
    <row r="282" spans="5:8" x14ac:dyDescent="0.25">
      <c r="E282" t="s">
        <v>20</v>
      </c>
      <c r="F282">
        <v>2443</v>
      </c>
      <c r="G282" t="s">
        <v>14</v>
      </c>
      <c r="H282">
        <v>1274</v>
      </c>
    </row>
    <row r="283" spans="5:8" x14ac:dyDescent="0.25">
      <c r="E283" t="s">
        <v>20</v>
      </c>
      <c r="F283">
        <v>64</v>
      </c>
      <c r="G283" t="s">
        <v>14</v>
      </c>
      <c r="H283">
        <v>210</v>
      </c>
    </row>
    <row r="284" spans="5:8" x14ac:dyDescent="0.25">
      <c r="E284" t="s">
        <v>20</v>
      </c>
      <c r="F284">
        <v>268</v>
      </c>
      <c r="G284" t="s">
        <v>14</v>
      </c>
      <c r="H284">
        <v>248</v>
      </c>
    </row>
    <row r="285" spans="5:8" x14ac:dyDescent="0.25">
      <c r="E285" t="s">
        <v>20</v>
      </c>
      <c r="F285">
        <v>195</v>
      </c>
      <c r="G285" t="s">
        <v>14</v>
      </c>
      <c r="H285">
        <v>513</v>
      </c>
    </row>
    <row r="286" spans="5:8" x14ac:dyDescent="0.25">
      <c r="E286" t="s">
        <v>20</v>
      </c>
      <c r="F286">
        <v>186</v>
      </c>
      <c r="G286" t="s">
        <v>14</v>
      </c>
      <c r="H286">
        <v>3410</v>
      </c>
    </row>
    <row r="287" spans="5:8" x14ac:dyDescent="0.25">
      <c r="E287" t="s">
        <v>20</v>
      </c>
      <c r="F287">
        <v>460</v>
      </c>
      <c r="G287" t="s">
        <v>14</v>
      </c>
      <c r="H287">
        <v>10</v>
      </c>
    </row>
    <row r="288" spans="5:8" x14ac:dyDescent="0.25">
      <c r="E288" t="s">
        <v>20</v>
      </c>
      <c r="F288">
        <v>2528</v>
      </c>
      <c r="G288" t="s">
        <v>14</v>
      </c>
      <c r="H288">
        <v>2201</v>
      </c>
    </row>
    <row r="289" spans="5:8" x14ac:dyDescent="0.25">
      <c r="E289" t="s">
        <v>20</v>
      </c>
      <c r="F289">
        <v>3657</v>
      </c>
      <c r="G289" t="s">
        <v>14</v>
      </c>
      <c r="H289">
        <v>676</v>
      </c>
    </row>
    <row r="290" spans="5:8" x14ac:dyDescent="0.25">
      <c r="E290" t="s">
        <v>20</v>
      </c>
      <c r="F290">
        <v>131</v>
      </c>
      <c r="G290" t="s">
        <v>14</v>
      </c>
      <c r="H290">
        <v>831</v>
      </c>
    </row>
    <row r="291" spans="5:8" x14ac:dyDescent="0.25">
      <c r="E291" t="s">
        <v>20</v>
      </c>
      <c r="F291">
        <v>239</v>
      </c>
      <c r="G291" t="s">
        <v>14</v>
      </c>
      <c r="H291">
        <v>859</v>
      </c>
    </row>
    <row r="292" spans="5:8" x14ac:dyDescent="0.25">
      <c r="E292" t="s">
        <v>20</v>
      </c>
      <c r="F292">
        <v>78</v>
      </c>
      <c r="G292" t="s">
        <v>14</v>
      </c>
      <c r="H292">
        <v>45</v>
      </c>
    </row>
    <row r="293" spans="5:8" x14ac:dyDescent="0.25">
      <c r="E293" t="s">
        <v>20</v>
      </c>
      <c r="F293">
        <v>1773</v>
      </c>
      <c r="G293" t="s">
        <v>14</v>
      </c>
      <c r="H293">
        <v>6</v>
      </c>
    </row>
    <row r="294" spans="5:8" x14ac:dyDescent="0.25">
      <c r="E294" t="s">
        <v>20</v>
      </c>
      <c r="F294">
        <v>32</v>
      </c>
      <c r="G294" t="s">
        <v>14</v>
      </c>
      <c r="H294">
        <v>7</v>
      </c>
    </row>
    <row r="295" spans="5:8" x14ac:dyDescent="0.25">
      <c r="E295" t="s">
        <v>20</v>
      </c>
      <c r="F295">
        <v>369</v>
      </c>
      <c r="G295" t="s">
        <v>14</v>
      </c>
      <c r="H295">
        <v>31</v>
      </c>
    </row>
    <row r="296" spans="5:8" x14ac:dyDescent="0.25">
      <c r="E296" t="s">
        <v>20</v>
      </c>
      <c r="F296">
        <v>89</v>
      </c>
      <c r="G296" t="s">
        <v>14</v>
      </c>
      <c r="H296">
        <v>78</v>
      </c>
    </row>
    <row r="297" spans="5:8" x14ac:dyDescent="0.25">
      <c r="E297" t="s">
        <v>20</v>
      </c>
      <c r="F297">
        <v>147</v>
      </c>
      <c r="G297" t="s">
        <v>14</v>
      </c>
      <c r="H297">
        <v>1225</v>
      </c>
    </row>
    <row r="298" spans="5:8" x14ac:dyDescent="0.25">
      <c r="E298" t="s">
        <v>20</v>
      </c>
      <c r="F298">
        <v>126</v>
      </c>
      <c r="G298" t="s">
        <v>14</v>
      </c>
      <c r="H298">
        <v>1</v>
      </c>
    </row>
    <row r="299" spans="5:8" x14ac:dyDescent="0.25">
      <c r="E299" t="s">
        <v>20</v>
      </c>
      <c r="F299">
        <v>2218</v>
      </c>
      <c r="G299" t="s">
        <v>14</v>
      </c>
      <c r="H299">
        <v>67</v>
      </c>
    </row>
    <row r="300" spans="5:8" x14ac:dyDescent="0.25">
      <c r="E300" t="s">
        <v>20</v>
      </c>
      <c r="F300">
        <v>202</v>
      </c>
      <c r="G300" t="s">
        <v>14</v>
      </c>
      <c r="H300">
        <v>19</v>
      </c>
    </row>
    <row r="301" spans="5:8" x14ac:dyDescent="0.25">
      <c r="E301" t="s">
        <v>20</v>
      </c>
      <c r="F301">
        <v>140</v>
      </c>
      <c r="G301" t="s">
        <v>14</v>
      </c>
      <c r="H301">
        <v>2108</v>
      </c>
    </row>
    <row r="302" spans="5:8" x14ac:dyDescent="0.25">
      <c r="E302" t="s">
        <v>20</v>
      </c>
      <c r="F302">
        <v>1052</v>
      </c>
      <c r="G302" t="s">
        <v>14</v>
      </c>
      <c r="H302">
        <v>679</v>
      </c>
    </row>
    <row r="303" spans="5:8" x14ac:dyDescent="0.25">
      <c r="E303" t="s">
        <v>20</v>
      </c>
      <c r="F303">
        <v>247</v>
      </c>
      <c r="G303" t="s">
        <v>14</v>
      </c>
      <c r="H303">
        <v>36</v>
      </c>
    </row>
    <row r="304" spans="5:8" x14ac:dyDescent="0.25">
      <c r="E304" t="s">
        <v>20</v>
      </c>
      <c r="F304">
        <v>84</v>
      </c>
      <c r="G304" t="s">
        <v>14</v>
      </c>
      <c r="H304">
        <v>47</v>
      </c>
    </row>
    <row r="305" spans="5:8" x14ac:dyDescent="0.25">
      <c r="E305" t="s">
        <v>20</v>
      </c>
      <c r="F305">
        <v>88</v>
      </c>
      <c r="G305" t="s">
        <v>14</v>
      </c>
      <c r="H305">
        <v>70</v>
      </c>
    </row>
    <row r="306" spans="5:8" x14ac:dyDescent="0.25">
      <c r="E306" t="s">
        <v>20</v>
      </c>
      <c r="F306">
        <v>156</v>
      </c>
      <c r="G306" t="s">
        <v>14</v>
      </c>
      <c r="H306">
        <v>154</v>
      </c>
    </row>
    <row r="307" spans="5:8" x14ac:dyDescent="0.25">
      <c r="E307" t="s">
        <v>20</v>
      </c>
      <c r="F307">
        <v>2985</v>
      </c>
      <c r="G307" t="s">
        <v>14</v>
      </c>
      <c r="H307">
        <v>22</v>
      </c>
    </row>
    <row r="308" spans="5:8" x14ac:dyDescent="0.25">
      <c r="E308" t="s">
        <v>20</v>
      </c>
      <c r="F308">
        <v>762</v>
      </c>
      <c r="G308" t="s">
        <v>14</v>
      </c>
      <c r="H308">
        <v>1758</v>
      </c>
    </row>
    <row r="309" spans="5:8" x14ac:dyDescent="0.25">
      <c r="E309" t="s">
        <v>20</v>
      </c>
      <c r="F309">
        <v>554</v>
      </c>
      <c r="G309" t="s">
        <v>14</v>
      </c>
      <c r="H309">
        <v>94</v>
      </c>
    </row>
    <row r="310" spans="5:8" x14ac:dyDescent="0.25">
      <c r="E310" t="s">
        <v>20</v>
      </c>
      <c r="F310">
        <v>135</v>
      </c>
      <c r="G310" t="s">
        <v>14</v>
      </c>
      <c r="H310">
        <v>33</v>
      </c>
    </row>
    <row r="311" spans="5:8" x14ac:dyDescent="0.25">
      <c r="E311" t="s">
        <v>20</v>
      </c>
      <c r="F311">
        <v>122</v>
      </c>
      <c r="G311" t="s">
        <v>14</v>
      </c>
      <c r="H311">
        <v>1</v>
      </c>
    </row>
    <row r="312" spans="5:8" x14ac:dyDescent="0.25">
      <c r="E312" t="s">
        <v>20</v>
      </c>
      <c r="F312">
        <v>221</v>
      </c>
      <c r="G312" t="s">
        <v>14</v>
      </c>
      <c r="H312">
        <v>31</v>
      </c>
    </row>
    <row r="313" spans="5:8" x14ac:dyDescent="0.25">
      <c r="E313" t="s">
        <v>20</v>
      </c>
      <c r="F313">
        <v>126</v>
      </c>
      <c r="G313" t="s">
        <v>14</v>
      </c>
      <c r="H313">
        <v>35</v>
      </c>
    </row>
    <row r="314" spans="5:8" x14ac:dyDescent="0.25">
      <c r="E314" t="s">
        <v>20</v>
      </c>
      <c r="F314">
        <v>1022</v>
      </c>
      <c r="G314" t="s">
        <v>14</v>
      </c>
      <c r="H314">
        <v>63</v>
      </c>
    </row>
    <row r="315" spans="5:8" x14ac:dyDescent="0.25">
      <c r="E315" t="s">
        <v>20</v>
      </c>
      <c r="F315">
        <v>3177</v>
      </c>
      <c r="G315" t="s">
        <v>14</v>
      </c>
      <c r="H315">
        <v>526</v>
      </c>
    </row>
    <row r="316" spans="5:8" x14ac:dyDescent="0.25">
      <c r="E316" t="s">
        <v>20</v>
      </c>
      <c r="F316">
        <v>198</v>
      </c>
      <c r="G316" t="s">
        <v>14</v>
      </c>
      <c r="H316">
        <v>121</v>
      </c>
    </row>
    <row r="317" spans="5:8" x14ac:dyDescent="0.25">
      <c r="E317" t="s">
        <v>20</v>
      </c>
      <c r="F317">
        <v>85</v>
      </c>
      <c r="G317" t="s">
        <v>14</v>
      </c>
      <c r="H317">
        <v>67</v>
      </c>
    </row>
    <row r="318" spans="5:8" x14ac:dyDescent="0.25">
      <c r="E318" t="s">
        <v>20</v>
      </c>
      <c r="F318">
        <v>3596</v>
      </c>
      <c r="G318" t="s">
        <v>14</v>
      </c>
      <c r="H318">
        <v>57</v>
      </c>
    </row>
    <row r="319" spans="5:8" x14ac:dyDescent="0.25">
      <c r="E319" t="s">
        <v>20</v>
      </c>
      <c r="F319">
        <v>244</v>
      </c>
      <c r="G319" t="s">
        <v>14</v>
      </c>
      <c r="H319">
        <v>1229</v>
      </c>
    </row>
    <row r="320" spans="5:8" x14ac:dyDescent="0.25">
      <c r="E320" t="s">
        <v>20</v>
      </c>
      <c r="F320">
        <v>5180</v>
      </c>
      <c r="G320" t="s">
        <v>14</v>
      </c>
      <c r="H320">
        <v>12</v>
      </c>
    </row>
    <row r="321" spans="5:8" x14ac:dyDescent="0.25">
      <c r="E321" t="s">
        <v>20</v>
      </c>
      <c r="F321">
        <v>589</v>
      </c>
      <c r="G321" t="s">
        <v>14</v>
      </c>
      <c r="H321">
        <v>452</v>
      </c>
    </row>
    <row r="322" spans="5:8" x14ac:dyDescent="0.25">
      <c r="E322" t="s">
        <v>20</v>
      </c>
      <c r="F322">
        <v>2725</v>
      </c>
      <c r="G322" t="s">
        <v>14</v>
      </c>
      <c r="H322">
        <v>1886</v>
      </c>
    </row>
    <row r="323" spans="5:8" x14ac:dyDescent="0.25">
      <c r="E323" t="s">
        <v>20</v>
      </c>
      <c r="F323">
        <v>300</v>
      </c>
      <c r="G323" t="s">
        <v>14</v>
      </c>
      <c r="H323">
        <v>1825</v>
      </c>
    </row>
    <row r="324" spans="5:8" x14ac:dyDescent="0.25">
      <c r="E324" t="s">
        <v>20</v>
      </c>
      <c r="F324">
        <v>144</v>
      </c>
      <c r="G324" t="s">
        <v>14</v>
      </c>
      <c r="H324">
        <v>31</v>
      </c>
    </row>
    <row r="325" spans="5:8" x14ac:dyDescent="0.25">
      <c r="E325" t="s">
        <v>20</v>
      </c>
      <c r="F325">
        <v>87</v>
      </c>
      <c r="G325" t="s">
        <v>14</v>
      </c>
      <c r="H325">
        <v>107</v>
      </c>
    </row>
    <row r="326" spans="5:8" x14ac:dyDescent="0.25">
      <c r="E326" t="s">
        <v>20</v>
      </c>
      <c r="F326">
        <v>3116</v>
      </c>
      <c r="G326" t="s">
        <v>14</v>
      </c>
      <c r="H326">
        <v>27</v>
      </c>
    </row>
    <row r="327" spans="5:8" x14ac:dyDescent="0.25">
      <c r="E327" t="s">
        <v>20</v>
      </c>
      <c r="F327">
        <v>909</v>
      </c>
      <c r="G327" t="s">
        <v>14</v>
      </c>
      <c r="H327">
        <v>1221</v>
      </c>
    </row>
    <row r="328" spans="5:8" x14ac:dyDescent="0.25">
      <c r="E328" t="s">
        <v>20</v>
      </c>
      <c r="F328">
        <v>1613</v>
      </c>
      <c r="G328" t="s">
        <v>14</v>
      </c>
      <c r="H328">
        <v>1</v>
      </c>
    </row>
    <row r="329" spans="5:8" x14ac:dyDescent="0.25">
      <c r="E329" t="s">
        <v>20</v>
      </c>
      <c r="F329">
        <v>136</v>
      </c>
      <c r="G329" t="s">
        <v>14</v>
      </c>
      <c r="H329">
        <v>16</v>
      </c>
    </row>
    <row r="330" spans="5:8" x14ac:dyDescent="0.25">
      <c r="E330" t="s">
        <v>20</v>
      </c>
      <c r="F330">
        <v>130</v>
      </c>
      <c r="G330" t="s">
        <v>14</v>
      </c>
      <c r="H330">
        <v>41</v>
      </c>
    </row>
    <row r="331" spans="5:8" x14ac:dyDescent="0.25">
      <c r="E331" t="s">
        <v>20</v>
      </c>
      <c r="F331">
        <v>102</v>
      </c>
      <c r="G331" t="s">
        <v>14</v>
      </c>
      <c r="H331">
        <v>523</v>
      </c>
    </row>
    <row r="332" spans="5:8" x14ac:dyDescent="0.25">
      <c r="E332" t="s">
        <v>20</v>
      </c>
      <c r="F332">
        <v>4006</v>
      </c>
      <c r="G332" t="s">
        <v>14</v>
      </c>
      <c r="H332">
        <v>141</v>
      </c>
    </row>
    <row r="333" spans="5:8" x14ac:dyDescent="0.25">
      <c r="E333" t="s">
        <v>20</v>
      </c>
      <c r="F333">
        <v>1629</v>
      </c>
      <c r="G333" t="s">
        <v>14</v>
      </c>
      <c r="H333">
        <v>52</v>
      </c>
    </row>
    <row r="334" spans="5:8" x14ac:dyDescent="0.25">
      <c r="E334" t="s">
        <v>20</v>
      </c>
      <c r="F334">
        <v>2188</v>
      </c>
      <c r="G334" t="s">
        <v>14</v>
      </c>
      <c r="H334">
        <v>225</v>
      </c>
    </row>
    <row r="335" spans="5:8" x14ac:dyDescent="0.25">
      <c r="E335" t="s">
        <v>20</v>
      </c>
      <c r="F335">
        <v>2409</v>
      </c>
      <c r="G335" t="s">
        <v>14</v>
      </c>
      <c r="H335">
        <v>38</v>
      </c>
    </row>
    <row r="336" spans="5:8" x14ac:dyDescent="0.25">
      <c r="E336" t="s">
        <v>20</v>
      </c>
      <c r="F336">
        <v>194</v>
      </c>
      <c r="G336" t="s">
        <v>14</v>
      </c>
      <c r="H336">
        <v>15</v>
      </c>
    </row>
    <row r="337" spans="5:8" x14ac:dyDescent="0.25">
      <c r="E337" t="s">
        <v>20</v>
      </c>
      <c r="F337">
        <v>1140</v>
      </c>
      <c r="G337" t="s">
        <v>14</v>
      </c>
      <c r="H337">
        <v>37</v>
      </c>
    </row>
    <row r="338" spans="5:8" x14ac:dyDescent="0.25">
      <c r="E338" t="s">
        <v>20</v>
      </c>
      <c r="F338">
        <v>102</v>
      </c>
      <c r="G338" t="s">
        <v>14</v>
      </c>
      <c r="H338">
        <v>112</v>
      </c>
    </row>
    <row r="339" spans="5:8" x14ac:dyDescent="0.25">
      <c r="E339" t="s">
        <v>20</v>
      </c>
      <c r="F339">
        <v>2857</v>
      </c>
      <c r="G339" t="s">
        <v>14</v>
      </c>
      <c r="H339">
        <v>21</v>
      </c>
    </row>
    <row r="340" spans="5:8" x14ac:dyDescent="0.25">
      <c r="E340" t="s">
        <v>20</v>
      </c>
      <c r="F340">
        <v>107</v>
      </c>
      <c r="G340" t="s">
        <v>14</v>
      </c>
      <c r="H340">
        <v>67</v>
      </c>
    </row>
    <row r="341" spans="5:8" x14ac:dyDescent="0.25">
      <c r="E341" t="s">
        <v>20</v>
      </c>
      <c r="F341">
        <v>160</v>
      </c>
      <c r="G341" t="s">
        <v>14</v>
      </c>
      <c r="H341">
        <v>78</v>
      </c>
    </row>
    <row r="342" spans="5:8" x14ac:dyDescent="0.25">
      <c r="E342" t="s">
        <v>20</v>
      </c>
      <c r="F342">
        <v>2230</v>
      </c>
      <c r="G342" t="s">
        <v>14</v>
      </c>
      <c r="H342">
        <v>67</v>
      </c>
    </row>
    <row r="343" spans="5:8" x14ac:dyDescent="0.25">
      <c r="E343" t="s">
        <v>20</v>
      </c>
      <c r="F343">
        <v>316</v>
      </c>
      <c r="G343" t="s">
        <v>14</v>
      </c>
      <c r="H343">
        <v>263</v>
      </c>
    </row>
    <row r="344" spans="5:8" x14ac:dyDescent="0.25">
      <c r="E344" t="s">
        <v>20</v>
      </c>
      <c r="F344">
        <v>117</v>
      </c>
      <c r="G344" t="s">
        <v>14</v>
      </c>
      <c r="H344">
        <v>1691</v>
      </c>
    </row>
    <row r="345" spans="5:8" x14ac:dyDescent="0.25">
      <c r="E345" t="s">
        <v>20</v>
      </c>
      <c r="F345">
        <v>6406</v>
      </c>
      <c r="G345" t="s">
        <v>14</v>
      </c>
      <c r="H345">
        <v>181</v>
      </c>
    </row>
    <row r="346" spans="5:8" x14ac:dyDescent="0.25">
      <c r="E346" t="s">
        <v>20</v>
      </c>
      <c r="F346">
        <v>192</v>
      </c>
      <c r="G346" t="s">
        <v>14</v>
      </c>
      <c r="H346">
        <v>13</v>
      </c>
    </row>
    <row r="347" spans="5:8" x14ac:dyDescent="0.25">
      <c r="E347" t="s">
        <v>20</v>
      </c>
      <c r="F347">
        <v>26</v>
      </c>
      <c r="G347" t="s">
        <v>14</v>
      </c>
      <c r="H347">
        <v>1</v>
      </c>
    </row>
    <row r="348" spans="5:8" x14ac:dyDescent="0.25">
      <c r="E348" t="s">
        <v>20</v>
      </c>
      <c r="F348">
        <v>723</v>
      </c>
      <c r="G348" t="s">
        <v>14</v>
      </c>
      <c r="H348">
        <v>21</v>
      </c>
    </row>
    <row r="349" spans="5:8" x14ac:dyDescent="0.25">
      <c r="E349" t="s">
        <v>20</v>
      </c>
      <c r="F349">
        <v>170</v>
      </c>
      <c r="G349" t="s">
        <v>14</v>
      </c>
      <c r="H349">
        <v>830</v>
      </c>
    </row>
    <row r="350" spans="5:8" x14ac:dyDescent="0.25">
      <c r="E350" t="s">
        <v>20</v>
      </c>
      <c r="F350">
        <v>238</v>
      </c>
      <c r="G350" t="s">
        <v>14</v>
      </c>
      <c r="H350">
        <v>130</v>
      </c>
    </row>
    <row r="351" spans="5:8" x14ac:dyDescent="0.25">
      <c r="E351" t="s">
        <v>20</v>
      </c>
      <c r="F351">
        <v>55</v>
      </c>
      <c r="G351" t="s">
        <v>14</v>
      </c>
      <c r="H351">
        <v>55</v>
      </c>
    </row>
    <row r="352" spans="5:8" x14ac:dyDescent="0.25">
      <c r="E352" t="s">
        <v>20</v>
      </c>
      <c r="F352">
        <v>128</v>
      </c>
      <c r="G352" t="s">
        <v>14</v>
      </c>
      <c r="H352">
        <v>114</v>
      </c>
    </row>
    <row r="353" spans="5:8" x14ac:dyDescent="0.25">
      <c r="E353" t="s">
        <v>20</v>
      </c>
      <c r="F353">
        <v>2144</v>
      </c>
      <c r="G353" t="s">
        <v>14</v>
      </c>
      <c r="H353">
        <v>594</v>
      </c>
    </row>
    <row r="354" spans="5:8" x14ac:dyDescent="0.25">
      <c r="E354" t="s">
        <v>20</v>
      </c>
      <c r="F354">
        <v>2693</v>
      </c>
      <c r="G354" t="s">
        <v>14</v>
      </c>
      <c r="H354">
        <v>24</v>
      </c>
    </row>
    <row r="355" spans="5:8" x14ac:dyDescent="0.25">
      <c r="E355" t="s">
        <v>20</v>
      </c>
      <c r="F355">
        <v>432</v>
      </c>
      <c r="G355" t="s">
        <v>14</v>
      </c>
      <c r="H355">
        <v>252</v>
      </c>
    </row>
    <row r="356" spans="5:8" x14ac:dyDescent="0.25">
      <c r="E356" t="s">
        <v>20</v>
      </c>
      <c r="F356">
        <v>189</v>
      </c>
      <c r="G356" t="s">
        <v>14</v>
      </c>
      <c r="H356">
        <v>67</v>
      </c>
    </row>
    <row r="357" spans="5:8" x14ac:dyDescent="0.25">
      <c r="E357" t="s">
        <v>20</v>
      </c>
      <c r="F357">
        <v>154</v>
      </c>
      <c r="G357" t="s">
        <v>14</v>
      </c>
      <c r="H357">
        <v>742</v>
      </c>
    </row>
    <row r="358" spans="5:8" x14ac:dyDescent="0.25">
      <c r="E358" t="s">
        <v>20</v>
      </c>
      <c r="F358">
        <v>96</v>
      </c>
      <c r="G358" t="s">
        <v>14</v>
      </c>
      <c r="H358">
        <v>75</v>
      </c>
    </row>
    <row r="359" spans="5:8" x14ac:dyDescent="0.25">
      <c r="E359" t="s">
        <v>20</v>
      </c>
      <c r="F359">
        <v>3063</v>
      </c>
      <c r="G359" t="s">
        <v>14</v>
      </c>
      <c r="H359">
        <v>4405</v>
      </c>
    </row>
    <row r="360" spans="5:8" x14ac:dyDescent="0.25">
      <c r="E360" t="s">
        <v>20</v>
      </c>
      <c r="F360">
        <v>2266</v>
      </c>
      <c r="G360" t="s">
        <v>14</v>
      </c>
      <c r="H360">
        <v>92</v>
      </c>
    </row>
    <row r="361" spans="5:8" x14ac:dyDescent="0.25">
      <c r="E361" t="s">
        <v>20</v>
      </c>
      <c r="F361">
        <v>194</v>
      </c>
      <c r="G361" t="s">
        <v>14</v>
      </c>
      <c r="H361">
        <v>64</v>
      </c>
    </row>
    <row r="362" spans="5:8" x14ac:dyDescent="0.25">
      <c r="E362" t="s">
        <v>20</v>
      </c>
      <c r="F362">
        <v>129</v>
      </c>
      <c r="G362" t="s">
        <v>14</v>
      </c>
      <c r="H362">
        <v>64</v>
      </c>
    </row>
    <row r="363" spans="5:8" x14ac:dyDescent="0.25">
      <c r="E363" t="s">
        <v>20</v>
      </c>
      <c r="F363">
        <v>375</v>
      </c>
      <c r="G363" t="s">
        <v>14</v>
      </c>
      <c r="H363">
        <v>842</v>
      </c>
    </row>
    <row r="364" spans="5:8" x14ac:dyDescent="0.25">
      <c r="E364" t="s">
        <v>20</v>
      </c>
      <c r="F364">
        <v>409</v>
      </c>
      <c r="G364" t="s">
        <v>14</v>
      </c>
      <c r="H364">
        <v>112</v>
      </c>
    </row>
    <row r="365" spans="5:8" x14ac:dyDescent="0.25">
      <c r="E365" t="s">
        <v>20</v>
      </c>
      <c r="F365">
        <v>234</v>
      </c>
      <c r="G365" t="s">
        <v>14</v>
      </c>
      <c r="H365">
        <v>374</v>
      </c>
    </row>
    <row r="366" spans="5:8" x14ac:dyDescent="0.25">
      <c r="E366" t="s">
        <v>20</v>
      </c>
      <c r="F366">
        <v>3016</v>
      </c>
    </row>
    <row r="367" spans="5:8" x14ac:dyDescent="0.25">
      <c r="E367" t="s">
        <v>20</v>
      </c>
      <c r="F367">
        <v>264</v>
      </c>
    </row>
    <row r="368" spans="5:8" x14ac:dyDescent="0.25">
      <c r="E368" t="s">
        <v>20</v>
      </c>
      <c r="F368">
        <v>272</v>
      </c>
    </row>
    <row r="369" spans="5:6" x14ac:dyDescent="0.25">
      <c r="E369" t="s">
        <v>20</v>
      </c>
      <c r="F369">
        <v>419</v>
      </c>
    </row>
    <row r="370" spans="5:6" x14ac:dyDescent="0.25">
      <c r="E370" t="s">
        <v>20</v>
      </c>
      <c r="F370">
        <v>1621</v>
      </c>
    </row>
    <row r="371" spans="5:6" x14ac:dyDescent="0.25">
      <c r="E371" t="s">
        <v>20</v>
      </c>
      <c r="F371">
        <v>1101</v>
      </c>
    </row>
    <row r="372" spans="5:6" x14ac:dyDescent="0.25">
      <c r="E372" t="s">
        <v>20</v>
      </c>
      <c r="F372">
        <v>1073</v>
      </c>
    </row>
    <row r="373" spans="5:6" x14ac:dyDescent="0.25">
      <c r="E373" t="s">
        <v>20</v>
      </c>
      <c r="F373">
        <v>331</v>
      </c>
    </row>
    <row r="374" spans="5:6" x14ac:dyDescent="0.25">
      <c r="E374" t="s">
        <v>20</v>
      </c>
      <c r="F374">
        <v>1170</v>
      </c>
    </row>
    <row r="375" spans="5:6" x14ac:dyDescent="0.25">
      <c r="E375" t="s">
        <v>20</v>
      </c>
      <c r="F375">
        <v>363</v>
      </c>
    </row>
    <row r="376" spans="5:6" x14ac:dyDescent="0.25">
      <c r="E376" t="s">
        <v>20</v>
      </c>
      <c r="F376">
        <v>103</v>
      </c>
    </row>
    <row r="377" spans="5:6" x14ac:dyDescent="0.25">
      <c r="E377" t="s">
        <v>20</v>
      </c>
      <c r="F377">
        <v>147</v>
      </c>
    </row>
    <row r="378" spans="5:6" x14ac:dyDescent="0.25">
      <c r="E378" t="s">
        <v>20</v>
      </c>
      <c r="F378">
        <v>110</v>
      </c>
    </row>
    <row r="379" spans="5:6" x14ac:dyDescent="0.25">
      <c r="E379" t="s">
        <v>20</v>
      </c>
      <c r="F379">
        <v>134</v>
      </c>
    </row>
    <row r="380" spans="5:6" x14ac:dyDescent="0.25">
      <c r="E380" t="s">
        <v>20</v>
      </c>
      <c r="F380">
        <v>269</v>
      </c>
    </row>
    <row r="381" spans="5:6" x14ac:dyDescent="0.25">
      <c r="E381" t="s">
        <v>20</v>
      </c>
      <c r="F381">
        <v>175</v>
      </c>
    </row>
    <row r="382" spans="5:6" x14ac:dyDescent="0.25">
      <c r="E382" t="s">
        <v>20</v>
      </c>
      <c r="F382">
        <v>69</v>
      </c>
    </row>
    <row r="383" spans="5:6" x14ac:dyDescent="0.25">
      <c r="E383" t="s">
        <v>20</v>
      </c>
      <c r="F383">
        <v>190</v>
      </c>
    </row>
    <row r="384" spans="5:6" x14ac:dyDescent="0.25">
      <c r="E384" t="s">
        <v>20</v>
      </c>
      <c r="F384">
        <v>237</v>
      </c>
    </row>
    <row r="385" spans="5:6" x14ac:dyDescent="0.25">
      <c r="E385" t="s">
        <v>20</v>
      </c>
      <c r="F385">
        <v>196</v>
      </c>
    </row>
    <row r="386" spans="5:6" x14ac:dyDescent="0.25">
      <c r="E386" t="s">
        <v>20</v>
      </c>
      <c r="F386">
        <v>7295</v>
      </c>
    </row>
    <row r="387" spans="5:6" x14ac:dyDescent="0.25">
      <c r="E387" t="s">
        <v>20</v>
      </c>
      <c r="F387">
        <v>2893</v>
      </c>
    </row>
    <row r="388" spans="5:6" x14ac:dyDescent="0.25">
      <c r="E388" t="s">
        <v>20</v>
      </c>
      <c r="F388">
        <v>820</v>
      </c>
    </row>
    <row r="389" spans="5:6" x14ac:dyDescent="0.25">
      <c r="E389" t="s">
        <v>20</v>
      </c>
      <c r="F389">
        <v>2038</v>
      </c>
    </row>
    <row r="390" spans="5:6" x14ac:dyDescent="0.25">
      <c r="E390" t="s">
        <v>20</v>
      </c>
      <c r="F390">
        <v>116</v>
      </c>
    </row>
    <row r="391" spans="5:6" x14ac:dyDescent="0.25">
      <c r="E391" t="s">
        <v>20</v>
      </c>
      <c r="F391">
        <v>1345</v>
      </c>
    </row>
    <row r="392" spans="5:6" x14ac:dyDescent="0.25">
      <c r="E392" t="s">
        <v>20</v>
      </c>
      <c r="F392">
        <v>168</v>
      </c>
    </row>
    <row r="393" spans="5:6" x14ac:dyDescent="0.25">
      <c r="E393" t="s">
        <v>20</v>
      </c>
      <c r="F393">
        <v>137</v>
      </c>
    </row>
    <row r="394" spans="5:6" x14ac:dyDescent="0.25">
      <c r="E394" t="s">
        <v>20</v>
      </c>
      <c r="F394">
        <v>186</v>
      </c>
    </row>
    <row r="395" spans="5:6" x14ac:dyDescent="0.25">
      <c r="E395" t="s">
        <v>20</v>
      </c>
      <c r="F395">
        <v>125</v>
      </c>
    </row>
    <row r="396" spans="5:6" x14ac:dyDescent="0.25">
      <c r="E396" t="s">
        <v>20</v>
      </c>
      <c r="F396">
        <v>202</v>
      </c>
    </row>
    <row r="397" spans="5:6" x14ac:dyDescent="0.25">
      <c r="E397" t="s">
        <v>20</v>
      </c>
      <c r="F397">
        <v>103</v>
      </c>
    </row>
    <row r="398" spans="5:6" x14ac:dyDescent="0.25">
      <c r="E398" t="s">
        <v>20</v>
      </c>
      <c r="F398">
        <v>1785</v>
      </c>
    </row>
    <row r="399" spans="5:6" x14ac:dyDescent="0.25">
      <c r="E399" t="s">
        <v>20</v>
      </c>
      <c r="F399">
        <v>157</v>
      </c>
    </row>
    <row r="400" spans="5:6" x14ac:dyDescent="0.25">
      <c r="E400" t="s">
        <v>20</v>
      </c>
      <c r="F400">
        <v>555</v>
      </c>
    </row>
    <row r="401" spans="5:6" x14ac:dyDescent="0.25">
      <c r="E401" t="s">
        <v>20</v>
      </c>
      <c r="F401">
        <v>297</v>
      </c>
    </row>
    <row r="402" spans="5:6" x14ac:dyDescent="0.25">
      <c r="E402" t="s">
        <v>20</v>
      </c>
      <c r="F402">
        <v>123</v>
      </c>
    </row>
    <row r="403" spans="5:6" x14ac:dyDescent="0.25">
      <c r="E403" t="s">
        <v>20</v>
      </c>
      <c r="F403">
        <v>3036</v>
      </c>
    </row>
    <row r="404" spans="5:6" x14ac:dyDescent="0.25">
      <c r="E404" t="s">
        <v>20</v>
      </c>
      <c r="F404">
        <v>144</v>
      </c>
    </row>
    <row r="405" spans="5:6" x14ac:dyDescent="0.25">
      <c r="E405" t="s">
        <v>20</v>
      </c>
      <c r="F405">
        <v>121</v>
      </c>
    </row>
    <row r="406" spans="5:6" x14ac:dyDescent="0.25">
      <c r="E406" t="s">
        <v>20</v>
      </c>
      <c r="F406">
        <v>181</v>
      </c>
    </row>
    <row r="407" spans="5:6" x14ac:dyDescent="0.25">
      <c r="E407" t="s">
        <v>20</v>
      </c>
      <c r="F407">
        <v>122</v>
      </c>
    </row>
    <row r="408" spans="5:6" x14ac:dyDescent="0.25">
      <c r="E408" t="s">
        <v>20</v>
      </c>
      <c r="F408">
        <v>1071</v>
      </c>
    </row>
    <row r="409" spans="5:6" x14ac:dyDescent="0.25">
      <c r="E409" t="s">
        <v>20</v>
      </c>
      <c r="F409">
        <v>980</v>
      </c>
    </row>
    <row r="410" spans="5:6" x14ac:dyDescent="0.25">
      <c r="E410" t="s">
        <v>20</v>
      </c>
      <c r="F410">
        <v>536</v>
      </c>
    </row>
    <row r="411" spans="5:6" x14ac:dyDescent="0.25">
      <c r="E411" t="s">
        <v>20</v>
      </c>
      <c r="F411">
        <v>1991</v>
      </c>
    </row>
    <row r="412" spans="5:6" x14ac:dyDescent="0.25">
      <c r="E412" t="s">
        <v>20</v>
      </c>
      <c r="F412">
        <v>180</v>
      </c>
    </row>
    <row r="413" spans="5:6" x14ac:dyDescent="0.25">
      <c r="E413" t="s">
        <v>20</v>
      </c>
      <c r="F413">
        <v>130</v>
      </c>
    </row>
    <row r="414" spans="5:6" x14ac:dyDescent="0.25">
      <c r="E414" t="s">
        <v>20</v>
      </c>
      <c r="F414">
        <v>122</v>
      </c>
    </row>
    <row r="415" spans="5:6" x14ac:dyDescent="0.25">
      <c r="E415" t="s">
        <v>20</v>
      </c>
      <c r="F415">
        <v>140</v>
      </c>
    </row>
    <row r="416" spans="5:6" x14ac:dyDescent="0.25">
      <c r="E416" t="s">
        <v>20</v>
      </c>
      <c r="F416">
        <v>3388</v>
      </c>
    </row>
    <row r="417" spans="5:6" x14ac:dyDescent="0.25">
      <c r="E417" t="s">
        <v>20</v>
      </c>
      <c r="F417">
        <v>280</v>
      </c>
    </row>
    <row r="418" spans="5:6" x14ac:dyDescent="0.25">
      <c r="E418" t="s">
        <v>20</v>
      </c>
      <c r="F418">
        <v>366</v>
      </c>
    </row>
    <row r="419" spans="5:6" x14ac:dyDescent="0.25">
      <c r="E419" t="s">
        <v>20</v>
      </c>
      <c r="F419">
        <v>270</v>
      </c>
    </row>
    <row r="420" spans="5:6" x14ac:dyDescent="0.25">
      <c r="E420" t="s">
        <v>20</v>
      </c>
      <c r="F420">
        <v>137</v>
      </c>
    </row>
    <row r="421" spans="5:6" x14ac:dyDescent="0.25">
      <c r="E421" t="s">
        <v>20</v>
      </c>
      <c r="F421">
        <v>3205</v>
      </c>
    </row>
    <row r="422" spans="5:6" x14ac:dyDescent="0.25">
      <c r="E422" t="s">
        <v>20</v>
      </c>
      <c r="F422">
        <v>288</v>
      </c>
    </row>
    <row r="423" spans="5:6" x14ac:dyDescent="0.25">
      <c r="E423" t="s">
        <v>20</v>
      </c>
      <c r="F423">
        <v>148</v>
      </c>
    </row>
    <row r="424" spans="5:6" x14ac:dyDescent="0.25">
      <c r="E424" t="s">
        <v>20</v>
      </c>
      <c r="F424">
        <v>114</v>
      </c>
    </row>
    <row r="425" spans="5:6" x14ac:dyDescent="0.25">
      <c r="E425" t="s">
        <v>20</v>
      </c>
      <c r="F425">
        <v>1518</v>
      </c>
    </row>
    <row r="426" spans="5:6" x14ac:dyDescent="0.25">
      <c r="E426" t="s">
        <v>20</v>
      </c>
      <c r="F426">
        <v>166</v>
      </c>
    </row>
    <row r="427" spans="5:6" x14ac:dyDescent="0.25">
      <c r="E427" t="s">
        <v>20</v>
      </c>
      <c r="F427">
        <v>100</v>
      </c>
    </row>
    <row r="428" spans="5:6" x14ac:dyDescent="0.25">
      <c r="E428" t="s">
        <v>20</v>
      </c>
      <c r="F428">
        <v>235</v>
      </c>
    </row>
    <row r="429" spans="5:6" x14ac:dyDescent="0.25">
      <c r="E429" t="s">
        <v>20</v>
      </c>
      <c r="F429">
        <v>148</v>
      </c>
    </row>
    <row r="430" spans="5:6" x14ac:dyDescent="0.25">
      <c r="E430" t="s">
        <v>20</v>
      </c>
      <c r="F430">
        <v>198</v>
      </c>
    </row>
    <row r="431" spans="5:6" x14ac:dyDescent="0.25">
      <c r="E431" t="s">
        <v>20</v>
      </c>
      <c r="F431">
        <v>150</v>
      </c>
    </row>
    <row r="432" spans="5:6" x14ac:dyDescent="0.25">
      <c r="E432" t="s">
        <v>20</v>
      </c>
      <c r="F432">
        <v>216</v>
      </c>
    </row>
    <row r="433" spans="5:6" x14ac:dyDescent="0.25">
      <c r="E433" t="s">
        <v>20</v>
      </c>
      <c r="F433">
        <v>5139</v>
      </c>
    </row>
    <row r="434" spans="5:6" x14ac:dyDescent="0.25">
      <c r="E434" t="s">
        <v>20</v>
      </c>
      <c r="F434">
        <v>2353</v>
      </c>
    </row>
    <row r="435" spans="5:6" x14ac:dyDescent="0.25">
      <c r="E435" t="s">
        <v>20</v>
      </c>
      <c r="F435">
        <v>78</v>
      </c>
    </row>
    <row r="436" spans="5:6" x14ac:dyDescent="0.25">
      <c r="E436" t="s">
        <v>20</v>
      </c>
      <c r="F436">
        <v>174</v>
      </c>
    </row>
    <row r="437" spans="5:6" x14ac:dyDescent="0.25">
      <c r="E437" t="s">
        <v>20</v>
      </c>
      <c r="F437">
        <v>164</v>
      </c>
    </row>
    <row r="438" spans="5:6" x14ac:dyDescent="0.25">
      <c r="E438" t="s">
        <v>20</v>
      </c>
      <c r="F438">
        <v>161</v>
      </c>
    </row>
    <row r="439" spans="5:6" x14ac:dyDescent="0.25">
      <c r="E439" t="s">
        <v>20</v>
      </c>
      <c r="F439">
        <v>138</v>
      </c>
    </row>
    <row r="440" spans="5:6" x14ac:dyDescent="0.25">
      <c r="E440" t="s">
        <v>20</v>
      </c>
      <c r="F440">
        <v>3308</v>
      </c>
    </row>
    <row r="441" spans="5:6" x14ac:dyDescent="0.25">
      <c r="E441" t="s">
        <v>20</v>
      </c>
      <c r="F441">
        <v>127</v>
      </c>
    </row>
    <row r="442" spans="5:6" x14ac:dyDescent="0.25">
      <c r="E442" t="s">
        <v>20</v>
      </c>
      <c r="F442">
        <v>207</v>
      </c>
    </row>
    <row r="443" spans="5:6" x14ac:dyDescent="0.25">
      <c r="E443" t="s">
        <v>20</v>
      </c>
      <c r="F443">
        <v>181</v>
      </c>
    </row>
    <row r="444" spans="5:6" x14ac:dyDescent="0.25">
      <c r="E444" t="s">
        <v>20</v>
      </c>
      <c r="F444">
        <v>110</v>
      </c>
    </row>
    <row r="445" spans="5:6" x14ac:dyDescent="0.25">
      <c r="E445" t="s">
        <v>20</v>
      </c>
      <c r="F445">
        <v>185</v>
      </c>
    </row>
    <row r="446" spans="5:6" x14ac:dyDescent="0.25">
      <c r="E446" t="s">
        <v>20</v>
      </c>
      <c r="F446">
        <v>121</v>
      </c>
    </row>
    <row r="447" spans="5:6" x14ac:dyDescent="0.25">
      <c r="E447" t="s">
        <v>20</v>
      </c>
      <c r="F447">
        <v>106</v>
      </c>
    </row>
    <row r="448" spans="5:6" x14ac:dyDescent="0.25">
      <c r="E448" t="s">
        <v>20</v>
      </c>
      <c r="F448">
        <v>142</v>
      </c>
    </row>
    <row r="449" spans="5:6" x14ac:dyDescent="0.25">
      <c r="E449" t="s">
        <v>20</v>
      </c>
      <c r="F449">
        <v>233</v>
      </c>
    </row>
    <row r="450" spans="5:6" x14ac:dyDescent="0.25">
      <c r="E450" t="s">
        <v>20</v>
      </c>
      <c r="F450">
        <v>218</v>
      </c>
    </row>
    <row r="451" spans="5:6" x14ac:dyDescent="0.25">
      <c r="E451" t="s">
        <v>20</v>
      </c>
      <c r="F451">
        <v>76</v>
      </c>
    </row>
    <row r="452" spans="5:6" x14ac:dyDescent="0.25">
      <c r="E452" t="s">
        <v>20</v>
      </c>
      <c r="F452">
        <v>43</v>
      </c>
    </row>
    <row r="453" spans="5:6" x14ac:dyDescent="0.25">
      <c r="E453" t="s">
        <v>20</v>
      </c>
      <c r="F453">
        <v>221</v>
      </c>
    </row>
    <row r="454" spans="5:6" x14ac:dyDescent="0.25">
      <c r="E454" t="s">
        <v>20</v>
      </c>
      <c r="F454">
        <v>2805</v>
      </c>
    </row>
    <row r="455" spans="5:6" x14ac:dyDescent="0.25">
      <c r="E455" t="s">
        <v>20</v>
      </c>
      <c r="F455">
        <v>68</v>
      </c>
    </row>
    <row r="456" spans="5:6" x14ac:dyDescent="0.25">
      <c r="E456" t="s">
        <v>20</v>
      </c>
      <c r="F456">
        <v>183</v>
      </c>
    </row>
    <row r="457" spans="5:6" x14ac:dyDescent="0.25">
      <c r="E457" t="s">
        <v>20</v>
      </c>
      <c r="F457">
        <v>133</v>
      </c>
    </row>
    <row r="458" spans="5:6" x14ac:dyDescent="0.25">
      <c r="E458" t="s">
        <v>20</v>
      </c>
      <c r="F458">
        <v>2489</v>
      </c>
    </row>
    <row r="459" spans="5:6" x14ac:dyDescent="0.25">
      <c r="E459" t="s">
        <v>20</v>
      </c>
      <c r="F459">
        <v>69</v>
      </c>
    </row>
    <row r="460" spans="5:6" x14ac:dyDescent="0.25">
      <c r="E460" t="s">
        <v>20</v>
      </c>
      <c r="F460">
        <v>279</v>
      </c>
    </row>
    <row r="461" spans="5:6" x14ac:dyDescent="0.25">
      <c r="E461" t="s">
        <v>20</v>
      </c>
      <c r="F461">
        <v>210</v>
      </c>
    </row>
    <row r="462" spans="5:6" x14ac:dyDescent="0.25">
      <c r="E462" t="s">
        <v>20</v>
      </c>
      <c r="F462">
        <v>2100</v>
      </c>
    </row>
    <row r="463" spans="5:6" x14ac:dyDescent="0.25">
      <c r="E463" t="s">
        <v>20</v>
      </c>
      <c r="F463">
        <v>252</v>
      </c>
    </row>
    <row r="464" spans="5:6" x14ac:dyDescent="0.25">
      <c r="E464" t="s">
        <v>20</v>
      </c>
      <c r="F464">
        <v>1280</v>
      </c>
    </row>
    <row r="465" spans="5:6" x14ac:dyDescent="0.25">
      <c r="E465" t="s">
        <v>20</v>
      </c>
      <c r="F465">
        <v>157</v>
      </c>
    </row>
    <row r="466" spans="5:6" x14ac:dyDescent="0.25">
      <c r="E466" t="s">
        <v>20</v>
      </c>
      <c r="F466">
        <v>194</v>
      </c>
    </row>
    <row r="467" spans="5:6" x14ac:dyDescent="0.25">
      <c r="E467" t="s">
        <v>20</v>
      </c>
      <c r="F467">
        <v>82</v>
      </c>
    </row>
    <row r="468" spans="5:6" x14ac:dyDescent="0.25">
      <c r="E468" t="s">
        <v>20</v>
      </c>
      <c r="F468">
        <v>4233</v>
      </c>
    </row>
    <row r="469" spans="5:6" x14ac:dyDescent="0.25">
      <c r="E469" t="s">
        <v>20</v>
      </c>
      <c r="F469">
        <v>1297</v>
      </c>
    </row>
    <row r="470" spans="5:6" x14ac:dyDescent="0.25">
      <c r="E470" t="s">
        <v>20</v>
      </c>
      <c r="F470">
        <v>165</v>
      </c>
    </row>
    <row r="471" spans="5:6" x14ac:dyDescent="0.25">
      <c r="E471" t="s">
        <v>20</v>
      </c>
      <c r="F471">
        <v>119</v>
      </c>
    </row>
    <row r="472" spans="5:6" x14ac:dyDescent="0.25">
      <c r="E472" t="s">
        <v>20</v>
      </c>
      <c r="F472">
        <v>1797</v>
      </c>
    </row>
    <row r="473" spans="5:6" x14ac:dyDescent="0.25">
      <c r="E473" t="s">
        <v>20</v>
      </c>
      <c r="F473">
        <v>261</v>
      </c>
    </row>
    <row r="474" spans="5:6" x14ac:dyDescent="0.25">
      <c r="E474" t="s">
        <v>20</v>
      </c>
      <c r="F474">
        <v>157</v>
      </c>
    </row>
    <row r="475" spans="5:6" x14ac:dyDescent="0.25">
      <c r="E475" t="s">
        <v>20</v>
      </c>
      <c r="F475">
        <v>3533</v>
      </c>
    </row>
    <row r="476" spans="5:6" x14ac:dyDescent="0.25">
      <c r="E476" t="s">
        <v>20</v>
      </c>
      <c r="F476">
        <v>155</v>
      </c>
    </row>
    <row r="477" spans="5:6" x14ac:dyDescent="0.25">
      <c r="E477" t="s">
        <v>20</v>
      </c>
      <c r="F477">
        <v>132</v>
      </c>
    </row>
    <row r="478" spans="5:6" x14ac:dyDescent="0.25">
      <c r="E478" t="s">
        <v>20</v>
      </c>
      <c r="F478">
        <v>1354</v>
      </c>
    </row>
    <row r="479" spans="5:6" x14ac:dyDescent="0.25">
      <c r="E479" t="s">
        <v>20</v>
      </c>
      <c r="F479">
        <v>48</v>
      </c>
    </row>
    <row r="480" spans="5:6" x14ac:dyDescent="0.25">
      <c r="E480" t="s">
        <v>20</v>
      </c>
      <c r="F480">
        <v>110</v>
      </c>
    </row>
    <row r="481" spans="5:6" x14ac:dyDescent="0.25">
      <c r="E481" t="s">
        <v>20</v>
      </c>
      <c r="F481">
        <v>172</v>
      </c>
    </row>
    <row r="482" spans="5:6" x14ac:dyDescent="0.25">
      <c r="E482" t="s">
        <v>20</v>
      </c>
      <c r="F482">
        <v>307</v>
      </c>
    </row>
    <row r="483" spans="5:6" x14ac:dyDescent="0.25">
      <c r="E483" t="s">
        <v>20</v>
      </c>
      <c r="F483">
        <v>160</v>
      </c>
    </row>
    <row r="484" spans="5:6" x14ac:dyDescent="0.25">
      <c r="E484" t="s">
        <v>20</v>
      </c>
      <c r="F484">
        <v>1467</v>
      </c>
    </row>
    <row r="485" spans="5:6" x14ac:dyDescent="0.25">
      <c r="E485" t="s">
        <v>20</v>
      </c>
      <c r="F485">
        <v>2662</v>
      </c>
    </row>
    <row r="486" spans="5:6" x14ac:dyDescent="0.25">
      <c r="E486" t="s">
        <v>20</v>
      </c>
      <c r="F486">
        <v>452</v>
      </c>
    </row>
    <row r="487" spans="5:6" x14ac:dyDescent="0.25">
      <c r="E487" t="s">
        <v>20</v>
      </c>
      <c r="F487">
        <v>158</v>
      </c>
    </row>
    <row r="488" spans="5:6" x14ac:dyDescent="0.25">
      <c r="E488" t="s">
        <v>20</v>
      </c>
      <c r="F488">
        <v>225</v>
      </c>
    </row>
    <row r="489" spans="5:6" x14ac:dyDescent="0.25">
      <c r="E489" t="s">
        <v>20</v>
      </c>
      <c r="F489">
        <v>65</v>
      </c>
    </row>
    <row r="490" spans="5:6" x14ac:dyDescent="0.25">
      <c r="E490" t="s">
        <v>20</v>
      </c>
      <c r="F490">
        <v>163</v>
      </c>
    </row>
    <row r="491" spans="5:6" x14ac:dyDescent="0.25">
      <c r="E491" t="s">
        <v>20</v>
      </c>
      <c r="F491">
        <v>85</v>
      </c>
    </row>
    <row r="492" spans="5:6" x14ac:dyDescent="0.25">
      <c r="E492" t="s">
        <v>20</v>
      </c>
      <c r="F492">
        <v>217</v>
      </c>
    </row>
    <row r="493" spans="5:6" x14ac:dyDescent="0.25">
      <c r="E493" t="s">
        <v>20</v>
      </c>
      <c r="F493">
        <v>150</v>
      </c>
    </row>
    <row r="494" spans="5:6" x14ac:dyDescent="0.25">
      <c r="E494" t="s">
        <v>20</v>
      </c>
      <c r="F494">
        <v>3272</v>
      </c>
    </row>
    <row r="495" spans="5:6" x14ac:dyDescent="0.25">
      <c r="E495" t="s">
        <v>20</v>
      </c>
      <c r="F495">
        <v>300</v>
      </c>
    </row>
    <row r="496" spans="5:6" x14ac:dyDescent="0.25">
      <c r="E496" t="s">
        <v>20</v>
      </c>
      <c r="F496">
        <v>126</v>
      </c>
    </row>
    <row r="497" spans="5:6" x14ac:dyDescent="0.25">
      <c r="E497" t="s">
        <v>20</v>
      </c>
      <c r="F497">
        <v>2320</v>
      </c>
    </row>
    <row r="498" spans="5:6" x14ac:dyDescent="0.25">
      <c r="E498" t="s">
        <v>20</v>
      </c>
      <c r="F498">
        <v>81</v>
      </c>
    </row>
    <row r="499" spans="5:6" x14ac:dyDescent="0.25">
      <c r="E499" t="s">
        <v>20</v>
      </c>
      <c r="F499">
        <v>1887</v>
      </c>
    </row>
    <row r="500" spans="5:6" x14ac:dyDescent="0.25">
      <c r="E500" t="s">
        <v>20</v>
      </c>
      <c r="F500">
        <v>4358</v>
      </c>
    </row>
    <row r="501" spans="5:6" x14ac:dyDescent="0.25">
      <c r="E501" t="s">
        <v>20</v>
      </c>
      <c r="F501">
        <v>53</v>
      </c>
    </row>
    <row r="502" spans="5:6" x14ac:dyDescent="0.25">
      <c r="E502" t="s">
        <v>20</v>
      </c>
      <c r="F502">
        <v>2414</v>
      </c>
    </row>
    <row r="503" spans="5:6" x14ac:dyDescent="0.25">
      <c r="E503" t="s">
        <v>20</v>
      </c>
      <c r="F503">
        <v>80</v>
      </c>
    </row>
    <row r="504" spans="5:6" x14ac:dyDescent="0.25">
      <c r="E504" t="s">
        <v>20</v>
      </c>
      <c r="F504">
        <v>193</v>
      </c>
    </row>
    <row r="505" spans="5:6" x14ac:dyDescent="0.25">
      <c r="E505" t="s">
        <v>20</v>
      </c>
      <c r="F505">
        <v>52</v>
      </c>
    </row>
    <row r="506" spans="5:6" x14ac:dyDescent="0.25">
      <c r="E506" t="s">
        <v>20</v>
      </c>
      <c r="F506">
        <v>290</v>
      </c>
    </row>
    <row r="507" spans="5:6" x14ac:dyDescent="0.25">
      <c r="E507" t="s">
        <v>20</v>
      </c>
      <c r="F507">
        <v>122</v>
      </c>
    </row>
    <row r="508" spans="5:6" x14ac:dyDescent="0.25">
      <c r="E508" t="s">
        <v>20</v>
      </c>
      <c r="F508">
        <v>1470</v>
      </c>
    </row>
    <row r="509" spans="5:6" x14ac:dyDescent="0.25">
      <c r="E509" t="s">
        <v>20</v>
      </c>
      <c r="F509">
        <v>165</v>
      </c>
    </row>
    <row r="510" spans="5:6" x14ac:dyDescent="0.25">
      <c r="E510" t="s">
        <v>20</v>
      </c>
      <c r="F510">
        <v>182</v>
      </c>
    </row>
    <row r="511" spans="5:6" x14ac:dyDescent="0.25">
      <c r="E511" t="s">
        <v>20</v>
      </c>
      <c r="F511">
        <v>199</v>
      </c>
    </row>
    <row r="512" spans="5:6" x14ac:dyDescent="0.25">
      <c r="E512" t="s">
        <v>20</v>
      </c>
      <c r="F512">
        <v>56</v>
      </c>
    </row>
    <row r="513" spans="5:6" x14ac:dyDescent="0.25">
      <c r="E513" t="s">
        <v>20</v>
      </c>
      <c r="F513">
        <v>1460</v>
      </c>
    </row>
    <row r="514" spans="5:6" x14ac:dyDescent="0.25">
      <c r="E514" t="s">
        <v>20</v>
      </c>
      <c r="F514">
        <v>123</v>
      </c>
    </row>
    <row r="515" spans="5:6" x14ac:dyDescent="0.25">
      <c r="E515" t="s">
        <v>20</v>
      </c>
      <c r="F515">
        <v>159</v>
      </c>
    </row>
    <row r="516" spans="5:6" x14ac:dyDescent="0.25">
      <c r="E516" t="s">
        <v>20</v>
      </c>
      <c r="F516">
        <v>110</v>
      </c>
    </row>
    <row r="517" spans="5:6" x14ac:dyDescent="0.25">
      <c r="E517" t="s">
        <v>20</v>
      </c>
      <c r="F517">
        <v>236</v>
      </c>
    </row>
    <row r="518" spans="5:6" x14ac:dyDescent="0.25">
      <c r="E518" t="s">
        <v>20</v>
      </c>
      <c r="F518">
        <v>191</v>
      </c>
    </row>
    <row r="519" spans="5:6" x14ac:dyDescent="0.25">
      <c r="E519" t="s">
        <v>20</v>
      </c>
      <c r="F519">
        <v>3934</v>
      </c>
    </row>
    <row r="520" spans="5:6" x14ac:dyDescent="0.25">
      <c r="E520" t="s">
        <v>20</v>
      </c>
      <c r="F520">
        <v>80</v>
      </c>
    </row>
    <row r="521" spans="5:6" x14ac:dyDescent="0.25">
      <c r="E521" t="s">
        <v>20</v>
      </c>
      <c r="F521">
        <v>462</v>
      </c>
    </row>
    <row r="522" spans="5:6" x14ac:dyDescent="0.25">
      <c r="E522" t="s">
        <v>20</v>
      </c>
      <c r="F522">
        <v>179</v>
      </c>
    </row>
    <row r="523" spans="5:6" x14ac:dyDescent="0.25">
      <c r="E523" t="s">
        <v>20</v>
      </c>
      <c r="F523">
        <v>1866</v>
      </c>
    </row>
    <row r="524" spans="5:6" x14ac:dyDescent="0.25">
      <c r="E524" t="s">
        <v>20</v>
      </c>
      <c r="F524">
        <v>156</v>
      </c>
    </row>
    <row r="525" spans="5:6" x14ac:dyDescent="0.25">
      <c r="E525" t="s">
        <v>20</v>
      </c>
      <c r="F525">
        <v>255</v>
      </c>
    </row>
    <row r="526" spans="5:6" x14ac:dyDescent="0.25">
      <c r="E526" t="s">
        <v>20</v>
      </c>
      <c r="F526">
        <v>2261</v>
      </c>
    </row>
    <row r="527" spans="5:6" x14ac:dyDescent="0.25">
      <c r="E527" t="s">
        <v>20</v>
      </c>
      <c r="F527">
        <v>40</v>
      </c>
    </row>
    <row r="528" spans="5:6" x14ac:dyDescent="0.25">
      <c r="E528" t="s">
        <v>20</v>
      </c>
      <c r="F528">
        <v>2289</v>
      </c>
    </row>
    <row r="529" spans="5:6" x14ac:dyDescent="0.25">
      <c r="E529" t="s">
        <v>20</v>
      </c>
      <c r="F529">
        <v>65</v>
      </c>
    </row>
    <row r="530" spans="5:6" x14ac:dyDescent="0.25">
      <c r="E530" t="s">
        <v>20</v>
      </c>
      <c r="F530">
        <v>3777</v>
      </c>
    </row>
    <row r="531" spans="5:6" x14ac:dyDescent="0.25">
      <c r="E531" t="s">
        <v>20</v>
      </c>
      <c r="F531">
        <v>184</v>
      </c>
    </row>
    <row r="532" spans="5:6" x14ac:dyDescent="0.25">
      <c r="E532" t="s">
        <v>20</v>
      </c>
      <c r="F532">
        <v>85</v>
      </c>
    </row>
    <row r="533" spans="5:6" x14ac:dyDescent="0.25">
      <c r="E533" t="s">
        <v>20</v>
      </c>
      <c r="F533">
        <v>144</v>
      </c>
    </row>
    <row r="534" spans="5:6" x14ac:dyDescent="0.25">
      <c r="E534" t="s">
        <v>20</v>
      </c>
      <c r="F534">
        <v>1902</v>
      </c>
    </row>
    <row r="535" spans="5:6" x14ac:dyDescent="0.25">
      <c r="E535" t="s">
        <v>20</v>
      </c>
      <c r="F535">
        <v>105</v>
      </c>
    </row>
    <row r="536" spans="5:6" x14ac:dyDescent="0.25">
      <c r="E536" t="s">
        <v>20</v>
      </c>
      <c r="F536">
        <v>132</v>
      </c>
    </row>
    <row r="537" spans="5:6" x14ac:dyDescent="0.25">
      <c r="E537" t="s">
        <v>20</v>
      </c>
      <c r="F537">
        <v>96</v>
      </c>
    </row>
    <row r="538" spans="5:6" x14ac:dyDescent="0.25">
      <c r="E538" t="s">
        <v>20</v>
      </c>
      <c r="F538">
        <v>114</v>
      </c>
    </row>
    <row r="539" spans="5:6" x14ac:dyDescent="0.25">
      <c r="E539" t="s">
        <v>20</v>
      </c>
      <c r="F539">
        <v>203</v>
      </c>
    </row>
    <row r="540" spans="5:6" x14ac:dyDescent="0.25">
      <c r="E540" t="s">
        <v>20</v>
      </c>
      <c r="F540">
        <v>1559</v>
      </c>
    </row>
    <row r="541" spans="5:6" x14ac:dyDescent="0.25">
      <c r="E541" t="s">
        <v>20</v>
      </c>
      <c r="F541">
        <v>1548</v>
      </c>
    </row>
    <row r="542" spans="5:6" x14ac:dyDescent="0.25">
      <c r="E542" t="s">
        <v>20</v>
      </c>
      <c r="F542">
        <v>80</v>
      </c>
    </row>
    <row r="543" spans="5:6" x14ac:dyDescent="0.25">
      <c r="E543" t="s">
        <v>20</v>
      </c>
      <c r="F543">
        <v>131</v>
      </c>
    </row>
    <row r="544" spans="5:6" x14ac:dyDescent="0.25">
      <c r="E544" t="s">
        <v>20</v>
      </c>
      <c r="F544">
        <v>112</v>
      </c>
    </row>
    <row r="545" spans="5:6" x14ac:dyDescent="0.25">
      <c r="E545" t="s">
        <v>20</v>
      </c>
      <c r="F545">
        <v>155</v>
      </c>
    </row>
    <row r="546" spans="5:6" x14ac:dyDescent="0.25">
      <c r="E546" t="s">
        <v>20</v>
      </c>
      <c r="F546">
        <v>266</v>
      </c>
    </row>
    <row r="547" spans="5:6" x14ac:dyDescent="0.25">
      <c r="E547" t="s">
        <v>20</v>
      </c>
      <c r="F547">
        <v>155</v>
      </c>
    </row>
    <row r="548" spans="5:6" x14ac:dyDescent="0.25">
      <c r="E548" t="s">
        <v>20</v>
      </c>
      <c r="F548">
        <v>207</v>
      </c>
    </row>
    <row r="549" spans="5:6" x14ac:dyDescent="0.25">
      <c r="E549" t="s">
        <v>20</v>
      </c>
      <c r="F549">
        <v>245</v>
      </c>
    </row>
    <row r="550" spans="5:6" x14ac:dyDescent="0.25">
      <c r="E550" t="s">
        <v>20</v>
      </c>
      <c r="F550">
        <v>1573</v>
      </c>
    </row>
    <row r="551" spans="5:6" x14ac:dyDescent="0.25">
      <c r="E551" t="s">
        <v>20</v>
      </c>
      <c r="F551">
        <v>114</v>
      </c>
    </row>
    <row r="552" spans="5:6" x14ac:dyDescent="0.25">
      <c r="E552" t="s">
        <v>20</v>
      </c>
      <c r="F552">
        <v>93</v>
      </c>
    </row>
    <row r="553" spans="5:6" x14ac:dyDescent="0.25">
      <c r="E553" t="s">
        <v>20</v>
      </c>
      <c r="F553">
        <v>1681</v>
      </c>
    </row>
    <row r="554" spans="5:6" x14ac:dyDescent="0.25">
      <c r="E554" t="s">
        <v>20</v>
      </c>
      <c r="F554">
        <v>32</v>
      </c>
    </row>
    <row r="555" spans="5:6" x14ac:dyDescent="0.25">
      <c r="E555" t="s">
        <v>20</v>
      </c>
      <c r="F555">
        <v>135</v>
      </c>
    </row>
    <row r="556" spans="5:6" x14ac:dyDescent="0.25">
      <c r="E556" t="s">
        <v>20</v>
      </c>
      <c r="F556">
        <v>140</v>
      </c>
    </row>
    <row r="557" spans="5:6" x14ac:dyDescent="0.25">
      <c r="E557" t="s">
        <v>20</v>
      </c>
      <c r="F557">
        <v>92</v>
      </c>
    </row>
    <row r="558" spans="5:6" x14ac:dyDescent="0.25">
      <c r="E558" t="s">
        <v>20</v>
      </c>
      <c r="F558">
        <v>1015</v>
      </c>
    </row>
    <row r="559" spans="5:6" x14ac:dyDescent="0.25">
      <c r="E559" t="s">
        <v>20</v>
      </c>
      <c r="F559">
        <v>323</v>
      </c>
    </row>
    <row r="560" spans="5:6" x14ac:dyDescent="0.25">
      <c r="E560" t="s">
        <v>20</v>
      </c>
      <c r="F560">
        <v>2326</v>
      </c>
    </row>
    <row r="561" spans="5:6" x14ac:dyDescent="0.25">
      <c r="E561" t="s">
        <v>20</v>
      </c>
      <c r="F561">
        <v>381</v>
      </c>
    </row>
    <row r="562" spans="5:6" x14ac:dyDescent="0.25">
      <c r="E562" t="s">
        <v>20</v>
      </c>
      <c r="F562">
        <v>480</v>
      </c>
    </row>
    <row r="563" spans="5:6" x14ac:dyDescent="0.25">
      <c r="E563" t="s">
        <v>20</v>
      </c>
      <c r="F563">
        <v>226</v>
      </c>
    </row>
    <row r="564" spans="5:6" x14ac:dyDescent="0.25">
      <c r="E564" t="s">
        <v>20</v>
      </c>
      <c r="F564">
        <v>241</v>
      </c>
    </row>
    <row r="565" spans="5:6" x14ac:dyDescent="0.25">
      <c r="E565" t="s">
        <v>20</v>
      </c>
      <c r="F565">
        <v>132</v>
      </c>
    </row>
    <row r="566" spans="5:6" x14ac:dyDescent="0.25">
      <c r="E566" t="s">
        <v>20</v>
      </c>
      <c r="F566">
        <v>2043</v>
      </c>
    </row>
  </sheetData>
  <mergeCells count="1">
    <mergeCell ref="A2:C2"/>
  </mergeCells>
  <conditionalFormatting sqref="A4:B1001">
    <cfRule type="cellIs" dxfId="17" priority="7" operator="equal">
      <formula>"live"</formula>
    </cfRule>
    <cfRule type="cellIs" dxfId="16" priority="8" operator="equal">
      <formula>"canceled"</formula>
    </cfRule>
    <cfRule type="cellIs" dxfId="15" priority="9" operator="equal">
      <formula>"successful"</formula>
    </cfRule>
    <cfRule type="cellIs" dxfId="14" priority="10" operator="equal">
      <formula>"failed"</formula>
    </cfRule>
  </conditionalFormatting>
  <conditionalFormatting sqref="F2:F930">
    <cfRule type="cellIs" dxfId="13" priority="3" operator="equal">
      <formula>"live"</formula>
    </cfRule>
    <cfRule type="cellIs" dxfId="12" priority="4" operator="equal">
      <formula>"canceled"</formula>
    </cfRule>
    <cfRule type="cellIs" dxfId="11" priority="5" operator="equal">
      <formula>"successful"</formula>
    </cfRule>
    <cfRule type="cellIs" dxfId="10" priority="6" operator="equal">
      <formula>"failed"</formula>
    </cfRule>
  </conditionalFormatting>
  <conditionalFormatting sqref="G2:G365">
    <cfRule type="cellIs" dxfId="9" priority="2" operator="equal">
      <formula>"failed"</formula>
    </cfRule>
  </conditionalFormatting>
  <conditionalFormatting sqref="E2:E566">
    <cfRule type="cellIs" dxfId="8" priority="1" operator="equal">
      <formula>"successful"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3F58-D76C-42A0-B47E-FB327CD5399D}">
  <dimension ref="A1:AA930"/>
  <sheetViews>
    <sheetView zoomScaleNormal="100" workbookViewId="0">
      <selection activeCell="M2" sqref="M2"/>
    </sheetView>
  </sheetViews>
  <sheetFormatPr defaultRowHeight="15.75" x14ac:dyDescent="0.25"/>
  <cols>
    <col min="1" max="1" width="16.375" bestFit="1" customWidth="1"/>
    <col min="2" max="2" width="10.5" bestFit="1" customWidth="1"/>
    <col min="3" max="3" width="9.25" bestFit="1" customWidth="1"/>
    <col min="4" max="4" width="9" bestFit="1" customWidth="1"/>
    <col min="5" max="5" width="9" customWidth="1"/>
    <col min="6" max="7" width="10.5" bestFit="1" customWidth="1"/>
    <col min="11" max="11" width="18.625" bestFit="1" customWidth="1"/>
    <col min="12" max="12" width="19" bestFit="1" customWidth="1"/>
    <col min="13" max="13" width="22.25" bestFit="1" customWidth="1"/>
    <col min="14" max="14" width="14" bestFit="1" customWidth="1"/>
    <col min="16" max="16" width="18.375" bestFit="1" customWidth="1"/>
    <col min="17" max="17" width="14" bestFit="1" customWidth="1"/>
    <col min="20" max="20" width="26.125" bestFit="1" customWidth="1"/>
    <col min="21" max="21" width="16.5" bestFit="1" customWidth="1"/>
    <col min="22" max="22" width="12.75" bestFit="1" customWidth="1"/>
    <col min="23" max="23" width="15.375" bestFit="1" customWidth="1"/>
    <col min="24" max="24" width="12" bestFit="1" customWidth="1"/>
    <col min="25" max="25" width="19" bestFit="1" customWidth="1"/>
    <col min="26" max="26" width="15.25" bestFit="1" customWidth="1"/>
    <col min="27" max="27" width="18" bestFit="1" customWidth="1"/>
  </cols>
  <sheetData>
    <row r="1" spans="1:27" x14ac:dyDescent="0.25">
      <c r="L1" s="1"/>
      <c r="M1" s="1" t="s">
        <v>2104</v>
      </c>
      <c r="N1" s="1" t="s">
        <v>2109</v>
      </c>
      <c r="O1" s="1"/>
      <c r="P1" t="s">
        <v>2105</v>
      </c>
      <c r="Q1" t="s">
        <v>2110</v>
      </c>
      <c r="T1" t="s">
        <v>2085</v>
      </c>
      <c r="U1" t="s">
        <v>2086</v>
      </c>
      <c r="V1" t="s">
        <v>2087</v>
      </c>
      <c r="W1" t="s">
        <v>2094</v>
      </c>
      <c r="X1" t="s">
        <v>2088</v>
      </c>
      <c r="Y1" t="s">
        <v>2089</v>
      </c>
      <c r="Z1" t="s">
        <v>2090</v>
      </c>
      <c r="AA1" t="s">
        <v>2091</v>
      </c>
    </row>
    <row r="2" spans="1:27" x14ac:dyDescent="0.25">
      <c r="L2" s="4"/>
      <c r="M2">
        <v>158</v>
      </c>
      <c r="N2">
        <v>10.4</v>
      </c>
      <c r="O2" s="4"/>
      <c r="P2">
        <v>183</v>
      </c>
      <c r="Q2">
        <v>0.99683544303797467</v>
      </c>
      <c r="T2" t="s">
        <v>2092</v>
      </c>
      <c r="U2">
        <v>30</v>
      </c>
      <c r="V2">
        <v>20</v>
      </c>
      <c r="W2">
        <v>1</v>
      </c>
      <c r="X2">
        <v>51</v>
      </c>
      <c r="Y2">
        <v>0.58823529411764708</v>
      </c>
      <c r="Z2">
        <v>0.39215686274509803</v>
      </c>
      <c r="AA2">
        <v>1.9607843137254902E-2</v>
      </c>
    </row>
    <row r="3" spans="1:27" x14ac:dyDescent="0.25">
      <c r="A3" s="5" t="s">
        <v>2106</v>
      </c>
      <c r="B3" s="5" t="s">
        <v>4</v>
      </c>
      <c r="L3" s="4"/>
      <c r="M3">
        <v>1425</v>
      </c>
      <c r="N3">
        <v>1.3147878228782288</v>
      </c>
      <c r="O3" s="4"/>
      <c r="P3">
        <v>859</v>
      </c>
      <c r="Q3">
        <v>0.99663398692810456</v>
      </c>
      <c r="T3" t="s">
        <v>2111</v>
      </c>
      <c r="U3">
        <v>191</v>
      </c>
      <c r="V3">
        <v>38</v>
      </c>
      <c r="W3">
        <v>2</v>
      </c>
      <c r="X3">
        <v>231</v>
      </c>
      <c r="Y3">
        <v>0.82683982683982682</v>
      </c>
      <c r="Z3">
        <v>0.16450216450216451</v>
      </c>
      <c r="AA3">
        <v>8.658008658008658E-3</v>
      </c>
    </row>
    <row r="4" spans="1:27" x14ac:dyDescent="0.25">
      <c r="A4" s="5" t="s">
        <v>2031</v>
      </c>
      <c r="B4" t="s">
        <v>14</v>
      </c>
      <c r="C4" t="s">
        <v>20</v>
      </c>
      <c r="F4" t="s">
        <v>2107</v>
      </c>
      <c r="G4" t="s">
        <v>2108</v>
      </c>
      <c r="H4" t="s">
        <v>2121</v>
      </c>
      <c r="J4" t="s">
        <v>2125</v>
      </c>
      <c r="K4" t="s">
        <v>2108</v>
      </c>
      <c r="L4" t="s">
        <v>2121</v>
      </c>
      <c r="M4">
        <v>174</v>
      </c>
      <c r="N4">
        <v>1.7361842105263159</v>
      </c>
      <c r="O4" s="4"/>
      <c r="P4">
        <v>6080</v>
      </c>
      <c r="Q4">
        <v>0.99619450317124736</v>
      </c>
      <c r="T4" t="s">
        <v>2112</v>
      </c>
      <c r="U4">
        <v>164</v>
      </c>
      <c r="V4">
        <v>126</v>
      </c>
      <c r="W4">
        <v>25</v>
      </c>
      <c r="X4">
        <v>315</v>
      </c>
      <c r="Y4">
        <v>0.52063492063492067</v>
      </c>
      <c r="Z4">
        <v>0.4</v>
      </c>
      <c r="AA4">
        <v>7.9365079365079361E-2</v>
      </c>
    </row>
    <row r="5" spans="1:27" x14ac:dyDescent="0.25">
      <c r="A5" t="s">
        <v>2048</v>
      </c>
      <c r="B5" s="12">
        <v>10</v>
      </c>
      <c r="C5" s="12">
        <v>21</v>
      </c>
      <c r="F5" t="s">
        <v>2064</v>
      </c>
      <c r="G5">
        <v>1</v>
      </c>
      <c r="H5">
        <v>4</v>
      </c>
      <c r="J5" t="s">
        <v>2040</v>
      </c>
      <c r="K5">
        <v>1</v>
      </c>
      <c r="L5" s="10">
        <v>4</v>
      </c>
      <c r="M5">
        <v>227</v>
      </c>
      <c r="N5">
        <v>3.2757777777777779</v>
      </c>
      <c r="O5" s="4"/>
      <c r="P5">
        <v>2025</v>
      </c>
      <c r="Q5">
        <v>0.99026517383618151</v>
      </c>
      <c r="T5" t="s">
        <v>2122</v>
      </c>
      <c r="U5">
        <v>180</v>
      </c>
      <c r="V5">
        <v>180</v>
      </c>
      <c r="W5">
        <v>29</v>
      </c>
      <c r="X5">
        <v>389</v>
      </c>
      <c r="Y5">
        <v>0.46272493573264784</v>
      </c>
      <c r="Z5">
        <v>0.46272493573264784</v>
      </c>
      <c r="AA5">
        <v>7.4550128534704371E-2</v>
      </c>
    </row>
    <row r="6" spans="1:27" x14ac:dyDescent="0.25">
      <c r="A6" t="s">
        <v>2064</v>
      </c>
      <c r="B6" s="12"/>
      <c r="C6" s="12">
        <v>4</v>
      </c>
      <c r="F6" t="s">
        <v>2061</v>
      </c>
      <c r="G6">
        <v>1</v>
      </c>
      <c r="H6">
        <v>3</v>
      </c>
      <c r="J6" t="s">
        <v>2032</v>
      </c>
      <c r="K6">
        <v>0.70270270270270274</v>
      </c>
      <c r="L6" s="10">
        <v>37</v>
      </c>
      <c r="M6">
        <v>220</v>
      </c>
      <c r="N6">
        <v>2.6611538461538462</v>
      </c>
      <c r="O6" s="4"/>
      <c r="P6">
        <v>2179</v>
      </c>
      <c r="Q6">
        <v>0.9862551440329218</v>
      </c>
    </row>
    <row r="7" spans="1:27" x14ac:dyDescent="0.25">
      <c r="A7" t="s">
        <v>2041</v>
      </c>
      <c r="B7" s="12">
        <v>21</v>
      </c>
      <c r="C7" s="12">
        <v>34</v>
      </c>
      <c r="F7" t="s">
        <v>2059</v>
      </c>
      <c r="G7">
        <v>0.7857142857142857</v>
      </c>
      <c r="H7">
        <v>14</v>
      </c>
      <c r="J7" t="s">
        <v>2049</v>
      </c>
      <c r="K7">
        <v>0.69565217391304346</v>
      </c>
      <c r="L7" s="10">
        <v>92</v>
      </c>
      <c r="M7">
        <v>98</v>
      </c>
      <c r="N7">
        <v>2.4511904761904764</v>
      </c>
      <c r="O7" s="4"/>
      <c r="P7">
        <v>92</v>
      </c>
      <c r="Q7">
        <v>0.98511111111111116</v>
      </c>
    </row>
    <row r="8" spans="1:27" x14ac:dyDescent="0.25">
      <c r="A8" t="s">
        <v>2043</v>
      </c>
      <c r="B8" s="12">
        <v>12</v>
      </c>
      <c r="C8" s="12">
        <v>22</v>
      </c>
      <c r="F8" t="s">
        <v>2037</v>
      </c>
      <c r="G8">
        <v>0.75</v>
      </c>
      <c r="H8">
        <v>48</v>
      </c>
      <c r="J8" t="s">
        <v>2063</v>
      </c>
      <c r="K8">
        <v>0.62962962962962965</v>
      </c>
      <c r="L8" s="10">
        <v>162</v>
      </c>
      <c r="M8">
        <v>100</v>
      </c>
      <c r="N8">
        <v>6.4947058823529416</v>
      </c>
      <c r="O8" s="4"/>
      <c r="P8">
        <v>131</v>
      </c>
      <c r="Q8">
        <v>0.97868131868131869</v>
      </c>
    </row>
    <row r="9" spans="1:27" x14ac:dyDescent="0.25">
      <c r="A9" t="s">
        <v>2042</v>
      </c>
      <c r="B9" s="12">
        <v>8</v>
      </c>
      <c r="C9" s="12">
        <v>10</v>
      </c>
      <c r="F9" t="s">
        <v>2054</v>
      </c>
      <c r="G9">
        <v>0.70270270270270274</v>
      </c>
      <c r="H9">
        <v>37</v>
      </c>
      <c r="J9" t="s">
        <v>2034</v>
      </c>
      <c r="K9">
        <v>0.625</v>
      </c>
      <c r="L9" s="10">
        <v>64</v>
      </c>
      <c r="M9">
        <v>1249</v>
      </c>
      <c r="N9">
        <v>1.5939125295508274</v>
      </c>
      <c r="O9" s="4"/>
      <c r="P9">
        <v>137</v>
      </c>
      <c r="Q9">
        <v>0.97785714285714287</v>
      </c>
      <c r="U9" t="s">
        <v>74</v>
      </c>
      <c r="V9" t="s">
        <v>14</v>
      </c>
      <c r="W9" t="s">
        <v>20</v>
      </c>
      <c r="X9" t="s">
        <v>2127</v>
      </c>
    </row>
    <row r="10" spans="1:27" x14ac:dyDescent="0.25">
      <c r="A10" t="s">
        <v>2052</v>
      </c>
      <c r="B10" s="12">
        <v>7</v>
      </c>
      <c r="C10" s="12">
        <v>9</v>
      </c>
      <c r="F10" t="s">
        <v>2047</v>
      </c>
      <c r="G10">
        <v>0.68421052631578949</v>
      </c>
      <c r="H10">
        <v>19</v>
      </c>
      <c r="J10" t="s">
        <v>2053</v>
      </c>
      <c r="K10">
        <v>0.6</v>
      </c>
      <c r="L10" s="10">
        <v>165</v>
      </c>
      <c r="M10">
        <v>1396</v>
      </c>
      <c r="N10">
        <v>1.1224279210925645</v>
      </c>
      <c r="O10" s="4"/>
      <c r="P10">
        <v>41</v>
      </c>
      <c r="Q10">
        <v>0.97718749999999999</v>
      </c>
      <c r="T10" t="s">
        <v>2072</v>
      </c>
      <c r="U10">
        <v>6.5934065934065936E-2</v>
      </c>
      <c r="V10">
        <v>0.39560439560439559</v>
      </c>
      <c r="W10">
        <v>0.53846153846153844</v>
      </c>
      <c r="X10">
        <v>91</v>
      </c>
    </row>
    <row r="11" spans="1:27" x14ac:dyDescent="0.25">
      <c r="A11" t="s">
        <v>2033</v>
      </c>
      <c r="B11" s="12">
        <v>20</v>
      </c>
      <c r="C11" s="12">
        <v>22</v>
      </c>
      <c r="F11" t="s">
        <v>2048</v>
      </c>
      <c r="G11">
        <v>0.67741935483870963</v>
      </c>
      <c r="H11">
        <v>31</v>
      </c>
      <c r="J11" t="s">
        <v>2046</v>
      </c>
      <c r="K11">
        <v>0.58620689655172409</v>
      </c>
      <c r="L11" s="10">
        <v>319</v>
      </c>
      <c r="M11">
        <v>890</v>
      </c>
      <c r="N11">
        <v>1.2807106598984772</v>
      </c>
      <c r="O11" s="4"/>
      <c r="P11">
        <v>38</v>
      </c>
      <c r="Q11">
        <v>0.97642857142857142</v>
      </c>
      <c r="T11" t="s">
        <v>2073</v>
      </c>
      <c r="U11">
        <v>8.8607594936708861E-2</v>
      </c>
      <c r="V11">
        <v>0.35443037974683544</v>
      </c>
      <c r="W11">
        <v>0.55696202531645567</v>
      </c>
      <c r="X11">
        <v>79</v>
      </c>
    </row>
    <row r="12" spans="1:27" x14ac:dyDescent="0.25">
      <c r="A12" t="s">
        <v>2044</v>
      </c>
      <c r="B12" s="12">
        <v>19</v>
      </c>
      <c r="C12" s="12">
        <v>23</v>
      </c>
      <c r="F12" t="s">
        <v>2058</v>
      </c>
      <c r="G12">
        <v>0.66666666666666663</v>
      </c>
      <c r="H12">
        <v>21</v>
      </c>
      <c r="J12" t="s">
        <v>2036</v>
      </c>
      <c r="K12">
        <v>0.52380952380952384</v>
      </c>
      <c r="L12" s="10">
        <v>42</v>
      </c>
      <c r="M12">
        <v>142</v>
      </c>
      <c r="N12">
        <v>3.3204444444444445</v>
      </c>
      <c r="O12" s="4"/>
      <c r="P12">
        <v>2955</v>
      </c>
      <c r="Q12">
        <v>0.97405219780219776</v>
      </c>
      <c r="T12" t="s">
        <v>2074</v>
      </c>
      <c r="U12">
        <v>4.6511627906976744E-2</v>
      </c>
      <c r="V12">
        <v>0.38372093023255816</v>
      </c>
      <c r="W12">
        <v>0.56976744186046513</v>
      </c>
      <c r="X12">
        <v>86</v>
      </c>
    </row>
    <row r="13" spans="1:27" x14ac:dyDescent="0.25">
      <c r="A13" t="s">
        <v>2057</v>
      </c>
      <c r="B13" s="12">
        <v>6</v>
      </c>
      <c r="C13" s="12">
        <v>10</v>
      </c>
      <c r="F13" t="s">
        <v>2043</v>
      </c>
      <c r="G13">
        <v>0.6470588235294118</v>
      </c>
      <c r="H13">
        <v>34</v>
      </c>
      <c r="J13" t="s">
        <v>2038</v>
      </c>
      <c r="K13">
        <v>0.47727272727272729</v>
      </c>
      <c r="L13" s="10">
        <v>44</v>
      </c>
      <c r="M13">
        <v>2673</v>
      </c>
      <c r="N13">
        <v>1.1283225108225108</v>
      </c>
      <c r="O13" s="4"/>
      <c r="P13">
        <v>1072</v>
      </c>
      <c r="Q13">
        <v>0.97032531824611035</v>
      </c>
      <c r="T13" t="s">
        <v>2075</v>
      </c>
      <c r="U13">
        <v>1.2987012987012988E-2</v>
      </c>
      <c r="V13">
        <v>0.38961038961038963</v>
      </c>
      <c r="W13">
        <v>0.59740259740259738</v>
      </c>
      <c r="X13">
        <v>77</v>
      </c>
    </row>
    <row r="14" spans="1:27" x14ac:dyDescent="0.25">
      <c r="A14" t="s">
        <v>2056</v>
      </c>
      <c r="B14" s="12">
        <v>3</v>
      </c>
      <c r="C14" s="12">
        <v>4</v>
      </c>
      <c r="F14" t="s">
        <v>2051</v>
      </c>
      <c r="G14">
        <v>0.6428571428571429</v>
      </c>
      <c r="H14">
        <v>14</v>
      </c>
      <c r="L14" s="4"/>
      <c r="M14">
        <v>163</v>
      </c>
      <c r="N14">
        <v>2.1643636363636363</v>
      </c>
      <c r="O14" s="4"/>
      <c r="P14">
        <v>133</v>
      </c>
      <c r="Q14">
        <v>0.96799999999999997</v>
      </c>
      <c r="T14" t="s">
        <v>2076</v>
      </c>
      <c r="U14">
        <v>3.5714285714285712E-2</v>
      </c>
      <c r="V14">
        <v>0.41666666666666669</v>
      </c>
      <c r="W14">
        <v>0.54761904761904767</v>
      </c>
      <c r="X14">
        <v>84</v>
      </c>
    </row>
    <row r="15" spans="1:27" x14ac:dyDescent="0.25">
      <c r="A15" t="s">
        <v>2060</v>
      </c>
      <c r="B15" s="12">
        <v>8</v>
      </c>
      <c r="C15" s="12">
        <v>4</v>
      </c>
      <c r="F15" t="s">
        <v>2045</v>
      </c>
      <c r="G15">
        <v>0.63636363636363635</v>
      </c>
      <c r="H15">
        <v>44</v>
      </c>
      <c r="L15" s="4"/>
      <c r="M15">
        <v>2220</v>
      </c>
      <c r="N15">
        <v>1.0522553516819573</v>
      </c>
      <c r="O15" s="4"/>
      <c r="P15">
        <v>210</v>
      </c>
      <c r="Q15">
        <v>0.96208333333333329</v>
      </c>
      <c r="T15" t="s">
        <v>2077</v>
      </c>
      <c r="U15">
        <v>3.4883720930232558E-2</v>
      </c>
      <c r="V15">
        <v>0.32558139534883723</v>
      </c>
      <c r="W15">
        <v>0.63953488372093026</v>
      </c>
      <c r="X15">
        <v>86</v>
      </c>
    </row>
    <row r="16" spans="1:27" x14ac:dyDescent="0.25">
      <c r="A16" t="s">
        <v>2047</v>
      </c>
      <c r="B16" s="12">
        <v>6</v>
      </c>
      <c r="C16" s="12">
        <v>13</v>
      </c>
      <c r="F16" t="s">
        <v>2057</v>
      </c>
      <c r="G16">
        <v>0.625</v>
      </c>
      <c r="H16">
        <v>16</v>
      </c>
      <c r="L16" s="4"/>
      <c r="M16">
        <v>1606</v>
      </c>
      <c r="N16">
        <v>3.2889978213507627</v>
      </c>
      <c r="O16" s="4"/>
      <c r="P16">
        <v>115</v>
      </c>
      <c r="Q16">
        <v>0.96</v>
      </c>
      <c r="T16" t="s">
        <v>2078</v>
      </c>
      <c r="U16">
        <v>4.3010752688172046E-2</v>
      </c>
      <c r="V16">
        <v>0.33333333333333331</v>
      </c>
      <c r="W16">
        <v>0.62365591397849462</v>
      </c>
      <c r="X16">
        <v>93</v>
      </c>
    </row>
    <row r="17" spans="1:24" x14ac:dyDescent="0.25">
      <c r="A17" t="s">
        <v>2054</v>
      </c>
      <c r="B17" s="12">
        <v>11</v>
      </c>
      <c r="C17" s="12">
        <v>26</v>
      </c>
      <c r="F17" t="s">
        <v>2035</v>
      </c>
      <c r="G17">
        <v>0.620253164556962</v>
      </c>
      <c r="H17">
        <v>79</v>
      </c>
      <c r="L17" s="4"/>
      <c r="M17">
        <v>129</v>
      </c>
      <c r="N17">
        <v>1.606111111111111</v>
      </c>
      <c r="O17" s="4"/>
      <c r="P17">
        <v>1625</v>
      </c>
      <c r="Q17">
        <v>0.9492337164750958</v>
      </c>
      <c r="T17" t="s">
        <v>2079</v>
      </c>
      <c r="U17">
        <v>9.5238095238095233E-2</v>
      </c>
      <c r="V17">
        <v>0.41666666666666669</v>
      </c>
      <c r="W17">
        <v>0.48809523809523808</v>
      </c>
      <c r="X17">
        <v>84</v>
      </c>
    </row>
    <row r="18" spans="1:24" x14ac:dyDescent="0.25">
      <c r="A18" t="s">
        <v>2039</v>
      </c>
      <c r="B18" s="12">
        <v>132</v>
      </c>
      <c r="C18" s="12">
        <v>187</v>
      </c>
      <c r="F18" t="s">
        <v>2041</v>
      </c>
      <c r="G18">
        <v>0.61818181818181817</v>
      </c>
      <c r="H18">
        <v>55</v>
      </c>
      <c r="L18" s="4"/>
      <c r="M18">
        <v>226</v>
      </c>
      <c r="N18">
        <v>3.1</v>
      </c>
      <c r="O18" s="4"/>
      <c r="P18">
        <v>393</v>
      </c>
      <c r="Q18">
        <v>0.94242587601078165</v>
      </c>
      <c r="T18" t="s">
        <v>2080</v>
      </c>
      <c r="U18">
        <v>6.8493150684931503E-2</v>
      </c>
      <c r="V18">
        <v>0.31506849315068491</v>
      </c>
      <c r="W18">
        <v>0.61643835616438358</v>
      </c>
      <c r="X18">
        <v>73</v>
      </c>
    </row>
    <row r="19" spans="1:24" x14ac:dyDescent="0.25">
      <c r="A19" t="s">
        <v>2055</v>
      </c>
      <c r="B19" s="12">
        <v>4</v>
      </c>
      <c r="C19" s="12">
        <v>4</v>
      </c>
      <c r="F19" t="s">
        <v>2039</v>
      </c>
      <c r="G19">
        <v>0.58620689655172409</v>
      </c>
      <c r="H19">
        <v>319</v>
      </c>
      <c r="L19" s="4"/>
      <c r="M19">
        <v>5419</v>
      </c>
      <c r="N19">
        <v>3.7782071713147412</v>
      </c>
      <c r="O19" s="4"/>
      <c r="P19">
        <v>104</v>
      </c>
      <c r="Q19">
        <v>0.94236111111111109</v>
      </c>
      <c r="T19" t="s">
        <v>2081</v>
      </c>
      <c r="U19">
        <v>7.792207792207792E-2</v>
      </c>
      <c r="V19">
        <v>0.33766233766233766</v>
      </c>
      <c r="W19">
        <v>0.58441558441558439</v>
      </c>
      <c r="X19">
        <v>77</v>
      </c>
    </row>
    <row r="20" spans="1:24" x14ac:dyDescent="0.25">
      <c r="A20" t="s">
        <v>2035</v>
      </c>
      <c r="B20" s="12">
        <v>30</v>
      </c>
      <c r="C20" s="12">
        <v>49</v>
      </c>
      <c r="F20" t="s">
        <v>2056</v>
      </c>
      <c r="G20">
        <v>0.5714285714285714</v>
      </c>
      <c r="H20">
        <v>7</v>
      </c>
      <c r="L20" s="4"/>
      <c r="M20">
        <v>165</v>
      </c>
      <c r="N20">
        <v>1.5080645161290323</v>
      </c>
      <c r="O20" s="4"/>
      <c r="P20">
        <v>2468</v>
      </c>
      <c r="Q20">
        <v>0.94144366197183094</v>
      </c>
      <c r="T20" t="s">
        <v>2082</v>
      </c>
      <c r="U20">
        <v>0.04</v>
      </c>
      <c r="V20">
        <v>0.36</v>
      </c>
      <c r="W20">
        <v>0.6</v>
      </c>
      <c r="X20">
        <v>75</v>
      </c>
    </row>
    <row r="21" spans="1:24" x14ac:dyDescent="0.25">
      <c r="A21" t="s">
        <v>2062</v>
      </c>
      <c r="B21" s="12">
        <v>9</v>
      </c>
      <c r="C21" s="12">
        <v>5</v>
      </c>
      <c r="F21" t="s">
        <v>2052</v>
      </c>
      <c r="G21">
        <v>0.5625</v>
      </c>
      <c r="H21">
        <v>16</v>
      </c>
      <c r="L21" s="4"/>
      <c r="M21">
        <v>1965</v>
      </c>
      <c r="N21">
        <v>1.5030119521912351</v>
      </c>
      <c r="O21" s="4"/>
      <c r="P21">
        <v>35</v>
      </c>
      <c r="Q21">
        <v>0.94142857142857139</v>
      </c>
      <c r="T21" t="s">
        <v>2083</v>
      </c>
      <c r="U21">
        <v>8.6419753086419748E-2</v>
      </c>
      <c r="V21">
        <v>0.39506172839506171</v>
      </c>
      <c r="W21">
        <v>0.51851851851851849</v>
      </c>
      <c r="X21">
        <v>81</v>
      </c>
    </row>
    <row r="22" spans="1:24" x14ac:dyDescent="0.25">
      <c r="A22" t="s">
        <v>2051</v>
      </c>
      <c r="B22" s="12">
        <v>5</v>
      </c>
      <c r="C22" s="12">
        <v>9</v>
      </c>
      <c r="F22" t="s">
        <v>2042</v>
      </c>
      <c r="G22">
        <v>0.55555555555555558</v>
      </c>
      <c r="H22">
        <v>18</v>
      </c>
      <c r="L22" s="4"/>
      <c r="M22">
        <v>16</v>
      </c>
      <c r="N22">
        <v>1.572857142857143</v>
      </c>
      <c r="O22" s="4"/>
      <c r="P22">
        <v>931</v>
      </c>
      <c r="Q22">
        <v>0.93810996563573879</v>
      </c>
    </row>
    <row r="23" spans="1:24" x14ac:dyDescent="0.25">
      <c r="A23" t="s">
        <v>2059</v>
      </c>
      <c r="B23" s="12">
        <v>3</v>
      </c>
      <c r="C23" s="12">
        <v>11</v>
      </c>
      <c r="F23" t="s">
        <v>2044</v>
      </c>
      <c r="G23">
        <v>0.54761904761904767</v>
      </c>
      <c r="H23">
        <v>42</v>
      </c>
      <c r="L23" s="4"/>
      <c r="M23">
        <v>107</v>
      </c>
      <c r="N23">
        <v>1.3998765432098765</v>
      </c>
      <c r="O23" s="4"/>
      <c r="P23">
        <v>5681</v>
      </c>
      <c r="Q23">
        <v>0.92984160506863778</v>
      </c>
    </row>
    <row r="24" spans="1:24" x14ac:dyDescent="0.25">
      <c r="A24" t="s">
        <v>2058</v>
      </c>
      <c r="B24" s="12">
        <v>7</v>
      </c>
      <c r="C24" s="12">
        <v>14</v>
      </c>
      <c r="F24" t="s">
        <v>2050</v>
      </c>
      <c r="G24">
        <v>0.53125</v>
      </c>
      <c r="H24">
        <v>32</v>
      </c>
      <c r="L24" s="4"/>
      <c r="M24">
        <v>134</v>
      </c>
      <c r="N24">
        <v>3.2532258064516131</v>
      </c>
      <c r="O24" s="4"/>
      <c r="P24">
        <v>4697</v>
      </c>
      <c r="Q24">
        <v>0.92911504424778757</v>
      </c>
    </row>
    <row r="25" spans="1:24" x14ac:dyDescent="0.25">
      <c r="A25" t="s">
        <v>2050</v>
      </c>
      <c r="B25" s="12">
        <v>15</v>
      </c>
      <c r="C25" s="12">
        <v>17</v>
      </c>
      <c r="F25" t="s">
        <v>2033</v>
      </c>
      <c r="G25">
        <v>0.52380952380952384</v>
      </c>
      <c r="H25">
        <v>42</v>
      </c>
      <c r="L25" s="4"/>
      <c r="M25">
        <v>198</v>
      </c>
      <c r="N25">
        <v>1.6906818181818182</v>
      </c>
      <c r="O25" s="4"/>
      <c r="P25">
        <v>2253</v>
      </c>
      <c r="Q25">
        <v>0.92745983935742971</v>
      </c>
    </row>
    <row r="26" spans="1:24" x14ac:dyDescent="0.25">
      <c r="A26" t="s">
        <v>2045</v>
      </c>
      <c r="B26" s="12">
        <v>16</v>
      </c>
      <c r="C26" s="12">
        <v>28</v>
      </c>
      <c r="F26" t="s">
        <v>2055</v>
      </c>
      <c r="G26">
        <v>0.5</v>
      </c>
      <c r="H26">
        <v>8</v>
      </c>
      <c r="L26" s="4"/>
      <c r="M26">
        <v>111</v>
      </c>
      <c r="N26">
        <v>2.1292857142857144</v>
      </c>
      <c r="O26" s="4"/>
      <c r="P26">
        <v>62</v>
      </c>
      <c r="Q26">
        <v>0.92320000000000002</v>
      </c>
    </row>
    <row r="27" spans="1:24" x14ac:dyDescent="0.25">
      <c r="A27" t="s">
        <v>2037</v>
      </c>
      <c r="B27" s="12">
        <v>12</v>
      </c>
      <c r="C27" s="12">
        <v>36</v>
      </c>
      <c r="F27" t="s">
        <v>2062</v>
      </c>
      <c r="G27">
        <v>0.35714285714285715</v>
      </c>
      <c r="H27">
        <v>14</v>
      </c>
      <c r="L27" s="4"/>
      <c r="M27">
        <v>222</v>
      </c>
      <c r="N27">
        <v>4.4394444444444447</v>
      </c>
      <c r="O27" s="4"/>
      <c r="P27">
        <v>36</v>
      </c>
      <c r="Q27">
        <v>0.921875</v>
      </c>
    </row>
    <row r="28" spans="1:24" x14ac:dyDescent="0.25">
      <c r="A28" t="s">
        <v>2061</v>
      </c>
      <c r="B28" s="12"/>
      <c r="C28" s="12">
        <v>3</v>
      </c>
      <c r="F28" t="s">
        <v>2060</v>
      </c>
      <c r="G28">
        <v>0.33333333333333331</v>
      </c>
      <c r="H28">
        <v>12</v>
      </c>
      <c r="L28" s="4"/>
      <c r="M28">
        <v>6212</v>
      </c>
      <c r="N28">
        <v>1.859390243902439</v>
      </c>
      <c r="O28" s="4"/>
      <c r="P28">
        <v>1121</v>
      </c>
      <c r="Q28">
        <v>0.91984615384615387</v>
      </c>
    </row>
    <row r="29" spans="1:24" x14ac:dyDescent="0.25">
      <c r="L29" s="4"/>
      <c r="M29">
        <v>98</v>
      </c>
      <c r="N29">
        <v>6.5881249999999998</v>
      </c>
      <c r="O29" s="4"/>
      <c r="P29">
        <v>1467</v>
      </c>
      <c r="Q29">
        <v>0.91867805186590767</v>
      </c>
    </row>
    <row r="30" spans="1:24" x14ac:dyDescent="0.25">
      <c r="L30" s="4"/>
      <c r="M30">
        <v>92</v>
      </c>
      <c r="N30">
        <v>1.1478378378378378</v>
      </c>
      <c r="O30" s="4"/>
      <c r="P30">
        <v>1784</v>
      </c>
      <c r="Q30">
        <v>0.91740952380952379</v>
      </c>
    </row>
    <row r="31" spans="1:24" x14ac:dyDescent="0.25">
      <c r="L31" s="4"/>
      <c r="M31">
        <v>149</v>
      </c>
      <c r="N31">
        <v>4.7526666666666664</v>
      </c>
      <c r="O31" s="4"/>
      <c r="P31">
        <v>2062</v>
      </c>
      <c r="Q31">
        <v>0.91520972644376897</v>
      </c>
    </row>
    <row r="32" spans="1:24" x14ac:dyDescent="0.25">
      <c r="L32" s="4"/>
      <c r="M32">
        <v>2431</v>
      </c>
      <c r="N32">
        <v>3.86972972972973</v>
      </c>
      <c r="O32" s="4"/>
      <c r="P32">
        <v>73</v>
      </c>
      <c r="Q32">
        <v>0.90723076923076929</v>
      </c>
    </row>
    <row r="33" spans="12:17" x14ac:dyDescent="0.25">
      <c r="L33" s="4"/>
      <c r="M33">
        <v>303</v>
      </c>
      <c r="N33">
        <v>1.89625</v>
      </c>
      <c r="O33" s="4"/>
      <c r="P33">
        <v>77</v>
      </c>
      <c r="Q33">
        <v>0.90633333333333332</v>
      </c>
    </row>
    <row r="34" spans="12:17" x14ac:dyDescent="0.25">
      <c r="L34" s="4"/>
      <c r="M34">
        <v>209</v>
      </c>
      <c r="N34">
        <v>1.4040909090909091</v>
      </c>
      <c r="O34" s="4"/>
      <c r="P34">
        <v>105</v>
      </c>
      <c r="Q34">
        <v>0.90063492063492068</v>
      </c>
    </row>
    <row r="35" spans="12:17" x14ac:dyDescent="0.25">
      <c r="L35" s="4"/>
      <c r="M35">
        <v>131</v>
      </c>
      <c r="N35">
        <v>1.7796969696969698</v>
      </c>
      <c r="O35" s="4"/>
      <c r="P35">
        <v>121</v>
      </c>
      <c r="Q35">
        <v>0.89870129870129867</v>
      </c>
    </row>
    <row r="36" spans="12:17" x14ac:dyDescent="0.25">
      <c r="L36" s="4"/>
      <c r="M36">
        <v>164</v>
      </c>
      <c r="N36">
        <v>1.436625</v>
      </c>
      <c r="O36" s="4"/>
      <c r="P36">
        <v>120</v>
      </c>
      <c r="Q36">
        <v>0.89866666666666661</v>
      </c>
    </row>
    <row r="37" spans="12:17" x14ac:dyDescent="0.25">
      <c r="L37" s="4"/>
      <c r="M37">
        <v>201</v>
      </c>
      <c r="N37">
        <v>2.1527586206896552</v>
      </c>
      <c r="O37" s="4"/>
      <c r="P37">
        <v>1758</v>
      </c>
      <c r="Q37">
        <v>0.89738979118329465</v>
      </c>
    </row>
    <row r="38" spans="12:17" x14ac:dyDescent="0.25">
      <c r="L38" s="4"/>
      <c r="M38">
        <v>211</v>
      </c>
      <c r="N38">
        <v>2.2711111111111113</v>
      </c>
      <c r="O38" s="4"/>
      <c r="P38">
        <v>940</v>
      </c>
      <c r="Q38">
        <v>0.89736683417085428</v>
      </c>
    </row>
    <row r="39" spans="12:17" x14ac:dyDescent="0.25">
      <c r="L39" s="4"/>
      <c r="M39">
        <v>128</v>
      </c>
      <c r="N39">
        <v>2.7507142857142859</v>
      </c>
      <c r="O39" s="4"/>
      <c r="P39">
        <v>435</v>
      </c>
      <c r="Q39">
        <v>0.89618243243243245</v>
      </c>
    </row>
    <row r="40" spans="12:17" x14ac:dyDescent="0.25">
      <c r="L40" s="4"/>
      <c r="M40">
        <v>1600</v>
      </c>
      <c r="N40">
        <v>1.4437048832271762</v>
      </c>
      <c r="O40" s="4"/>
      <c r="P40">
        <v>55</v>
      </c>
      <c r="Q40">
        <v>0.89349206349206345</v>
      </c>
    </row>
    <row r="41" spans="12:17" x14ac:dyDescent="0.25">
      <c r="L41" s="4"/>
      <c r="M41">
        <v>249</v>
      </c>
      <c r="N41">
        <v>7.226</v>
      </c>
      <c r="O41" s="4"/>
      <c r="P41">
        <v>1335</v>
      </c>
      <c r="Q41">
        <v>0.8902139917695473</v>
      </c>
    </row>
    <row r="42" spans="12:17" x14ac:dyDescent="0.25">
      <c r="L42" s="4"/>
      <c r="M42">
        <v>236</v>
      </c>
      <c r="N42">
        <v>2.3614754098360655</v>
      </c>
      <c r="O42" s="4"/>
      <c r="P42">
        <v>2690</v>
      </c>
      <c r="Q42">
        <v>0.88803571428571426</v>
      </c>
    </row>
    <row r="43" spans="12:17" x14ac:dyDescent="0.25">
      <c r="L43" s="4"/>
      <c r="M43">
        <v>4065</v>
      </c>
      <c r="N43">
        <v>1.6238567493112948</v>
      </c>
      <c r="O43" s="4"/>
      <c r="P43">
        <v>2915</v>
      </c>
      <c r="Q43">
        <v>0.88599797365754818</v>
      </c>
    </row>
    <row r="44" spans="12:17" x14ac:dyDescent="0.25">
      <c r="L44" s="4"/>
      <c r="M44">
        <v>246</v>
      </c>
      <c r="N44">
        <v>2.5452631578947367</v>
      </c>
      <c r="O44" s="4"/>
      <c r="P44">
        <v>3868</v>
      </c>
      <c r="Q44">
        <v>0.88479410269445857</v>
      </c>
    </row>
    <row r="45" spans="12:17" x14ac:dyDescent="0.25">
      <c r="L45" s="4"/>
      <c r="M45">
        <v>2475</v>
      </c>
      <c r="N45">
        <v>1.2374140625000001</v>
      </c>
      <c r="O45" s="4"/>
      <c r="P45">
        <v>73</v>
      </c>
      <c r="Q45">
        <v>0.88</v>
      </c>
    </row>
    <row r="46" spans="12:17" x14ac:dyDescent="0.25">
      <c r="L46" s="4"/>
      <c r="M46">
        <v>76</v>
      </c>
      <c r="N46">
        <v>1.0806666666666667</v>
      </c>
      <c r="O46" s="4"/>
      <c r="P46">
        <v>64</v>
      </c>
      <c r="Q46">
        <v>0.87679487179487181</v>
      </c>
    </row>
    <row r="47" spans="12:17" x14ac:dyDescent="0.25">
      <c r="L47" s="4"/>
      <c r="M47">
        <v>54</v>
      </c>
      <c r="N47">
        <v>6.7033333333333331</v>
      </c>
      <c r="O47" s="4"/>
      <c r="P47">
        <v>3304</v>
      </c>
      <c r="Q47">
        <v>0.87211757648470301</v>
      </c>
    </row>
    <row r="48" spans="12:17" x14ac:dyDescent="0.25">
      <c r="L48" s="4"/>
      <c r="M48">
        <v>88</v>
      </c>
      <c r="N48">
        <v>6.609285714285714</v>
      </c>
      <c r="O48" s="4"/>
      <c r="P48">
        <v>1225</v>
      </c>
      <c r="Q48">
        <v>0.87008284023668636</v>
      </c>
    </row>
    <row r="49" spans="12:17" x14ac:dyDescent="0.25">
      <c r="L49" s="4"/>
      <c r="M49">
        <v>85</v>
      </c>
      <c r="N49">
        <v>1.2246153846153847</v>
      </c>
      <c r="O49" s="4"/>
      <c r="P49">
        <v>3410</v>
      </c>
      <c r="Q49">
        <v>0.86867834394904464</v>
      </c>
    </row>
    <row r="50" spans="12:17" x14ac:dyDescent="0.25">
      <c r="L50" s="4"/>
      <c r="M50">
        <v>170</v>
      </c>
      <c r="N50">
        <v>1.5057731958762886</v>
      </c>
      <c r="O50" s="4"/>
      <c r="P50">
        <v>2307</v>
      </c>
      <c r="Q50">
        <v>0.86807920792079207</v>
      </c>
    </row>
    <row r="51" spans="12:17" x14ac:dyDescent="0.25">
      <c r="L51" s="4"/>
      <c r="M51">
        <v>330</v>
      </c>
      <c r="N51">
        <v>3.008</v>
      </c>
      <c r="O51" s="4"/>
      <c r="P51">
        <v>1657</v>
      </c>
      <c r="Q51">
        <v>0.86386203150461705</v>
      </c>
    </row>
    <row r="52" spans="12:17" x14ac:dyDescent="0.25">
      <c r="L52" s="4"/>
      <c r="M52">
        <v>127</v>
      </c>
      <c r="N52">
        <v>6.374545454545455</v>
      </c>
      <c r="O52" s="4"/>
      <c r="P52">
        <v>3015</v>
      </c>
      <c r="Q52">
        <v>0.86220633299284988</v>
      </c>
    </row>
    <row r="53" spans="12:17" x14ac:dyDescent="0.25">
      <c r="L53" s="4"/>
      <c r="M53">
        <v>411</v>
      </c>
      <c r="N53">
        <v>2.253392857142857</v>
      </c>
      <c r="O53" s="4"/>
      <c r="P53">
        <v>55</v>
      </c>
      <c r="Q53">
        <v>0.85054545454545449</v>
      </c>
    </row>
    <row r="54" spans="12:17" x14ac:dyDescent="0.25">
      <c r="L54" s="4"/>
      <c r="M54">
        <v>180</v>
      </c>
      <c r="N54">
        <v>14.973000000000001</v>
      </c>
      <c r="O54" s="4"/>
      <c r="P54">
        <v>75</v>
      </c>
      <c r="Q54">
        <v>0.84930555555555554</v>
      </c>
    </row>
    <row r="55" spans="12:17" x14ac:dyDescent="0.25">
      <c r="L55" s="4"/>
      <c r="M55">
        <v>374</v>
      </c>
      <c r="N55">
        <v>1.3236942675159236</v>
      </c>
      <c r="O55" s="4"/>
      <c r="P55">
        <v>1825</v>
      </c>
      <c r="Q55">
        <v>0.84824037184594958</v>
      </c>
    </row>
    <row r="56" spans="12:17" x14ac:dyDescent="0.25">
      <c r="L56" s="4"/>
      <c r="M56">
        <v>71</v>
      </c>
      <c r="N56">
        <v>1.3122448979591836</v>
      </c>
      <c r="O56" s="4"/>
      <c r="P56">
        <v>5497</v>
      </c>
      <c r="Q56">
        <v>0.84699787460148779</v>
      </c>
    </row>
    <row r="57" spans="12:17" x14ac:dyDescent="0.25">
      <c r="L57" s="4"/>
      <c r="M57">
        <v>203</v>
      </c>
      <c r="N57">
        <v>1.6763513513513513</v>
      </c>
      <c r="O57" s="4"/>
      <c r="P57">
        <v>114</v>
      </c>
      <c r="Q57">
        <v>0.84694915254237291</v>
      </c>
    </row>
    <row r="58" spans="12:17" x14ac:dyDescent="0.25">
      <c r="L58" s="4"/>
      <c r="M58">
        <v>113</v>
      </c>
      <c r="N58">
        <v>2.6074999999999999</v>
      </c>
      <c r="O58" s="4"/>
      <c r="P58">
        <v>1257</v>
      </c>
      <c r="Q58">
        <v>0.84669291338582675</v>
      </c>
    </row>
    <row r="59" spans="12:17" x14ac:dyDescent="0.25">
      <c r="L59" s="4"/>
      <c r="M59">
        <v>96</v>
      </c>
      <c r="N59">
        <v>2.5258823529411765</v>
      </c>
      <c r="O59" s="4"/>
      <c r="P59">
        <v>56</v>
      </c>
      <c r="Q59">
        <v>0.8439189189189189</v>
      </c>
    </row>
    <row r="60" spans="12:17" x14ac:dyDescent="0.25">
      <c r="L60" s="4"/>
      <c r="M60">
        <v>498</v>
      </c>
      <c r="N60">
        <v>2.5887500000000001</v>
      </c>
      <c r="O60" s="4"/>
      <c r="P60">
        <v>63</v>
      </c>
      <c r="Q60">
        <v>0.84190476190476193</v>
      </c>
    </row>
    <row r="61" spans="12:17" x14ac:dyDescent="0.25">
      <c r="L61" s="4"/>
      <c r="M61">
        <v>180</v>
      </c>
      <c r="N61">
        <v>3.036896551724138</v>
      </c>
      <c r="O61" s="4"/>
      <c r="P61">
        <v>79</v>
      </c>
      <c r="Q61">
        <v>0.84131868131868137</v>
      </c>
    </row>
    <row r="62" spans="12:17" x14ac:dyDescent="0.25">
      <c r="L62" s="4"/>
      <c r="M62">
        <v>27</v>
      </c>
      <c r="N62">
        <v>1.1299999999999999</v>
      </c>
      <c r="O62" s="4"/>
      <c r="P62">
        <v>1979</v>
      </c>
      <c r="Q62">
        <v>0.83904860392967939</v>
      </c>
    </row>
    <row r="63" spans="12:17" x14ac:dyDescent="0.25">
      <c r="L63" s="4"/>
      <c r="M63">
        <v>2331</v>
      </c>
      <c r="N63">
        <v>2.1737876614060259</v>
      </c>
      <c r="O63" s="4"/>
      <c r="P63">
        <v>1790</v>
      </c>
      <c r="Q63">
        <v>0.83813278008298753</v>
      </c>
    </row>
    <row r="64" spans="12:17" x14ac:dyDescent="0.25">
      <c r="L64" s="4"/>
      <c r="M64">
        <v>113</v>
      </c>
      <c r="N64">
        <v>9.2669230769230762</v>
      </c>
      <c r="O64" s="4"/>
      <c r="P64">
        <v>111</v>
      </c>
      <c r="Q64">
        <v>0.83622641509433959</v>
      </c>
    </row>
    <row r="65" spans="12:17" x14ac:dyDescent="0.25">
      <c r="L65" s="4"/>
      <c r="M65">
        <v>164</v>
      </c>
      <c r="N65">
        <v>1.9672368421052631</v>
      </c>
      <c r="O65" s="4"/>
      <c r="P65">
        <v>132</v>
      </c>
      <c r="Q65">
        <v>0.83193877551020412</v>
      </c>
    </row>
    <row r="66" spans="12:17" x14ac:dyDescent="0.25">
      <c r="L66" s="4"/>
      <c r="M66">
        <v>164</v>
      </c>
      <c r="N66">
        <v>10.214444444444444</v>
      </c>
      <c r="O66" s="4"/>
      <c r="P66">
        <v>105</v>
      </c>
      <c r="Q66">
        <v>0.83119402985074631</v>
      </c>
    </row>
    <row r="67" spans="12:17" x14ac:dyDescent="0.25">
      <c r="L67" s="4"/>
      <c r="M67">
        <v>336</v>
      </c>
      <c r="N67">
        <v>2.8167567567567566</v>
      </c>
      <c r="O67" s="4"/>
      <c r="P67">
        <v>26</v>
      </c>
      <c r="Q67">
        <v>0.82874999999999999</v>
      </c>
    </row>
    <row r="68" spans="12:17" x14ac:dyDescent="0.25">
      <c r="L68" s="4"/>
      <c r="M68">
        <v>1917</v>
      </c>
      <c r="N68">
        <v>1.4314010067114094</v>
      </c>
      <c r="O68" s="4"/>
      <c r="P68">
        <v>91</v>
      </c>
      <c r="Q68">
        <v>0.82714285714285718</v>
      </c>
    </row>
    <row r="69" spans="12:17" x14ac:dyDescent="0.25">
      <c r="L69" s="4"/>
      <c r="M69">
        <v>95</v>
      </c>
      <c r="N69">
        <v>1.4454411764705883</v>
      </c>
      <c r="O69" s="4"/>
      <c r="P69">
        <v>32</v>
      </c>
      <c r="Q69">
        <v>0.82617647058823529</v>
      </c>
    </row>
    <row r="70" spans="12:17" x14ac:dyDescent="0.25">
      <c r="L70" s="4"/>
      <c r="M70">
        <v>147</v>
      </c>
      <c r="N70">
        <v>3.5912820512820511</v>
      </c>
      <c r="O70" s="4"/>
      <c r="P70">
        <v>186</v>
      </c>
      <c r="Q70">
        <v>0.82044117647058823</v>
      </c>
    </row>
    <row r="71" spans="12:17" x14ac:dyDescent="0.25">
      <c r="L71" s="4"/>
      <c r="M71">
        <v>86</v>
      </c>
      <c r="N71">
        <v>1.8648571428571428</v>
      </c>
      <c r="O71" s="4"/>
      <c r="P71">
        <v>86</v>
      </c>
      <c r="Q71">
        <v>0.82028169014084507</v>
      </c>
    </row>
    <row r="72" spans="12:17" x14ac:dyDescent="0.25">
      <c r="L72" s="4"/>
      <c r="M72">
        <v>83</v>
      </c>
      <c r="N72">
        <v>5.9526666666666666</v>
      </c>
      <c r="O72" s="4"/>
      <c r="P72">
        <v>77</v>
      </c>
      <c r="Q72">
        <v>0.81736263736263737</v>
      </c>
    </row>
    <row r="73" spans="12:17" x14ac:dyDescent="0.25">
      <c r="L73" s="4"/>
      <c r="M73">
        <v>676</v>
      </c>
      <c r="N73">
        <v>1.1995602605863191</v>
      </c>
      <c r="O73" s="4"/>
      <c r="P73">
        <v>263</v>
      </c>
      <c r="Q73">
        <v>0.81420000000000003</v>
      </c>
    </row>
    <row r="74" spans="12:17" x14ac:dyDescent="0.25">
      <c r="L74" s="4"/>
      <c r="M74">
        <v>361</v>
      </c>
      <c r="N74">
        <v>2.6882978723404256</v>
      </c>
      <c r="O74" s="4"/>
      <c r="P74">
        <v>1538</v>
      </c>
      <c r="Q74">
        <v>0.81348423194303154</v>
      </c>
    </row>
    <row r="75" spans="12:17" x14ac:dyDescent="0.25">
      <c r="L75" s="4"/>
      <c r="M75">
        <v>131</v>
      </c>
      <c r="N75">
        <v>3.7687878787878786</v>
      </c>
      <c r="O75" s="4"/>
      <c r="P75">
        <v>831</v>
      </c>
      <c r="Q75">
        <v>0.80306347746090156</v>
      </c>
    </row>
    <row r="76" spans="12:17" x14ac:dyDescent="0.25">
      <c r="L76" s="4"/>
      <c r="M76">
        <v>126</v>
      </c>
      <c r="N76">
        <v>7.2715789473684209</v>
      </c>
      <c r="O76" s="4"/>
      <c r="P76">
        <v>80</v>
      </c>
      <c r="Q76">
        <v>0.80300000000000005</v>
      </c>
    </row>
    <row r="77" spans="12:17" x14ac:dyDescent="0.25">
      <c r="L77" s="4"/>
      <c r="M77">
        <v>275</v>
      </c>
      <c r="N77">
        <v>1.7393877551020409</v>
      </c>
      <c r="O77" s="4"/>
      <c r="P77">
        <v>15</v>
      </c>
      <c r="Q77">
        <v>0.79949999999999999</v>
      </c>
    </row>
    <row r="78" spans="12:17" x14ac:dyDescent="0.25">
      <c r="L78" s="4"/>
      <c r="M78">
        <v>67</v>
      </c>
      <c r="N78">
        <v>1.1761111111111111</v>
      </c>
      <c r="O78" s="4"/>
      <c r="P78">
        <v>65</v>
      </c>
      <c r="Q78">
        <v>0.79411764705882348</v>
      </c>
    </row>
    <row r="79" spans="12:17" x14ac:dyDescent="0.25">
      <c r="L79" s="4"/>
      <c r="M79">
        <v>154</v>
      </c>
      <c r="N79">
        <v>2.1496</v>
      </c>
      <c r="O79" s="4"/>
      <c r="P79">
        <v>1368</v>
      </c>
      <c r="Q79">
        <v>0.7900824873096447</v>
      </c>
    </row>
    <row r="80" spans="12:17" x14ac:dyDescent="0.25">
      <c r="L80" s="4"/>
      <c r="M80">
        <v>1782</v>
      </c>
      <c r="N80">
        <v>1.4949667110519307</v>
      </c>
      <c r="O80" s="4"/>
      <c r="P80">
        <v>106</v>
      </c>
      <c r="Q80">
        <v>0.7861538461538462</v>
      </c>
    </row>
    <row r="81" spans="12:17" x14ac:dyDescent="0.25">
      <c r="L81" s="4"/>
      <c r="M81">
        <v>903</v>
      </c>
      <c r="N81">
        <v>2.1933995584988963</v>
      </c>
      <c r="O81" s="4"/>
      <c r="P81">
        <v>75</v>
      </c>
      <c r="Q81">
        <v>0.78181818181818186</v>
      </c>
    </row>
    <row r="82" spans="12:17" x14ac:dyDescent="0.25">
      <c r="L82" s="4"/>
      <c r="M82">
        <v>94</v>
      </c>
      <c r="N82">
        <v>3.6776923076923076</v>
      </c>
      <c r="O82" s="4"/>
      <c r="P82">
        <v>1684</v>
      </c>
      <c r="Q82">
        <v>0.78106590724165992</v>
      </c>
    </row>
    <row r="83" spans="12:17" x14ac:dyDescent="0.25">
      <c r="L83" s="4"/>
      <c r="M83">
        <v>180</v>
      </c>
      <c r="N83">
        <v>1.5990566037735849</v>
      </c>
      <c r="O83" s="4"/>
      <c r="P83">
        <v>1229</v>
      </c>
      <c r="Q83">
        <v>0.77400977995110021</v>
      </c>
    </row>
    <row r="84" spans="12:17" x14ac:dyDescent="0.25">
      <c r="L84" s="4"/>
      <c r="M84">
        <v>533</v>
      </c>
      <c r="N84">
        <v>1.5546875</v>
      </c>
      <c r="O84" s="4"/>
      <c r="P84">
        <v>62</v>
      </c>
      <c r="Q84">
        <v>0.77373333333333338</v>
      </c>
    </row>
    <row r="85" spans="12:17" x14ac:dyDescent="0.25">
      <c r="L85" s="4"/>
      <c r="M85">
        <v>2443</v>
      </c>
      <c r="N85">
        <v>1.0085974499089254</v>
      </c>
      <c r="O85" s="4"/>
      <c r="P85">
        <v>87</v>
      </c>
      <c r="Q85">
        <v>0.77239999999999998</v>
      </c>
    </row>
    <row r="86" spans="12:17" x14ac:dyDescent="0.25">
      <c r="L86" s="4"/>
      <c r="M86">
        <v>89</v>
      </c>
      <c r="N86">
        <v>1.1618181818181819</v>
      </c>
      <c r="O86" s="4"/>
      <c r="P86">
        <v>679</v>
      </c>
      <c r="Q86">
        <v>0.77102702702702708</v>
      </c>
    </row>
    <row r="87" spans="12:17" x14ac:dyDescent="0.25">
      <c r="L87" s="4"/>
      <c r="M87">
        <v>159</v>
      </c>
      <c r="N87">
        <v>3.1077777777777778</v>
      </c>
      <c r="O87" s="4"/>
      <c r="P87">
        <v>3182</v>
      </c>
      <c r="Q87">
        <v>0.76766756032171579</v>
      </c>
    </row>
    <row r="88" spans="12:17" x14ac:dyDescent="0.25">
      <c r="L88" s="4"/>
      <c r="M88">
        <v>50</v>
      </c>
      <c r="N88">
        <v>2.617777777777778</v>
      </c>
      <c r="O88" s="4"/>
      <c r="P88">
        <v>1068</v>
      </c>
      <c r="Q88">
        <v>0.76423616236162362</v>
      </c>
    </row>
    <row r="89" spans="12:17" x14ac:dyDescent="0.25">
      <c r="L89" s="4"/>
      <c r="M89">
        <v>186</v>
      </c>
      <c r="N89">
        <v>2.2316363636363636</v>
      </c>
      <c r="O89" s="4"/>
      <c r="P89">
        <v>94</v>
      </c>
      <c r="Q89">
        <v>0.75135802469135804</v>
      </c>
    </row>
    <row r="90" spans="12:17" x14ac:dyDescent="0.25">
      <c r="L90" s="4"/>
      <c r="M90">
        <v>1071</v>
      </c>
      <c r="N90">
        <v>1.0159097978227061</v>
      </c>
      <c r="O90" s="4"/>
      <c r="P90">
        <v>782</v>
      </c>
      <c r="Q90">
        <v>0.74834782608695649</v>
      </c>
    </row>
    <row r="91" spans="12:17" x14ac:dyDescent="0.25">
      <c r="L91" s="4"/>
      <c r="M91">
        <v>117</v>
      </c>
      <c r="N91">
        <v>2.3003999999999998</v>
      </c>
      <c r="O91" s="4"/>
      <c r="P91">
        <v>803</v>
      </c>
      <c r="Q91">
        <v>0.74077834179357027</v>
      </c>
    </row>
    <row r="92" spans="12:17" x14ac:dyDescent="0.25">
      <c r="L92" s="4"/>
      <c r="M92">
        <v>70</v>
      </c>
      <c r="N92">
        <v>1.355925925925926</v>
      </c>
      <c r="O92" s="4"/>
      <c r="P92">
        <v>67</v>
      </c>
      <c r="Q92">
        <v>0.73957142857142855</v>
      </c>
    </row>
    <row r="93" spans="12:17" x14ac:dyDescent="0.25">
      <c r="L93" s="4"/>
      <c r="M93">
        <v>135</v>
      </c>
      <c r="N93">
        <v>1.2909999999999999</v>
      </c>
      <c r="O93" s="4"/>
      <c r="P93">
        <v>112</v>
      </c>
      <c r="Q93">
        <v>0.72939393939393937</v>
      </c>
    </row>
    <row r="94" spans="12:17" x14ac:dyDescent="0.25">
      <c r="L94" s="4"/>
      <c r="M94">
        <v>768</v>
      </c>
      <c r="N94">
        <v>2.3651200000000001</v>
      </c>
      <c r="O94" s="4"/>
      <c r="P94">
        <v>156</v>
      </c>
      <c r="Q94">
        <v>0.72893617021276591</v>
      </c>
    </row>
    <row r="95" spans="12:17" x14ac:dyDescent="0.25">
      <c r="L95" s="4"/>
      <c r="M95">
        <v>199</v>
      </c>
      <c r="N95">
        <v>1.1249397590361445</v>
      </c>
      <c r="O95" s="4"/>
      <c r="P95">
        <v>77</v>
      </c>
      <c r="Q95">
        <v>0.72653061224489801</v>
      </c>
    </row>
    <row r="96" spans="12:17" x14ac:dyDescent="0.25">
      <c r="L96" s="4"/>
      <c r="M96">
        <v>107</v>
      </c>
      <c r="N96">
        <v>1.2102150537634409</v>
      </c>
      <c r="O96" s="4"/>
      <c r="P96">
        <v>112</v>
      </c>
      <c r="Q96">
        <v>0.72518987341772156</v>
      </c>
    </row>
    <row r="97" spans="12:17" x14ac:dyDescent="0.25">
      <c r="L97" s="4"/>
      <c r="M97">
        <v>195</v>
      </c>
      <c r="N97">
        <v>2.1987096774193549</v>
      </c>
      <c r="O97" s="4"/>
      <c r="P97">
        <v>19</v>
      </c>
      <c r="Q97">
        <v>0.71799999999999997</v>
      </c>
    </row>
    <row r="98" spans="12:17" x14ac:dyDescent="0.25">
      <c r="L98" s="4"/>
      <c r="M98">
        <v>3376</v>
      </c>
      <c r="N98">
        <v>4.2306746987951804</v>
      </c>
      <c r="O98" s="4"/>
      <c r="P98">
        <v>3483</v>
      </c>
      <c r="Q98">
        <v>0.71770351758793971</v>
      </c>
    </row>
    <row r="99" spans="12:17" x14ac:dyDescent="0.25">
      <c r="L99" s="4"/>
      <c r="M99">
        <v>41</v>
      </c>
      <c r="N99">
        <v>2.2095238095238097</v>
      </c>
      <c r="O99" s="4"/>
      <c r="P99">
        <v>117</v>
      </c>
      <c r="Q99">
        <v>0.71272727272727276</v>
      </c>
    </row>
    <row r="100" spans="12:17" x14ac:dyDescent="0.25">
      <c r="L100" s="4"/>
      <c r="M100">
        <v>1821</v>
      </c>
      <c r="N100">
        <v>1.0001150627615063</v>
      </c>
      <c r="O100" s="4"/>
      <c r="P100">
        <v>1258</v>
      </c>
      <c r="Q100">
        <v>0.70925816023738875</v>
      </c>
    </row>
    <row r="101" spans="12:17" x14ac:dyDescent="0.25">
      <c r="L101" s="4"/>
      <c r="M101">
        <v>164</v>
      </c>
      <c r="N101">
        <v>1.6231249999999999</v>
      </c>
      <c r="O101" s="4"/>
      <c r="P101">
        <v>1796</v>
      </c>
      <c r="Q101">
        <v>0.70145182291666663</v>
      </c>
    </row>
    <row r="102" spans="12:17" x14ac:dyDescent="0.25">
      <c r="L102" s="4"/>
      <c r="M102">
        <v>157</v>
      </c>
      <c r="N102">
        <v>1.4973770491803278</v>
      </c>
      <c r="O102" s="4"/>
      <c r="P102">
        <v>838</v>
      </c>
      <c r="Q102">
        <v>0.6959861591695502</v>
      </c>
    </row>
    <row r="103" spans="12:17" x14ac:dyDescent="0.25">
      <c r="L103" s="4"/>
      <c r="M103">
        <v>246</v>
      </c>
      <c r="N103">
        <v>2.5325714285714285</v>
      </c>
      <c r="O103" s="4"/>
      <c r="P103">
        <v>35</v>
      </c>
      <c r="Q103">
        <v>0.69450000000000001</v>
      </c>
    </row>
    <row r="104" spans="12:17" x14ac:dyDescent="0.25">
      <c r="L104" s="4"/>
      <c r="M104">
        <v>1396</v>
      </c>
      <c r="N104">
        <v>1.0016943521594683</v>
      </c>
      <c r="O104" s="4"/>
      <c r="P104">
        <v>53</v>
      </c>
      <c r="Q104">
        <v>0.69276315789473686</v>
      </c>
    </row>
    <row r="105" spans="12:17" x14ac:dyDescent="0.25">
      <c r="L105" s="4"/>
      <c r="M105">
        <v>2506</v>
      </c>
      <c r="N105">
        <v>1.2199004424778761</v>
      </c>
      <c r="O105" s="4"/>
      <c r="P105">
        <v>67</v>
      </c>
      <c r="Q105">
        <v>0.6917721518987342</v>
      </c>
    </row>
    <row r="106" spans="12:17" x14ac:dyDescent="0.25">
      <c r="L106" s="4"/>
      <c r="M106">
        <v>244</v>
      </c>
      <c r="N106">
        <v>1.3713265306122449</v>
      </c>
      <c r="O106" s="4"/>
      <c r="P106">
        <v>86</v>
      </c>
      <c r="Q106">
        <v>0.69117647058823528</v>
      </c>
    </row>
    <row r="107" spans="12:17" x14ac:dyDescent="0.25">
      <c r="L107" s="4"/>
      <c r="M107">
        <v>146</v>
      </c>
      <c r="N107">
        <v>4.155384615384615</v>
      </c>
      <c r="O107" s="4"/>
      <c r="P107">
        <v>70</v>
      </c>
      <c r="Q107">
        <v>0.69</v>
      </c>
    </row>
    <row r="108" spans="12:17" x14ac:dyDescent="0.25">
      <c r="L108" s="4"/>
      <c r="M108">
        <v>1267</v>
      </c>
      <c r="N108">
        <v>4.240815450643777</v>
      </c>
      <c r="O108" s="4"/>
      <c r="P108">
        <v>24</v>
      </c>
      <c r="Q108">
        <v>0.68594594594594593</v>
      </c>
    </row>
    <row r="109" spans="12:17" x14ac:dyDescent="0.25">
      <c r="L109" s="4"/>
      <c r="M109">
        <v>1561</v>
      </c>
      <c r="N109">
        <v>1.6301447776628748</v>
      </c>
      <c r="O109" s="4"/>
      <c r="P109">
        <v>1274</v>
      </c>
      <c r="Q109">
        <v>0.6842686567164179</v>
      </c>
    </row>
    <row r="110" spans="12:17" x14ac:dyDescent="0.25">
      <c r="L110" s="4"/>
      <c r="M110">
        <v>48</v>
      </c>
      <c r="N110">
        <v>8.9466666666666672</v>
      </c>
      <c r="O110" s="4"/>
      <c r="P110">
        <v>2176</v>
      </c>
      <c r="Q110">
        <v>0.67869978858350954</v>
      </c>
    </row>
    <row r="111" spans="12:17" x14ac:dyDescent="0.25">
      <c r="L111" s="4"/>
      <c r="M111">
        <v>2739</v>
      </c>
      <c r="N111">
        <v>4.1647680412371137</v>
      </c>
      <c r="O111" s="4"/>
      <c r="P111">
        <v>84</v>
      </c>
      <c r="Q111">
        <v>0.67740740740740746</v>
      </c>
    </row>
    <row r="112" spans="12:17" x14ac:dyDescent="0.25">
      <c r="L112" s="4"/>
      <c r="M112">
        <v>3537</v>
      </c>
      <c r="N112">
        <v>3.5771910112359548</v>
      </c>
      <c r="O112" s="4"/>
      <c r="P112">
        <v>926</v>
      </c>
      <c r="Q112">
        <v>0.67500714285714281</v>
      </c>
    </row>
    <row r="113" spans="12:17" x14ac:dyDescent="0.25">
      <c r="L113" s="4"/>
      <c r="M113">
        <v>2107</v>
      </c>
      <c r="N113">
        <v>3.0845714285714285</v>
      </c>
      <c r="O113" s="4"/>
      <c r="P113">
        <v>226</v>
      </c>
      <c r="Q113">
        <v>0.67425531914893622</v>
      </c>
    </row>
    <row r="114" spans="12:17" x14ac:dyDescent="0.25">
      <c r="L114" s="4"/>
      <c r="M114">
        <v>3318</v>
      </c>
      <c r="N114">
        <v>7.2232472324723247</v>
      </c>
      <c r="O114" s="4"/>
      <c r="P114">
        <v>4405</v>
      </c>
      <c r="Q114">
        <v>0.67129542790152408</v>
      </c>
    </row>
    <row r="115" spans="12:17" x14ac:dyDescent="0.25">
      <c r="L115" s="4"/>
      <c r="M115">
        <v>340</v>
      </c>
      <c r="N115">
        <v>2.9305555555555554</v>
      </c>
      <c r="O115" s="4"/>
      <c r="P115">
        <v>200</v>
      </c>
      <c r="Q115">
        <v>0.66769503546099296</v>
      </c>
    </row>
    <row r="116" spans="12:17" x14ac:dyDescent="0.25">
      <c r="L116" s="4"/>
      <c r="M116">
        <v>1442</v>
      </c>
      <c r="N116">
        <v>2.2987375415282392</v>
      </c>
      <c r="O116" s="4"/>
      <c r="P116">
        <v>108</v>
      </c>
      <c r="Q116">
        <v>0.66677083333333331</v>
      </c>
    </row>
    <row r="117" spans="12:17" x14ac:dyDescent="0.25">
      <c r="L117" s="4"/>
      <c r="M117">
        <v>126</v>
      </c>
      <c r="N117">
        <v>1.227605633802817</v>
      </c>
      <c r="O117" s="4"/>
      <c r="P117">
        <v>328</v>
      </c>
      <c r="Q117">
        <v>0.66521920668058454</v>
      </c>
    </row>
    <row r="118" spans="12:17" x14ac:dyDescent="0.25">
      <c r="L118" s="4"/>
      <c r="M118">
        <v>524</v>
      </c>
      <c r="N118">
        <v>3.61753164556962</v>
      </c>
      <c r="O118" s="4"/>
      <c r="P118">
        <v>1608</v>
      </c>
      <c r="Q118">
        <v>0.65642371234207963</v>
      </c>
    </row>
    <row r="119" spans="12:17" x14ac:dyDescent="0.25">
      <c r="L119" s="4"/>
      <c r="M119">
        <v>1989</v>
      </c>
      <c r="N119">
        <v>2.9820475319926874</v>
      </c>
      <c r="O119" s="4"/>
      <c r="P119">
        <v>2201</v>
      </c>
      <c r="Q119">
        <v>0.65544223826714798</v>
      </c>
    </row>
    <row r="120" spans="12:17" x14ac:dyDescent="0.25">
      <c r="L120" s="4"/>
      <c r="M120">
        <v>157</v>
      </c>
      <c r="N120">
        <v>6.8119047619047617</v>
      </c>
      <c r="O120" s="4"/>
      <c r="P120">
        <v>1194</v>
      </c>
      <c r="Q120">
        <v>0.65022222222222226</v>
      </c>
    </row>
    <row r="121" spans="12:17" x14ac:dyDescent="0.25">
      <c r="L121" s="4"/>
      <c r="M121">
        <v>4498</v>
      </c>
      <c r="N121">
        <v>1.3440792216817234</v>
      </c>
      <c r="O121" s="4"/>
      <c r="P121">
        <v>64</v>
      </c>
      <c r="Q121">
        <v>0.6492783505154639</v>
      </c>
    </row>
    <row r="122" spans="12:17" x14ac:dyDescent="0.25">
      <c r="L122" s="4"/>
      <c r="M122">
        <v>80</v>
      </c>
      <c r="N122">
        <v>4.3184615384615386</v>
      </c>
      <c r="O122" s="4"/>
      <c r="P122">
        <v>102</v>
      </c>
      <c r="Q122">
        <v>0.64721518987341775</v>
      </c>
    </row>
    <row r="123" spans="12:17" x14ac:dyDescent="0.25">
      <c r="L123" s="4"/>
      <c r="M123">
        <v>43</v>
      </c>
      <c r="N123">
        <v>4.2569999999999997</v>
      </c>
      <c r="O123" s="4"/>
      <c r="P123">
        <v>67</v>
      </c>
      <c r="Q123">
        <v>0.64635416666666667</v>
      </c>
    </row>
    <row r="124" spans="12:17" x14ac:dyDescent="0.25">
      <c r="L124" s="4"/>
      <c r="M124">
        <v>2053</v>
      </c>
      <c r="N124">
        <v>1.0112239715591671</v>
      </c>
      <c r="O124" s="4"/>
      <c r="P124">
        <v>750</v>
      </c>
      <c r="Q124">
        <v>0.64582072176949945</v>
      </c>
    </row>
    <row r="125" spans="12:17" x14ac:dyDescent="0.25">
      <c r="L125" s="4"/>
      <c r="M125">
        <v>168</v>
      </c>
      <c r="N125">
        <v>1.5185185185185186</v>
      </c>
      <c r="O125" s="4"/>
      <c r="P125">
        <v>2604</v>
      </c>
      <c r="Q125">
        <v>0.64537683358624176</v>
      </c>
    </row>
    <row r="126" spans="12:17" x14ac:dyDescent="0.25">
      <c r="L126" s="4"/>
      <c r="M126">
        <v>4289</v>
      </c>
      <c r="N126">
        <v>1.9516382252559727</v>
      </c>
      <c r="O126" s="4"/>
      <c r="P126">
        <v>3387</v>
      </c>
      <c r="Q126">
        <v>0.64367690058479532</v>
      </c>
    </row>
    <row r="127" spans="12:17" x14ac:dyDescent="0.25">
      <c r="L127" s="4"/>
      <c r="M127">
        <v>165</v>
      </c>
      <c r="N127">
        <v>10.231428571428571</v>
      </c>
      <c r="O127" s="4"/>
      <c r="P127">
        <v>1467</v>
      </c>
      <c r="Q127">
        <v>0.64166909620991253</v>
      </c>
    </row>
    <row r="128" spans="12:17" x14ac:dyDescent="0.25">
      <c r="L128" s="4"/>
      <c r="M128">
        <v>1815</v>
      </c>
      <c r="N128">
        <v>1.5507066557107643</v>
      </c>
      <c r="O128" s="4"/>
      <c r="P128">
        <v>1886</v>
      </c>
      <c r="Q128">
        <v>0.64036299765807958</v>
      </c>
    </row>
    <row r="129" spans="12:17" x14ac:dyDescent="0.25">
      <c r="L129" s="4"/>
      <c r="M129">
        <v>397</v>
      </c>
      <c r="N129">
        <v>2.1594736842105262</v>
      </c>
      <c r="O129" s="4"/>
      <c r="P129">
        <v>71</v>
      </c>
      <c r="Q129">
        <v>0.64016666666666666</v>
      </c>
    </row>
    <row r="130" spans="12:17" x14ac:dyDescent="0.25">
      <c r="L130" s="4"/>
      <c r="M130">
        <v>1539</v>
      </c>
      <c r="N130">
        <v>3.3212709832134291</v>
      </c>
      <c r="O130" s="4"/>
      <c r="P130">
        <v>118</v>
      </c>
      <c r="Q130">
        <v>0.63989361702127656</v>
      </c>
    </row>
    <row r="131" spans="12:17" x14ac:dyDescent="0.25">
      <c r="L131" s="4"/>
      <c r="M131">
        <v>138</v>
      </c>
      <c r="N131">
        <v>1.3797916666666667</v>
      </c>
      <c r="O131" s="4"/>
      <c r="P131">
        <v>1748</v>
      </c>
      <c r="Q131">
        <v>0.63966740576496672</v>
      </c>
    </row>
    <row r="132" spans="12:17" x14ac:dyDescent="0.25">
      <c r="L132" s="4"/>
      <c r="M132">
        <v>3594</v>
      </c>
      <c r="N132">
        <v>4.0363930885529156</v>
      </c>
      <c r="O132" s="4"/>
      <c r="P132">
        <v>941</v>
      </c>
      <c r="Q132">
        <v>0.63850976361767731</v>
      </c>
    </row>
    <row r="133" spans="12:17" x14ac:dyDescent="0.25">
      <c r="L133" s="4"/>
      <c r="M133">
        <v>5880</v>
      </c>
      <c r="N133">
        <v>2.6017404129793511</v>
      </c>
      <c r="O133" s="4"/>
      <c r="P133">
        <v>67</v>
      </c>
      <c r="Q133">
        <v>0.63769230769230767</v>
      </c>
    </row>
    <row r="134" spans="12:17" x14ac:dyDescent="0.25">
      <c r="L134" s="4"/>
      <c r="M134">
        <v>112</v>
      </c>
      <c r="N134">
        <v>3.6663333333333332</v>
      </c>
      <c r="O134" s="4"/>
      <c r="P134">
        <v>31</v>
      </c>
      <c r="Q134">
        <v>0.63437500000000002</v>
      </c>
    </row>
    <row r="135" spans="12:17" x14ac:dyDescent="0.25">
      <c r="L135" s="4"/>
      <c r="M135">
        <v>943</v>
      </c>
      <c r="N135">
        <v>1.687208538587849</v>
      </c>
      <c r="O135" s="4"/>
      <c r="P135">
        <v>100</v>
      </c>
      <c r="Q135">
        <v>0.63146341463414635</v>
      </c>
    </row>
    <row r="136" spans="12:17" x14ac:dyDescent="0.25">
      <c r="L136" s="4"/>
      <c r="M136">
        <v>2468</v>
      </c>
      <c r="N136">
        <v>1.1990717911530093</v>
      </c>
      <c r="O136" s="4"/>
      <c r="P136">
        <v>558</v>
      </c>
      <c r="Q136">
        <v>0.62930372148859548</v>
      </c>
    </row>
    <row r="137" spans="12:17" x14ac:dyDescent="0.25">
      <c r="L137" s="4"/>
      <c r="M137">
        <v>2551</v>
      </c>
      <c r="N137">
        <v>1.936892523364486</v>
      </c>
      <c r="O137" s="4"/>
      <c r="P137">
        <v>2108</v>
      </c>
      <c r="Q137">
        <v>0.62880681818181816</v>
      </c>
    </row>
    <row r="138" spans="12:17" x14ac:dyDescent="0.25">
      <c r="L138" s="4"/>
      <c r="M138">
        <v>101</v>
      </c>
      <c r="N138">
        <v>4.2016666666666671</v>
      </c>
      <c r="O138" s="4"/>
      <c r="P138">
        <v>1482</v>
      </c>
      <c r="Q138">
        <v>0.6198488664987406</v>
      </c>
    </row>
    <row r="139" spans="12:17" x14ac:dyDescent="0.25">
      <c r="L139" s="4"/>
      <c r="M139">
        <v>92</v>
      </c>
      <c r="N139">
        <v>1.7126470588235294</v>
      </c>
      <c r="O139" s="4"/>
      <c r="P139">
        <v>136</v>
      </c>
      <c r="Q139">
        <v>0.61802325581395345</v>
      </c>
    </row>
    <row r="140" spans="12:17" x14ac:dyDescent="0.25">
      <c r="L140" s="4"/>
      <c r="M140">
        <v>62</v>
      </c>
      <c r="N140">
        <v>1.5789473684210527</v>
      </c>
      <c r="O140" s="4"/>
      <c r="P140">
        <v>191</v>
      </c>
      <c r="Q140">
        <v>0.61</v>
      </c>
    </row>
    <row r="141" spans="12:17" x14ac:dyDescent="0.25">
      <c r="L141" s="4"/>
      <c r="M141">
        <v>149</v>
      </c>
      <c r="N141">
        <v>1.0908</v>
      </c>
      <c r="O141" s="4"/>
      <c r="P141">
        <v>594</v>
      </c>
      <c r="Q141">
        <v>0.60757639620653314</v>
      </c>
    </row>
    <row r="142" spans="12:17" x14ac:dyDescent="0.25">
      <c r="L142" s="4"/>
      <c r="M142">
        <v>329</v>
      </c>
      <c r="N142">
        <v>1.593763440860215</v>
      </c>
      <c r="O142" s="4"/>
      <c r="P142">
        <v>21</v>
      </c>
      <c r="Q142">
        <v>0.6</v>
      </c>
    </row>
    <row r="143" spans="12:17" x14ac:dyDescent="0.25">
      <c r="L143" s="4"/>
      <c r="M143">
        <v>97</v>
      </c>
      <c r="N143">
        <v>4.2241666666666671</v>
      </c>
      <c r="O143" s="4"/>
      <c r="P143">
        <v>60</v>
      </c>
      <c r="Q143">
        <v>0.5921153846153846</v>
      </c>
    </row>
    <row r="144" spans="12:17" x14ac:dyDescent="0.25">
      <c r="L144" s="4"/>
      <c r="M144">
        <v>1784</v>
      </c>
      <c r="N144">
        <v>4.1878911564625847</v>
      </c>
      <c r="O144" s="4"/>
      <c r="P144">
        <v>889</v>
      </c>
      <c r="Q144">
        <v>0.59042047531992692</v>
      </c>
    </row>
    <row r="145" spans="12:17" x14ac:dyDescent="0.25">
      <c r="L145" s="4"/>
      <c r="M145">
        <v>1684</v>
      </c>
      <c r="N145">
        <v>1.0191632047477746</v>
      </c>
      <c r="O145" s="4"/>
      <c r="P145">
        <v>24</v>
      </c>
      <c r="Q145">
        <v>0.58976190476190471</v>
      </c>
    </row>
    <row r="146" spans="12:17" x14ac:dyDescent="0.25">
      <c r="L146" s="4"/>
      <c r="M146">
        <v>250</v>
      </c>
      <c r="N146">
        <v>1.2772619047619047</v>
      </c>
      <c r="O146" s="4"/>
      <c r="P146">
        <v>1059</v>
      </c>
      <c r="Q146">
        <v>0.58756567425569173</v>
      </c>
    </row>
    <row r="147" spans="12:17" x14ac:dyDescent="0.25">
      <c r="L147" s="4"/>
      <c r="M147">
        <v>238</v>
      </c>
      <c r="N147">
        <v>4.4521739130434783</v>
      </c>
      <c r="O147" s="4"/>
      <c r="P147">
        <v>225</v>
      </c>
      <c r="Q147">
        <v>0.58750000000000002</v>
      </c>
    </row>
    <row r="148" spans="12:17" x14ac:dyDescent="0.25">
      <c r="L148" s="4"/>
      <c r="M148">
        <v>53</v>
      </c>
      <c r="N148">
        <v>5.6971428571428575</v>
      </c>
      <c r="O148" s="4"/>
      <c r="P148">
        <v>2779</v>
      </c>
      <c r="Q148">
        <v>0.58632981676846196</v>
      </c>
    </row>
    <row r="149" spans="12:17" x14ac:dyDescent="0.25">
      <c r="L149" s="4"/>
      <c r="M149">
        <v>214</v>
      </c>
      <c r="N149">
        <v>5.0934482758620687</v>
      </c>
      <c r="O149" s="4"/>
      <c r="P149">
        <v>141</v>
      </c>
      <c r="Q149">
        <v>0.57437499999999997</v>
      </c>
    </row>
    <row r="150" spans="12:17" x14ac:dyDescent="0.25">
      <c r="L150" s="4"/>
      <c r="M150">
        <v>222</v>
      </c>
      <c r="N150">
        <v>3.2553333333333332</v>
      </c>
      <c r="O150" s="4"/>
      <c r="P150">
        <v>1999</v>
      </c>
      <c r="Q150">
        <v>0.57399511301160655</v>
      </c>
    </row>
    <row r="151" spans="12:17" x14ac:dyDescent="0.25">
      <c r="L151" s="4"/>
      <c r="M151">
        <v>1884</v>
      </c>
      <c r="N151">
        <v>9.3261616161616168</v>
      </c>
      <c r="O151" s="4"/>
      <c r="P151">
        <v>513</v>
      </c>
      <c r="Q151">
        <v>0.56967078189300413</v>
      </c>
    </row>
    <row r="152" spans="12:17" x14ac:dyDescent="0.25">
      <c r="L152" s="4"/>
      <c r="M152">
        <v>218</v>
      </c>
      <c r="N152">
        <v>2.1133870967741935</v>
      </c>
      <c r="O152" s="4"/>
      <c r="P152">
        <v>374</v>
      </c>
      <c r="Q152">
        <v>0.5679129129129129</v>
      </c>
    </row>
    <row r="153" spans="12:17" x14ac:dyDescent="0.25">
      <c r="L153" s="4"/>
      <c r="M153">
        <v>6465</v>
      </c>
      <c r="N153">
        <v>2.7332520325203253</v>
      </c>
      <c r="O153" s="4"/>
      <c r="P153">
        <v>1181</v>
      </c>
      <c r="Q153">
        <v>0.56331688596491225</v>
      </c>
    </row>
    <row r="154" spans="12:17" x14ac:dyDescent="0.25">
      <c r="L154" s="4"/>
      <c r="M154">
        <v>59</v>
      </c>
      <c r="N154">
        <v>6.2629999999999999</v>
      </c>
      <c r="O154" s="4"/>
      <c r="P154">
        <v>4428</v>
      </c>
      <c r="Q154">
        <v>0.55931783729156137</v>
      </c>
    </row>
    <row r="155" spans="12:17" x14ac:dyDescent="0.25">
      <c r="L155" s="4"/>
      <c r="M155">
        <v>88</v>
      </c>
      <c r="N155">
        <v>1.8489130434782608</v>
      </c>
      <c r="O155" s="4"/>
      <c r="P155">
        <v>133</v>
      </c>
      <c r="Q155">
        <v>0.55779069767441858</v>
      </c>
    </row>
    <row r="156" spans="12:17" x14ac:dyDescent="0.25">
      <c r="L156" s="4"/>
      <c r="M156">
        <v>1697</v>
      </c>
      <c r="N156">
        <v>1.2016770186335404</v>
      </c>
      <c r="O156" s="4"/>
      <c r="P156">
        <v>15</v>
      </c>
      <c r="Q156">
        <v>0.55470588235294116</v>
      </c>
    </row>
    <row r="157" spans="12:17" x14ac:dyDescent="0.25">
      <c r="L157" s="4"/>
      <c r="M157">
        <v>92</v>
      </c>
      <c r="N157">
        <v>1.46</v>
      </c>
      <c r="O157" s="4"/>
      <c r="P157">
        <v>38</v>
      </c>
      <c r="Q157">
        <v>0.54950819672131146</v>
      </c>
    </row>
    <row r="158" spans="12:17" x14ac:dyDescent="0.25">
      <c r="L158" s="4"/>
      <c r="M158">
        <v>186</v>
      </c>
      <c r="N158">
        <v>2.6848000000000001</v>
      </c>
      <c r="O158" s="4"/>
      <c r="P158">
        <v>78</v>
      </c>
      <c r="Q158">
        <v>0.54807692307692313</v>
      </c>
    </row>
    <row r="159" spans="12:17" x14ac:dyDescent="0.25">
      <c r="L159" s="4"/>
      <c r="M159">
        <v>138</v>
      </c>
      <c r="N159">
        <v>5.9749999999999996</v>
      </c>
      <c r="O159" s="4"/>
      <c r="P159">
        <v>25</v>
      </c>
      <c r="Q159">
        <v>0.54777777777777781</v>
      </c>
    </row>
    <row r="160" spans="12:17" x14ac:dyDescent="0.25">
      <c r="L160" s="4"/>
      <c r="M160">
        <v>261</v>
      </c>
      <c r="N160">
        <v>1.5769841269841269</v>
      </c>
      <c r="O160" s="4"/>
      <c r="P160">
        <v>908</v>
      </c>
      <c r="Q160">
        <v>0.54402135231316728</v>
      </c>
    </row>
    <row r="161" spans="12:17" x14ac:dyDescent="0.25">
      <c r="L161" s="4"/>
      <c r="M161">
        <v>107</v>
      </c>
      <c r="N161">
        <v>3.1341176470588237</v>
      </c>
      <c r="O161" s="4"/>
      <c r="P161">
        <v>113</v>
      </c>
      <c r="Q161">
        <v>0.54270588235294115</v>
      </c>
    </row>
    <row r="162" spans="12:17" x14ac:dyDescent="0.25">
      <c r="L162" s="4"/>
      <c r="M162">
        <v>199</v>
      </c>
      <c r="N162">
        <v>3.7089655172413791</v>
      </c>
      <c r="O162" s="4"/>
      <c r="P162">
        <v>752</v>
      </c>
      <c r="Q162">
        <v>0.54187265917603</v>
      </c>
    </row>
    <row r="163" spans="12:17" x14ac:dyDescent="0.25">
      <c r="L163" s="4"/>
      <c r="M163">
        <v>5512</v>
      </c>
      <c r="N163">
        <v>3.6266447368421053</v>
      </c>
      <c r="O163" s="4"/>
      <c r="P163">
        <v>792</v>
      </c>
      <c r="Q163">
        <v>0.54163920922570019</v>
      </c>
    </row>
    <row r="164" spans="12:17" x14ac:dyDescent="0.25">
      <c r="L164" s="4"/>
      <c r="M164">
        <v>86</v>
      </c>
      <c r="N164">
        <v>1.2308163265306122</v>
      </c>
      <c r="O164" s="4"/>
      <c r="P164">
        <v>83</v>
      </c>
      <c r="Q164">
        <v>0.54137931034482756</v>
      </c>
    </row>
    <row r="165" spans="12:17" x14ac:dyDescent="0.25">
      <c r="L165" s="4"/>
      <c r="M165">
        <v>2768</v>
      </c>
      <c r="N165">
        <v>2.3362012987012988</v>
      </c>
      <c r="O165" s="4"/>
      <c r="P165">
        <v>101</v>
      </c>
      <c r="Q165">
        <v>0.54084507042253516</v>
      </c>
    </row>
    <row r="166" spans="12:17" x14ac:dyDescent="0.25">
      <c r="L166" s="4"/>
      <c r="M166">
        <v>48</v>
      </c>
      <c r="N166">
        <v>1.8053333333333332</v>
      </c>
      <c r="O166" s="4"/>
      <c r="P166">
        <v>147</v>
      </c>
      <c r="Q166">
        <v>0.53922222222222227</v>
      </c>
    </row>
    <row r="167" spans="12:17" x14ac:dyDescent="0.25">
      <c r="L167" s="4"/>
      <c r="M167">
        <v>87</v>
      </c>
      <c r="N167">
        <v>2.5262857142857142</v>
      </c>
      <c r="O167" s="4"/>
      <c r="P167">
        <v>13</v>
      </c>
      <c r="Q167">
        <v>0.5377777777777778</v>
      </c>
    </row>
    <row r="168" spans="12:17" x14ac:dyDescent="0.25">
      <c r="L168" s="4"/>
      <c r="M168">
        <v>1894</v>
      </c>
      <c r="N168">
        <v>3.0400978473581213</v>
      </c>
      <c r="O168" s="4"/>
      <c r="P168">
        <v>923</v>
      </c>
      <c r="Q168">
        <v>0.53074115044247783</v>
      </c>
    </row>
    <row r="169" spans="12:17" x14ac:dyDescent="0.25">
      <c r="L169" s="4"/>
      <c r="M169">
        <v>282</v>
      </c>
      <c r="N169">
        <v>1.3723076923076922</v>
      </c>
      <c r="O169" s="4"/>
      <c r="P169">
        <v>554</v>
      </c>
      <c r="Q169">
        <v>0.52774617067833696</v>
      </c>
    </row>
    <row r="170" spans="12:17" x14ac:dyDescent="0.25">
      <c r="L170" s="4"/>
      <c r="M170">
        <v>116</v>
      </c>
      <c r="N170">
        <v>2.4151282051282053</v>
      </c>
      <c r="O170" s="4"/>
      <c r="P170">
        <v>30</v>
      </c>
      <c r="Q170">
        <v>0.52666666666666662</v>
      </c>
    </row>
    <row r="171" spans="12:17" x14ac:dyDescent="0.25">
      <c r="L171" s="4"/>
      <c r="M171">
        <v>83</v>
      </c>
      <c r="N171">
        <v>10.664285714285715</v>
      </c>
      <c r="O171" s="4"/>
      <c r="P171">
        <v>842</v>
      </c>
      <c r="Q171">
        <v>0.52496810772501767</v>
      </c>
    </row>
    <row r="172" spans="12:17" x14ac:dyDescent="0.25">
      <c r="L172" s="4"/>
      <c r="M172">
        <v>91</v>
      </c>
      <c r="N172">
        <v>3.2588888888888889</v>
      </c>
      <c r="O172" s="4"/>
      <c r="P172">
        <v>1221</v>
      </c>
      <c r="Q172">
        <v>0.52479620323841425</v>
      </c>
    </row>
    <row r="173" spans="12:17" x14ac:dyDescent="0.25">
      <c r="L173" s="4"/>
      <c r="M173">
        <v>546</v>
      </c>
      <c r="N173">
        <v>1.7070000000000001</v>
      </c>
      <c r="O173" s="4"/>
      <c r="P173">
        <v>64</v>
      </c>
      <c r="Q173">
        <v>0.52117021276595743</v>
      </c>
    </row>
    <row r="174" spans="12:17" x14ac:dyDescent="0.25">
      <c r="L174" s="4"/>
      <c r="M174">
        <v>393</v>
      </c>
      <c r="N174">
        <v>5.8144</v>
      </c>
      <c r="O174" s="4"/>
      <c r="P174">
        <v>42</v>
      </c>
      <c r="Q174">
        <v>0.5208045977011494</v>
      </c>
    </row>
    <row r="175" spans="12:17" x14ac:dyDescent="0.25">
      <c r="L175" s="4"/>
      <c r="M175">
        <v>133</v>
      </c>
      <c r="N175">
        <v>1.0804761904761904</v>
      </c>
      <c r="O175" s="4"/>
      <c r="P175">
        <v>44</v>
      </c>
      <c r="Q175">
        <v>0.51741935483870971</v>
      </c>
    </row>
    <row r="176" spans="12:17" x14ac:dyDescent="0.25">
      <c r="L176" s="4"/>
      <c r="M176">
        <v>254</v>
      </c>
      <c r="N176">
        <v>7.0633333333333335</v>
      </c>
      <c r="O176" s="4"/>
      <c r="P176">
        <v>672</v>
      </c>
      <c r="Q176">
        <v>0.51421511627906979</v>
      </c>
    </row>
    <row r="177" spans="12:17" x14ac:dyDescent="0.25">
      <c r="L177" s="4"/>
      <c r="M177">
        <v>176</v>
      </c>
      <c r="N177">
        <v>2.0973015873015872</v>
      </c>
      <c r="O177" s="4"/>
      <c r="P177">
        <v>49</v>
      </c>
      <c r="Q177">
        <v>0.51421052631578945</v>
      </c>
    </row>
    <row r="178" spans="12:17" x14ac:dyDescent="0.25">
      <c r="L178" s="4"/>
      <c r="M178">
        <v>337</v>
      </c>
      <c r="N178">
        <v>16.842500000000001</v>
      </c>
      <c r="O178" s="4"/>
      <c r="P178">
        <v>154</v>
      </c>
      <c r="Q178">
        <v>0.51343749999999999</v>
      </c>
    </row>
    <row r="179" spans="12:17" x14ac:dyDescent="0.25">
      <c r="L179" s="4"/>
      <c r="M179">
        <v>107</v>
      </c>
      <c r="N179">
        <v>4.5661111111111108</v>
      </c>
      <c r="O179" s="4"/>
      <c r="P179">
        <v>31</v>
      </c>
      <c r="Q179">
        <v>0.51122448979591839</v>
      </c>
    </row>
    <row r="180" spans="12:17" x14ac:dyDescent="0.25">
      <c r="L180" s="4"/>
      <c r="M180">
        <v>183</v>
      </c>
      <c r="N180">
        <v>13.396666666666667</v>
      </c>
      <c r="O180" s="4"/>
      <c r="P180">
        <v>67</v>
      </c>
      <c r="Q180">
        <v>0.50845360824742269</v>
      </c>
    </row>
    <row r="181" spans="12:17" x14ac:dyDescent="0.25">
      <c r="L181" s="4"/>
      <c r="M181">
        <v>72</v>
      </c>
      <c r="N181">
        <v>1.4391428571428571</v>
      </c>
      <c r="O181" s="4"/>
      <c r="P181">
        <v>88</v>
      </c>
      <c r="Q181">
        <v>0.50777777777777777</v>
      </c>
    </row>
    <row r="182" spans="12:17" x14ac:dyDescent="0.25">
      <c r="L182" s="4"/>
      <c r="M182">
        <v>295</v>
      </c>
      <c r="N182">
        <v>13.446666666666667</v>
      </c>
      <c r="O182" s="4"/>
      <c r="P182">
        <v>47</v>
      </c>
      <c r="Q182">
        <v>0.50662921348314605</v>
      </c>
    </row>
    <row r="183" spans="12:17" x14ac:dyDescent="0.25">
      <c r="L183" s="4"/>
      <c r="M183">
        <v>142</v>
      </c>
      <c r="N183">
        <v>5.4614285714285717</v>
      </c>
      <c r="O183" s="4"/>
      <c r="P183">
        <v>523</v>
      </c>
      <c r="Q183">
        <v>0.50621082621082625</v>
      </c>
    </row>
    <row r="184" spans="12:17" x14ac:dyDescent="0.25">
      <c r="L184" s="4"/>
      <c r="M184">
        <v>85</v>
      </c>
      <c r="N184">
        <v>2.8621428571428571</v>
      </c>
      <c r="O184" s="4"/>
      <c r="P184">
        <v>605</v>
      </c>
      <c r="Q184">
        <v>0.50482758620689661</v>
      </c>
    </row>
    <row r="185" spans="12:17" x14ac:dyDescent="0.25">
      <c r="L185" s="4"/>
      <c r="M185">
        <v>659</v>
      </c>
      <c r="N185">
        <v>1.3213677811550153</v>
      </c>
      <c r="O185" s="4"/>
      <c r="P185">
        <v>1596</v>
      </c>
      <c r="Q185">
        <v>0.50398033126293995</v>
      </c>
    </row>
    <row r="186" spans="12:17" x14ac:dyDescent="0.25">
      <c r="L186" s="4"/>
      <c r="M186">
        <v>121</v>
      </c>
      <c r="N186">
        <v>2.0336507936507937</v>
      </c>
      <c r="O186" s="4"/>
      <c r="P186">
        <v>67</v>
      </c>
      <c r="Q186">
        <v>0.49217948717948717</v>
      </c>
    </row>
    <row r="187" spans="12:17" x14ac:dyDescent="0.25">
      <c r="L187" s="4"/>
      <c r="M187">
        <v>3742</v>
      </c>
      <c r="N187">
        <v>3.1022842639593908</v>
      </c>
      <c r="O187" s="4"/>
      <c r="P187">
        <v>676</v>
      </c>
      <c r="Q187">
        <v>0.49026652452025588</v>
      </c>
    </row>
    <row r="188" spans="12:17" x14ac:dyDescent="0.25">
      <c r="L188" s="4"/>
      <c r="M188">
        <v>223</v>
      </c>
      <c r="N188">
        <v>3.9531818181818181</v>
      </c>
      <c r="O188" s="4"/>
      <c r="P188">
        <v>1198</v>
      </c>
      <c r="Q188">
        <v>0.48860523665659616</v>
      </c>
    </row>
    <row r="189" spans="12:17" x14ac:dyDescent="0.25">
      <c r="L189" s="4"/>
      <c r="M189">
        <v>133</v>
      </c>
      <c r="N189">
        <v>2.9471428571428571</v>
      </c>
      <c r="O189" s="4"/>
      <c r="P189">
        <v>674</v>
      </c>
      <c r="Q189">
        <v>0.48529600000000001</v>
      </c>
    </row>
    <row r="190" spans="12:17" x14ac:dyDescent="0.25">
      <c r="L190" s="4"/>
      <c r="M190">
        <v>5168</v>
      </c>
      <c r="N190">
        <v>1.6656234096692113</v>
      </c>
      <c r="O190" s="4"/>
      <c r="P190">
        <v>602</v>
      </c>
      <c r="Q190">
        <v>0.48482333607230893</v>
      </c>
    </row>
    <row r="191" spans="12:17" x14ac:dyDescent="0.25">
      <c r="L191" s="4"/>
      <c r="M191">
        <v>307</v>
      </c>
      <c r="N191">
        <v>1.6405633802816901</v>
      </c>
      <c r="O191" s="4"/>
      <c r="P191">
        <v>679</v>
      </c>
      <c r="Q191">
        <v>0.48404406999351912</v>
      </c>
    </row>
    <row r="192" spans="12:17" x14ac:dyDescent="0.25">
      <c r="L192" s="4"/>
      <c r="M192">
        <v>2441</v>
      </c>
      <c r="N192">
        <v>1.3356231003039514</v>
      </c>
      <c r="O192" s="4"/>
      <c r="P192">
        <v>2928</v>
      </c>
      <c r="Q192">
        <v>0.48396694214876035</v>
      </c>
    </row>
    <row r="193" spans="12:17" x14ac:dyDescent="0.25">
      <c r="L193" s="4"/>
      <c r="M193">
        <v>1385</v>
      </c>
      <c r="N193">
        <v>1.8495548961424333</v>
      </c>
      <c r="O193" s="4"/>
      <c r="P193">
        <v>27</v>
      </c>
      <c r="Q193">
        <v>0.48095238095238096</v>
      </c>
    </row>
    <row r="194" spans="12:17" x14ac:dyDescent="0.25">
      <c r="L194" s="4"/>
      <c r="M194">
        <v>190</v>
      </c>
      <c r="N194">
        <v>4.4372727272727275</v>
      </c>
      <c r="O194" s="4"/>
      <c r="P194">
        <v>2072</v>
      </c>
      <c r="Q194">
        <v>0.48072649572649573</v>
      </c>
    </row>
    <row r="195" spans="12:17" x14ac:dyDescent="0.25">
      <c r="L195" s="4"/>
      <c r="M195">
        <v>470</v>
      </c>
      <c r="N195">
        <v>1.999806763285024</v>
      </c>
      <c r="O195" s="4"/>
      <c r="P195">
        <v>48</v>
      </c>
      <c r="Q195">
        <v>0.4768421052631579</v>
      </c>
    </row>
    <row r="196" spans="12:17" x14ac:dyDescent="0.25">
      <c r="L196" s="4"/>
      <c r="M196">
        <v>253</v>
      </c>
      <c r="N196">
        <v>1.2395833333333333</v>
      </c>
      <c r="O196" s="4"/>
      <c r="P196">
        <v>452</v>
      </c>
      <c r="Q196">
        <v>0.47307881773399013</v>
      </c>
    </row>
    <row r="197" spans="12:17" x14ac:dyDescent="0.25">
      <c r="L197" s="4"/>
      <c r="M197">
        <v>1113</v>
      </c>
      <c r="N197">
        <v>1.8661329305135952</v>
      </c>
      <c r="O197" s="4"/>
      <c r="P197">
        <v>750</v>
      </c>
      <c r="Q197">
        <v>0.47232808616404309</v>
      </c>
    </row>
    <row r="198" spans="12:17" x14ac:dyDescent="0.25">
      <c r="L198" s="4"/>
      <c r="M198">
        <v>2283</v>
      </c>
      <c r="N198">
        <v>1.1428538550057536</v>
      </c>
      <c r="O198" s="4"/>
      <c r="P198">
        <v>56</v>
      </c>
      <c r="Q198">
        <v>0.46947368421052632</v>
      </c>
    </row>
    <row r="199" spans="12:17" x14ac:dyDescent="0.25">
      <c r="L199" s="4"/>
      <c r="M199">
        <v>1095</v>
      </c>
      <c r="N199">
        <v>1.2281904761904763</v>
      </c>
      <c r="O199" s="4"/>
      <c r="P199">
        <v>747</v>
      </c>
      <c r="Q199">
        <v>0.46387573964497042</v>
      </c>
    </row>
    <row r="200" spans="12:17" x14ac:dyDescent="0.25">
      <c r="L200" s="4"/>
      <c r="M200">
        <v>1690</v>
      </c>
      <c r="N200">
        <v>1.7914326647564469</v>
      </c>
      <c r="O200" s="4"/>
      <c r="P200">
        <v>714</v>
      </c>
      <c r="Q200">
        <v>0.46315634218289087</v>
      </c>
    </row>
    <row r="201" spans="12:17" x14ac:dyDescent="0.25">
      <c r="L201" s="4"/>
      <c r="M201">
        <v>191</v>
      </c>
      <c r="N201">
        <v>14.007777777777777</v>
      </c>
      <c r="O201" s="4"/>
      <c r="P201">
        <v>128</v>
      </c>
      <c r="Q201">
        <v>0.46194444444444444</v>
      </c>
    </row>
    <row r="202" spans="12:17" x14ac:dyDescent="0.25">
      <c r="L202" s="4"/>
      <c r="M202">
        <v>2013</v>
      </c>
      <c r="N202">
        <v>1.2770715249662619</v>
      </c>
      <c r="O202" s="4"/>
      <c r="P202">
        <v>37</v>
      </c>
      <c r="Q202">
        <v>0.45847222222222223</v>
      </c>
    </row>
    <row r="203" spans="12:17" x14ac:dyDescent="0.25">
      <c r="L203" s="4"/>
      <c r="M203">
        <v>1703</v>
      </c>
      <c r="N203">
        <v>4.105982142857143</v>
      </c>
      <c r="O203" s="4"/>
      <c r="P203">
        <v>65</v>
      </c>
      <c r="Q203">
        <v>0.45636363636363636</v>
      </c>
    </row>
    <row r="204" spans="12:17" x14ac:dyDescent="0.25">
      <c r="L204" s="4"/>
      <c r="M204">
        <v>80</v>
      </c>
      <c r="N204">
        <v>1.2373770491803278</v>
      </c>
      <c r="O204" s="4"/>
      <c r="P204">
        <v>12</v>
      </c>
      <c r="Q204">
        <v>0.45068965517241377</v>
      </c>
    </row>
    <row r="205" spans="12:17" x14ac:dyDescent="0.25">
      <c r="L205" s="4"/>
      <c r="M205">
        <v>41</v>
      </c>
      <c r="N205">
        <v>1.8491304347826087</v>
      </c>
      <c r="O205" s="4"/>
      <c r="P205">
        <v>934</v>
      </c>
      <c r="Q205">
        <v>0.44753477588871715</v>
      </c>
    </row>
    <row r="206" spans="12:17" x14ac:dyDescent="0.25">
      <c r="L206" s="4"/>
      <c r="M206">
        <v>187</v>
      </c>
      <c r="N206">
        <v>2.9870000000000001</v>
      </c>
      <c r="O206" s="4"/>
      <c r="P206">
        <v>37</v>
      </c>
      <c r="Q206">
        <v>0.44344086021505374</v>
      </c>
    </row>
    <row r="207" spans="12:17" x14ac:dyDescent="0.25">
      <c r="L207" s="4"/>
      <c r="M207">
        <v>2875</v>
      </c>
      <c r="N207">
        <v>2.2635175879396985</v>
      </c>
      <c r="O207" s="4"/>
      <c r="P207">
        <v>39</v>
      </c>
      <c r="Q207">
        <v>0.44074999999999998</v>
      </c>
    </row>
    <row r="208" spans="12:17" x14ac:dyDescent="0.25">
      <c r="L208" s="4"/>
      <c r="M208">
        <v>88</v>
      </c>
      <c r="N208">
        <v>1.7356363636363636</v>
      </c>
      <c r="O208" s="4"/>
      <c r="P208">
        <v>1028</v>
      </c>
      <c r="Q208">
        <v>0.43975381008206332</v>
      </c>
    </row>
    <row r="209" spans="12:17" x14ac:dyDescent="0.25">
      <c r="L209" s="4"/>
      <c r="M209">
        <v>191</v>
      </c>
      <c r="N209">
        <v>3.7175675675675675</v>
      </c>
      <c r="O209" s="4"/>
      <c r="P209">
        <v>1439</v>
      </c>
      <c r="Q209">
        <v>0.43838781575037145</v>
      </c>
    </row>
    <row r="210" spans="12:17" x14ac:dyDescent="0.25">
      <c r="L210" s="4"/>
      <c r="M210">
        <v>139</v>
      </c>
      <c r="N210">
        <v>1.601923076923077</v>
      </c>
      <c r="O210" s="4"/>
      <c r="P210">
        <v>58</v>
      </c>
      <c r="Q210">
        <v>0.43660714285714286</v>
      </c>
    </row>
    <row r="211" spans="12:17" x14ac:dyDescent="0.25">
      <c r="L211" s="4"/>
      <c r="M211">
        <v>186</v>
      </c>
      <c r="N211">
        <v>16.163333333333334</v>
      </c>
      <c r="O211" s="4"/>
      <c r="P211">
        <v>846</v>
      </c>
      <c r="Q211">
        <v>0.42523125996810207</v>
      </c>
    </row>
    <row r="212" spans="12:17" x14ac:dyDescent="0.25">
      <c r="L212" s="4"/>
      <c r="M212">
        <v>112</v>
      </c>
      <c r="N212">
        <v>7.3343749999999996</v>
      </c>
      <c r="O212" s="4"/>
      <c r="P212">
        <v>504</v>
      </c>
      <c r="Q212">
        <v>0.42127533783783783</v>
      </c>
    </row>
    <row r="213" spans="12:17" x14ac:dyDescent="0.25">
      <c r="L213" s="4"/>
      <c r="M213">
        <v>101</v>
      </c>
      <c r="N213">
        <v>5.9211111111111112</v>
      </c>
      <c r="O213" s="4"/>
      <c r="P213">
        <v>830</v>
      </c>
      <c r="Q213">
        <v>0.41983299595141699</v>
      </c>
    </row>
    <row r="214" spans="12:17" x14ac:dyDescent="0.25">
      <c r="L214" s="4"/>
      <c r="M214">
        <v>206</v>
      </c>
      <c r="N214">
        <v>2.7680769230769231</v>
      </c>
      <c r="O214" s="4"/>
      <c r="P214">
        <v>92</v>
      </c>
      <c r="Q214">
        <v>0.41732558139534881</v>
      </c>
    </row>
    <row r="215" spans="12:17" x14ac:dyDescent="0.25">
      <c r="L215" s="4"/>
      <c r="M215">
        <v>154</v>
      </c>
      <c r="N215">
        <v>2.730185185185185</v>
      </c>
      <c r="O215" s="4"/>
      <c r="P215">
        <v>18</v>
      </c>
      <c r="Q215">
        <v>0.41399999999999998</v>
      </c>
    </row>
    <row r="216" spans="12:17" x14ac:dyDescent="0.25">
      <c r="L216" s="4"/>
      <c r="M216">
        <v>5966</v>
      </c>
      <c r="N216">
        <v>1.593633125556545</v>
      </c>
      <c r="O216" s="4"/>
      <c r="P216">
        <v>558</v>
      </c>
      <c r="Q216">
        <v>0.40992553191489361</v>
      </c>
    </row>
    <row r="217" spans="12:17" x14ac:dyDescent="0.25">
      <c r="L217" s="4"/>
      <c r="M217">
        <v>169</v>
      </c>
      <c r="N217">
        <v>15.915555555555555</v>
      </c>
      <c r="O217" s="4"/>
      <c r="P217">
        <v>16</v>
      </c>
      <c r="Q217">
        <v>0.40500000000000003</v>
      </c>
    </row>
    <row r="218" spans="12:17" x14ac:dyDescent="0.25">
      <c r="L218" s="4"/>
      <c r="M218">
        <v>2106</v>
      </c>
      <c r="N218">
        <v>7.3018222222222224</v>
      </c>
      <c r="O218" s="4"/>
      <c r="P218">
        <v>83</v>
      </c>
      <c r="Q218">
        <v>0.40470588235294119</v>
      </c>
    </row>
    <row r="219" spans="12:17" x14ac:dyDescent="0.25">
      <c r="L219" s="4"/>
      <c r="M219">
        <v>131</v>
      </c>
      <c r="N219">
        <v>3.6102941176470589</v>
      </c>
      <c r="O219" s="4"/>
      <c r="P219">
        <v>44</v>
      </c>
      <c r="Q219">
        <v>0.40444444444444444</v>
      </c>
    </row>
    <row r="220" spans="12:17" x14ac:dyDescent="0.25">
      <c r="L220" s="4"/>
      <c r="M220">
        <v>84</v>
      </c>
      <c r="N220">
        <v>1.6032</v>
      </c>
      <c r="O220" s="4"/>
      <c r="P220">
        <v>40</v>
      </c>
      <c r="Q220">
        <v>0.40356164383561643</v>
      </c>
    </row>
    <row r="221" spans="12:17" x14ac:dyDescent="0.25">
      <c r="L221" s="4"/>
      <c r="M221">
        <v>155</v>
      </c>
      <c r="N221">
        <v>1.8394339622641509</v>
      </c>
      <c r="O221" s="4"/>
      <c r="P221">
        <v>92</v>
      </c>
      <c r="Q221">
        <v>0.40307692307692305</v>
      </c>
    </row>
    <row r="222" spans="12:17" x14ac:dyDescent="0.25">
      <c r="L222" s="4"/>
      <c r="M222">
        <v>189</v>
      </c>
      <c r="N222">
        <v>2.2538095238095237</v>
      </c>
      <c r="O222" s="4"/>
      <c r="P222">
        <v>742</v>
      </c>
      <c r="Q222">
        <v>0.40281762295081969</v>
      </c>
    </row>
    <row r="223" spans="12:17" x14ac:dyDescent="0.25">
      <c r="L223" s="4"/>
      <c r="M223">
        <v>4799</v>
      </c>
      <c r="N223">
        <v>1.7200961538461539</v>
      </c>
      <c r="O223" s="4"/>
      <c r="P223">
        <v>19</v>
      </c>
      <c r="Q223">
        <v>0.39857142857142858</v>
      </c>
    </row>
    <row r="224" spans="12:17" x14ac:dyDescent="0.25">
      <c r="L224" s="4"/>
      <c r="M224">
        <v>1137</v>
      </c>
      <c r="N224">
        <v>1.4616709511568124</v>
      </c>
      <c r="O224" s="4"/>
      <c r="P224">
        <v>424</v>
      </c>
      <c r="Q224">
        <v>0.39261467889908258</v>
      </c>
    </row>
    <row r="225" spans="12:17" x14ac:dyDescent="0.25">
      <c r="L225" s="4"/>
      <c r="M225">
        <v>1152</v>
      </c>
      <c r="N225">
        <v>1.2211084337349398</v>
      </c>
      <c r="O225" s="4"/>
      <c r="P225">
        <v>575</v>
      </c>
      <c r="Q225">
        <v>0.39234070221066319</v>
      </c>
    </row>
    <row r="226" spans="12:17" x14ac:dyDescent="0.25">
      <c r="L226" s="4"/>
      <c r="M226">
        <v>50</v>
      </c>
      <c r="N226">
        <v>1.8654166666666667</v>
      </c>
      <c r="O226" s="4"/>
      <c r="P226">
        <v>452</v>
      </c>
      <c r="Q226">
        <v>0.38948339483394834</v>
      </c>
    </row>
    <row r="227" spans="12:17" x14ac:dyDescent="0.25">
      <c r="L227" s="4"/>
      <c r="M227">
        <v>3059</v>
      </c>
      <c r="N227">
        <v>2.2896178343949045</v>
      </c>
      <c r="O227" s="4"/>
      <c r="P227">
        <v>774</v>
      </c>
      <c r="Q227">
        <v>0.38633185349611543</v>
      </c>
    </row>
    <row r="228" spans="12:17" x14ac:dyDescent="0.25">
      <c r="L228" s="4"/>
      <c r="M228">
        <v>34</v>
      </c>
      <c r="N228">
        <v>4.6937499999999996</v>
      </c>
      <c r="O228" s="4"/>
      <c r="P228">
        <v>33</v>
      </c>
      <c r="Q228">
        <v>0.38538461538461538</v>
      </c>
    </row>
    <row r="229" spans="12:17" x14ac:dyDescent="0.25">
      <c r="L229" s="4"/>
      <c r="M229">
        <v>220</v>
      </c>
      <c r="N229">
        <v>1.3011267605633803</v>
      </c>
      <c r="O229" s="4"/>
      <c r="P229">
        <v>86</v>
      </c>
      <c r="Q229">
        <v>0.37952380952380954</v>
      </c>
    </row>
    <row r="230" spans="12:17" x14ac:dyDescent="0.25">
      <c r="L230" s="4"/>
      <c r="M230">
        <v>1604</v>
      </c>
      <c r="N230">
        <v>1.6705422993492407</v>
      </c>
      <c r="O230" s="4"/>
      <c r="P230">
        <v>1296</v>
      </c>
      <c r="Q230">
        <v>0.37695968274950431</v>
      </c>
    </row>
    <row r="231" spans="12:17" x14ac:dyDescent="0.25">
      <c r="L231" s="4"/>
      <c r="M231">
        <v>454</v>
      </c>
      <c r="N231">
        <v>1.738641975308642</v>
      </c>
      <c r="O231" s="4"/>
      <c r="P231">
        <v>1000</v>
      </c>
      <c r="Q231">
        <v>0.37590225563909774</v>
      </c>
    </row>
    <row r="232" spans="12:17" x14ac:dyDescent="0.25">
      <c r="L232" s="4"/>
      <c r="M232">
        <v>123</v>
      </c>
      <c r="N232">
        <v>7.1776470588235295</v>
      </c>
      <c r="O232" s="4"/>
      <c r="P232">
        <v>12</v>
      </c>
      <c r="Q232">
        <v>0.37481481481481482</v>
      </c>
    </row>
    <row r="233" spans="12:17" x14ac:dyDescent="0.25">
      <c r="L233" s="4"/>
      <c r="M233">
        <v>299</v>
      </c>
      <c r="N233">
        <v>15.302222222222222</v>
      </c>
      <c r="O233" s="4"/>
      <c r="P233">
        <v>45</v>
      </c>
      <c r="Q233">
        <v>0.37233333333333335</v>
      </c>
    </row>
    <row r="234" spans="12:17" x14ac:dyDescent="0.25">
      <c r="L234" s="4"/>
      <c r="M234">
        <v>2237</v>
      </c>
      <c r="N234">
        <v>3.1558486707566464</v>
      </c>
      <c r="O234" s="4"/>
      <c r="P234">
        <v>40</v>
      </c>
      <c r="Q234">
        <v>0.36892473118279567</v>
      </c>
    </row>
    <row r="235" spans="12:17" x14ac:dyDescent="0.25">
      <c r="L235" s="4"/>
      <c r="M235">
        <v>645</v>
      </c>
      <c r="N235">
        <v>1.8214503816793892</v>
      </c>
      <c r="O235" s="4"/>
      <c r="P235">
        <v>52</v>
      </c>
      <c r="Q235">
        <v>0.36297297297297298</v>
      </c>
    </row>
    <row r="236" spans="12:17" x14ac:dyDescent="0.25">
      <c r="L236" s="4"/>
      <c r="M236">
        <v>484</v>
      </c>
      <c r="N236">
        <v>3.5588235294117645</v>
      </c>
      <c r="O236" s="4"/>
      <c r="P236">
        <v>1910</v>
      </c>
      <c r="Q236">
        <v>0.35650077760497667</v>
      </c>
    </row>
    <row r="237" spans="12:17" x14ac:dyDescent="0.25">
      <c r="L237" s="4"/>
      <c r="M237">
        <v>154</v>
      </c>
      <c r="N237">
        <v>1.3183695652173912</v>
      </c>
      <c r="O237" s="4"/>
      <c r="P237">
        <v>63</v>
      </c>
      <c r="Q237">
        <v>0.35534246575342465</v>
      </c>
    </row>
    <row r="238" spans="12:17" x14ac:dyDescent="0.25">
      <c r="L238" s="4"/>
      <c r="M238">
        <v>82</v>
      </c>
      <c r="N238">
        <v>1.0462820512820512</v>
      </c>
      <c r="O238" s="4"/>
      <c r="P238">
        <v>33</v>
      </c>
      <c r="Q238">
        <v>0.34892857142857142</v>
      </c>
    </row>
    <row r="239" spans="12:17" x14ac:dyDescent="0.25">
      <c r="L239" s="4"/>
      <c r="M239">
        <v>134</v>
      </c>
      <c r="N239">
        <v>6.6885714285714286</v>
      </c>
      <c r="O239" s="4"/>
      <c r="P239">
        <v>25</v>
      </c>
      <c r="Q239">
        <v>0.34475</v>
      </c>
    </row>
    <row r="240" spans="12:17" x14ac:dyDescent="0.25">
      <c r="L240" s="4"/>
      <c r="M240">
        <v>5203</v>
      </c>
      <c r="N240">
        <v>1.2343497363796134</v>
      </c>
      <c r="O240" s="4"/>
      <c r="P240">
        <v>210</v>
      </c>
      <c r="Q240">
        <v>0.34351966873706002</v>
      </c>
    </row>
    <row r="241" spans="12:17" x14ac:dyDescent="0.25">
      <c r="L241" s="4"/>
      <c r="M241">
        <v>94</v>
      </c>
      <c r="N241">
        <v>1.2846</v>
      </c>
      <c r="O241" s="4"/>
      <c r="P241">
        <v>120</v>
      </c>
      <c r="Q241">
        <v>0.34173469387755101</v>
      </c>
    </row>
    <row r="242" spans="12:17" x14ac:dyDescent="0.25">
      <c r="L242" s="4"/>
      <c r="M242">
        <v>205</v>
      </c>
      <c r="N242">
        <v>1.2729885057471264</v>
      </c>
      <c r="O242" s="4"/>
      <c r="P242">
        <v>75</v>
      </c>
      <c r="Q242">
        <v>0.34152777777777776</v>
      </c>
    </row>
    <row r="243" spans="12:17" x14ac:dyDescent="0.25">
      <c r="L243" s="4"/>
      <c r="M243">
        <v>92</v>
      </c>
      <c r="N243">
        <v>2.8766666666666665</v>
      </c>
      <c r="O243" s="4"/>
      <c r="P243">
        <v>7</v>
      </c>
      <c r="Q243">
        <v>0.34</v>
      </c>
    </row>
    <row r="244" spans="12:17" x14ac:dyDescent="0.25">
      <c r="L244" s="4"/>
      <c r="M244">
        <v>219</v>
      </c>
      <c r="N244">
        <v>5.7294444444444448</v>
      </c>
      <c r="O244" s="4"/>
      <c r="P244">
        <v>31</v>
      </c>
      <c r="Q244">
        <v>0.33894736842105261</v>
      </c>
    </row>
    <row r="245" spans="12:17" x14ac:dyDescent="0.25">
      <c r="L245" s="4"/>
      <c r="M245">
        <v>2526</v>
      </c>
      <c r="N245">
        <v>1.1290429799426933</v>
      </c>
      <c r="O245" s="4"/>
      <c r="P245">
        <v>1220</v>
      </c>
      <c r="Q245">
        <v>0.33692229038854804</v>
      </c>
    </row>
    <row r="246" spans="12:17" x14ac:dyDescent="0.25">
      <c r="L246" s="4"/>
      <c r="M246">
        <v>94</v>
      </c>
      <c r="N246">
        <v>1.9249019607843136</v>
      </c>
      <c r="O246" s="4"/>
      <c r="P246">
        <v>1063</v>
      </c>
      <c r="Q246">
        <v>0.33464735516372796</v>
      </c>
    </row>
    <row r="247" spans="12:17" x14ac:dyDescent="0.25">
      <c r="L247" s="4"/>
      <c r="M247">
        <v>1713</v>
      </c>
      <c r="N247">
        <v>1.168766404199475</v>
      </c>
      <c r="O247" s="4"/>
      <c r="P247">
        <v>191</v>
      </c>
      <c r="Q247">
        <v>0.32453465346534655</v>
      </c>
    </row>
    <row r="248" spans="12:17" x14ac:dyDescent="0.25">
      <c r="L248" s="4"/>
      <c r="M248">
        <v>249</v>
      </c>
      <c r="N248">
        <v>10.521538461538462</v>
      </c>
      <c r="O248" s="4"/>
      <c r="P248">
        <v>1691</v>
      </c>
      <c r="Q248">
        <v>0.32444767441860467</v>
      </c>
    </row>
    <row r="249" spans="12:17" x14ac:dyDescent="0.25">
      <c r="L249" s="4"/>
      <c r="M249">
        <v>192</v>
      </c>
      <c r="N249">
        <v>1.2307407407407407</v>
      </c>
      <c r="O249" s="4"/>
      <c r="P249">
        <v>15</v>
      </c>
      <c r="Q249">
        <v>0.32208333333333333</v>
      </c>
    </row>
    <row r="250" spans="12:17" x14ac:dyDescent="0.25">
      <c r="L250" s="4"/>
      <c r="M250">
        <v>247</v>
      </c>
      <c r="N250">
        <v>1.7863855421686747</v>
      </c>
      <c r="O250" s="4"/>
      <c r="P250">
        <v>35</v>
      </c>
      <c r="Q250">
        <v>0.3201219512195122</v>
      </c>
    </row>
    <row r="251" spans="12:17" x14ac:dyDescent="0.25">
      <c r="L251" s="4"/>
      <c r="M251">
        <v>2293</v>
      </c>
      <c r="N251">
        <v>3.5528169014084505</v>
      </c>
      <c r="O251" s="4"/>
      <c r="P251">
        <v>886</v>
      </c>
      <c r="Q251">
        <v>0.31934684684684683</v>
      </c>
    </row>
    <row r="252" spans="12:17" x14ac:dyDescent="0.25">
      <c r="L252" s="4"/>
      <c r="M252">
        <v>3131</v>
      </c>
      <c r="N252">
        <v>1.6190634146341463</v>
      </c>
      <c r="O252" s="4"/>
      <c r="P252">
        <v>245</v>
      </c>
      <c r="Q252">
        <v>0.31844940867279897</v>
      </c>
    </row>
    <row r="253" spans="12:17" x14ac:dyDescent="0.25">
      <c r="L253" s="4"/>
      <c r="M253">
        <v>143</v>
      </c>
      <c r="N253">
        <v>1.9872222222222222</v>
      </c>
      <c r="O253" s="4"/>
      <c r="P253">
        <v>955</v>
      </c>
      <c r="Q253">
        <v>0.3130913348946136</v>
      </c>
    </row>
    <row r="254" spans="12:17" x14ac:dyDescent="0.25">
      <c r="L254" s="4"/>
      <c r="M254">
        <v>296</v>
      </c>
      <c r="N254">
        <v>1.7641935483870967</v>
      </c>
      <c r="O254" s="4"/>
      <c r="P254">
        <v>454</v>
      </c>
      <c r="Q254">
        <v>0.31201660735468567</v>
      </c>
    </row>
    <row r="255" spans="12:17" x14ac:dyDescent="0.25">
      <c r="L255" s="4"/>
      <c r="M255">
        <v>170</v>
      </c>
      <c r="N255">
        <v>5.1138095238095236</v>
      </c>
      <c r="O255" s="4"/>
      <c r="P255">
        <v>248</v>
      </c>
      <c r="Q255">
        <v>0.31171232876712329</v>
      </c>
    </row>
    <row r="256" spans="12:17" x14ac:dyDescent="0.25">
      <c r="L256" s="4"/>
      <c r="M256">
        <v>86</v>
      </c>
      <c r="N256">
        <v>9.67</v>
      </c>
      <c r="O256" s="4"/>
      <c r="P256">
        <v>648</v>
      </c>
      <c r="Q256">
        <v>0.30732891832229581</v>
      </c>
    </row>
    <row r="257" spans="12:17" x14ac:dyDescent="0.25">
      <c r="L257" s="4"/>
      <c r="M257">
        <v>6286</v>
      </c>
      <c r="N257">
        <v>1.2284501347708894</v>
      </c>
      <c r="O257" s="4"/>
      <c r="P257">
        <v>33</v>
      </c>
      <c r="Q257">
        <v>0.30715909090909088</v>
      </c>
    </row>
    <row r="258" spans="12:17" x14ac:dyDescent="0.25">
      <c r="L258" s="4"/>
      <c r="M258">
        <v>3727</v>
      </c>
      <c r="N258">
        <v>1.1837253218884121</v>
      </c>
      <c r="O258" s="4"/>
      <c r="P258">
        <v>535</v>
      </c>
      <c r="Q258">
        <v>0.30579449152542371</v>
      </c>
    </row>
    <row r="259" spans="12:17" x14ac:dyDescent="0.25">
      <c r="L259" s="4"/>
      <c r="M259">
        <v>1605</v>
      </c>
      <c r="N259">
        <v>1.041243169398907</v>
      </c>
      <c r="O259" s="4"/>
      <c r="P259">
        <v>19</v>
      </c>
      <c r="Q259">
        <v>0.30442307692307691</v>
      </c>
    </row>
    <row r="260" spans="12:17" x14ac:dyDescent="0.25">
      <c r="L260" s="4"/>
      <c r="M260">
        <v>2120</v>
      </c>
      <c r="N260">
        <v>3.5120118343195266</v>
      </c>
      <c r="O260" s="4"/>
      <c r="P260">
        <v>34</v>
      </c>
      <c r="Q260">
        <v>0.30304347826086958</v>
      </c>
    </row>
    <row r="261" spans="12:17" x14ac:dyDescent="0.25">
      <c r="L261" s="4"/>
      <c r="M261">
        <v>50</v>
      </c>
      <c r="N261">
        <v>1.7162500000000001</v>
      </c>
      <c r="O261" s="4"/>
      <c r="P261">
        <v>16</v>
      </c>
      <c r="Q261">
        <v>0.30037735849056602</v>
      </c>
    </row>
    <row r="262" spans="12:17" x14ac:dyDescent="0.25">
      <c r="L262" s="4"/>
      <c r="M262">
        <v>2080</v>
      </c>
      <c r="N262">
        <v>1.4104655870445344</v>
      </c>
      <c r="O262" s="4"/>
      <c r="P262">
        <v>1120</v>
      </c>
      <c r="Q262">
        <v>0.29828720626631855</v>
      </c>
    </row>
    <row r="263" spans="12:17" x14ac:dyDescent="0.25">
      <c r="L263" s="4"/>
      <c r="M263">
        <v>2105</v>
      </c>
      <c r="N263">
        <v>1.0816455696202532</v>
      </c>
      <c r="O263" s="4"/>
      <c r="P263">
        <v>31</v>
      </c>
      <c r="Q263">
        <v>0.29346153846153844</v>
      </c>
    </row>
    <row r="264" spans="12:17" x14ac:dyDescent="0.25">
      <c r="L264" s="4"/>
      <c r="M264">
        <v>2436</v>
      </c>
      <c r="N264">
        <v>1.3345505617977529</v>
      </c>
      <c r="O264" s="4"/>
      <c r="P264">
        <v>648</v>
      </c>
      <c r="Q264">
        <v>0.28461970393057684</v>
      </c>
    </row>
    <row r="265" spans="12:17" x14ac:dyDescent="0.25">
      <c r="L265" s="4"/>
      <c r="M265">
        <v>80</v>
      </c>
      <c r="N265">
        <v>1.8785106382978722</v>
      </c>
      <c r="O265" s="4"/>
      <c r="P265">
        <v>24</v>
      </c>
      <c r="Q265">
        <v>0.27725490196078434</v>
      </c>
    </row>
    <row r="266" spans="12:17" x14ac:dyDescent="0.25">
      <c r="L266" s="4"/>
      <c r="M266">
        <v>42</v>
      </c>
      <c r="N266">
        <v>3.32</v>
      </c>
      <c r="O266" s="4"/>
      <c r="P266">
        <v>27</v>
      </c>
      <c r="Q266">
        <v>0.27693181818181817</v>
      </c>
    </row>
    <row r="267" spans="12:17" x14ac:dyDescent="0.25">
      <c r="L267" s="4"/>
      <c r="M267">
        <v>139</v>
      </c>
      <c r="N267">
        <v>5.7521428571428572</v>
      </c>
      <c r="O267" s="4"/>
      <c r="P267">
        <v>13</v>
      </c>
      <c r="Q267">
        <v>0.26694444444444443</v>
      </c>
    </row>
    <row r="268" spans="12:17" x14ac:dyDescent="0.25">
      <c r="L268" s="4"/>
      <c r="M268">
        <v>159</v>
      </c>
      <c r="N268">
        <v>1.8442857142857143</v>
      </c>
      <c r="O268" s="4"/>
      <c r="P268">
        <v>46</v>
      </c>
      <c r="Q268">
        <v>0.26640000000000003</v>
      </c>
    </row>
    <row r="269" spans="12:17" x14ac:dyDescent="0.25">
      <c r="L269" s="4"/>
      <c r="M269">
        <v>381</v>
      </c>
      <c r="N269">
        <v>2.8580555555555556</v>
      </c>
      <c r="O269" s="4"/>
      <c r="P269">
        <v>1130</v>
      </c>
      <c r="Q269">
        <v>0.26191501103752757</v>
      </c>
    </row>
    <row r="270" spans="12:17" x14ac:dyDescent="0.25">
      <c r="L270" s="4"/>
      <c r="M270">
        <v>194</v>
      </c>
      <c r="N270">
        <v>3.19</v>
      </c>
      <c r="O270" s="4"/>
      <c r="P270">
        <v>6</v>
      </c>
      <c r="Q270">
        <v>0.25714285714285712</v>
      </c>
    </row>
    <row r="271" spans="12:17" x14ac:dyDescent="0.25">
      <c r="L271" s="4"/>
      <c r="M271">
        <v>106</v>
      </c>
      <c r="N271">
        <v>1.7814000000000001</v>
      </c>
      <c r="O271" s="4"/>
      <c r="P271">
        <v>57</v>
      </c>
      <c r="Q271">
        <v>0.25433734939759034</v>
      </c>
    </row>
    <row r="272" spans="12:17" x14ac:dyDescent="0.25">
      <c r="L272" s="4"/>
      <c r="M272">
        <v>142</v>
      </c>
      <c r="N272">
        <v>3.6515</v>
      </c>
      <c r="O272" s="4"/>
      <c r="P272">
        <v>32</v>
      </c>
      <c r="Q272">
        <v>0.24914285714285714</v>
      </c>
    </row>
    <row r="273" spans="12:17" x14ac:dyDescent="0.25">
      <c r="L273" s="4"/>
      <c r="M273">
        <v>211</v>
      </c>
      <c r="N273">
        <v>1.1394594594594594</v>
      </c>
      <c r="O273" s="4"/>
      <c r="P273">
        <v>37</v>
      </c>
      <c r="Q273">
        <v>0.24610000000000001</v>
      </c>
    </row>
    <row r="274" spans="12:17" x14ac:dyDescent="0.25">
      <c r="L274" s="4"/>
      <c r="M274">
        <v>2756</v>
      </c>
      <c r="N274">
        <v>2.3634156976744185</v>
      </c>
      <c r="O274" s="4"/>
      <c r="P274">
        <v>656</v>
      </c>
      <c r="Q274">
        <v>0.24466101694915254</v>
      </c>
    </row>
    <row r="275" spans="12:17" x14ac:dyDescent="0.25">
      <c r="L275" s="4"/>
      <c r="M275">
        <v>173</v>
      </c>
      <c r="N275">
        <v>5.1291666666666664</v>
      </c>
      <c r="O275" s="4"/>
      <c r="P275">
        <v>395</v>
      </c>
      <c r="Q275">
        <v>0.24205617977528091</v>
      </c>
    </row>
    <row r="276" spans="12:17" x14ac:dyDescent="0.25">
      <c r="L276" s="4"/>
      <c r="M276">
        <v>87</v>
      </c>
      <c r="N276">
        <v>1.0065116279069768</v>
      </c>
      <c r="O276" s="4"/>
      <c r="P276">
        <v>26</v>
      </c>
      <c r="Q276">
        <v>0.24134831460674158</v>
      </c>
    </row>
    <row r="277" spans="12:17" x14ac:dyDescent="0.25">
      <c r="L277" s="4"/>
      <c r="M277">
        <v>1572</v>
      </c>
      <c r="N277">
        <v>2.6020608108108108</v>
      </c>
      <c r="O277" s="4"/>
      <c r="P277">
        <v>362</v>
      </c>
      <c r="Q277">
        <v>0.24017591339648173</v>
      </c>
    </row>
    <row r="278" spans="12:17" x14ac:dyDescent="0.25">
      <c r="L278" s="4"/>
      <c r="M278">
        <v>2346</v>
      </c>
      <c r="N278">
        <v>1.7862556663644606</v>
      </c>
      <c r="O278" s="4"/>
      <c r="P278">
        <v>579</v>
      </c>
      <c r="Q278">
        <v>0.239488107549121</v>
      </c>
    </row>
    <row r="279" spans="12:17" x14ac:dyDescent="0.25">
      <c r="L279" s="4"/>
      <c r="M279">
        <v>115</v>
      </c>
      <c r="N279">
        <v>2.2005660377358489</v>
      </c>
      <c r="O279" s="4"/>
      <c r="P279">
        <v>526</v>
      </c>
      <c r="Q279">
        <v>0.23703520691785052</v>
      </c>
    </row>
    <row r="280" spans="12:17" x14ac:dyDescent="0.25">
      <c r="L280" s="4"/>
      <c r="M280">
        <v>85</v>
      </c>
      <c r="N280">
        <v>1.015108695652174</v>
      </c>
      <c r="O280" s="4"/>
      <c r="P280">
        <v>15</v>
      </c>
      <c r="Q280">
        <v>0.23390243902439026</v>
      </c>
    </row>
    <row r="281" spans="12:17" x14ac:dyDescent="0.25">
      <c r="L281" s="4"/>
      <c r="M281">
        <v>144</v>
      </c>
      <c r="N281">
        <v>1.915</v>
      </c>
      <c r="O281" s="4"/>
      <c r="P281">
        <v>252</v>
      </c>
      <c r="Q281">
        <v>0.21615194054500414</v>
      </c>
    </row>
    <row r="282" spans="12:17" x14ac:dyDescent="0.25">
      <c r="L282" s="4"/>
      <c r="M282">
        <v>2443</v>
      </c>
      <c r="N282">
        <v>3.0534683098591549</v>
      </c>
      <c r="O282" s="4"/>
      <c r="P282">
        <v>18</v>
      </c>
      <c r="Q282">
        <v>0.20961538461538462</v>
      </c>
    </row>
    <row r="283" spans="12:17" x14ac:dyDescent="0.25">
      <c r="L283" s="4"/>
      <c r="M283">
        <v>64</v>
      </c>
      <c r="N283">
        <v>7.2377777777777776</v>
      </c>
      <c r="O283" s="4"/>
      <c r="P283">
        <v>326</v>
      </c>
      <c r="Q283">
        <v>0.20896851248642778</v>
      </c>
    </row>
    <row r="284" spans="12:17" x14ac:dyDescent="0.25">
      <c r="L284" s="4"/>
      <c r="M284">
        <v>268</v>
      </c>
      <c r="N284">
        <v>5.4736000000000002</v>
      </c>
      <c r="O284" s="4"/>
      <c r="P284">
        <v>76</v>
      </c>
      <c r="Q284">
        <v>0.20338181818181819</v>
      </c>
    </row>
    <row r="285" spans="12:17" x14ac:dyDescent="0.25">
      <c r="L285" s="4"/>
      <c r="M285">
        <v>195</v>
      </c>
      <c r="N285">
        <v>4.1449999999999996</v>
      </c>
      <c r="O285" s="4"/>
      <c r="P285">
        <v>16</v>
      </c>
      <c r="Q285">
        <v>0.20333333333333334</v>
      </c>
    </row>
    <row r="286" spans="12:17" x14ac:dyDescent="0.25">
      <c r="L286" s="4"/>
      <c r="M286">
        <v>186</v>
      </c>
      <c r="N286">
        <v>5.2992307692307694</v>
      </c>
      <c r="O286" s="4"/>
      <c r="P286">
        <v>14</v>
      </c>
      <c r="Q286">
        <v>0.20322580645161289</v>
      </c>
    </row>
    <row r="287" spans="12:17" x14ac:dyDescent="0.25">
      <c r="L287" s="4"/>
      <c r="M287">
        <v>460</v>
      </c>
      <c r="N287">
        <v>1.8032549019607844</v>
      </c>
      <c r="O287" s="4"/>
      <c r="P287">
        <v>41</v>
      </c>
      <c r="Q287">
        <v>0.20252747252747252</v>
      </c>
    </row>
    <row r="288" spans="12:17" x14ac:dyDescent="0.25">
      <c r="L288" s="4"/>
      <c r="M288">
        <v>2528</v>
      </c>
      <c r="N288">
        <v>9.2707777777777771</v>
      </c>
      <c r="O288" s="4"/>
      <c r="P288">
        <v>243</v>
      </c>
      <c r="Q288">
        <v>0.19992957746478873</v>
      </c>
    </row>
    <row r="289" spans="12:17" x14ac:dyDescent="0.25">
      <c r="L289" s="4"/>
      <c r="M289">
        <v>3657</v>
      </c>
      <c r="N289">
        <v>1.1222929936305732</v>
      </c>
      <c r="O289" s="4"/>
      <c r="P289">
        <v>30</v>
      </c>
      <c r="Q289">
        <v>0.19227272727272726</v>
      </c>
    </row>
    <row r="290" spans="12:17" x14ac:dyDescent="0.25">
      <c r="L290" s="4"/>
      <c r="M290">
        <v>131</v>
      </c>
      <c r="N290">
        <v>1.1908974358974358</v>
      </c>
      <c r="O290" s="4"/>
      <c r="P290">
        <v>830</v>
      </c>
      <c r="Q290">
        <v>0.19028784648187633</v>
      </c>
    </row>
    <row r="291" spans="12:17" x14ac:dyDescent="0.25">
      <c r="L291" s="4"/>
      <c r="M291">
        <v>239</v>
      </c>
      <c r="N291">
        <v>1.3931868131868133</v>
      </c>
      <c r="O291" s="4"/>
      <c r="P291">
        <v>75</v>
      </c>
      <c r="Q291">
        <v>0.18888888888888888</v>
      </c>
    </row>
    <row r="292" spans="12:17" x14ac:dyDescent="0.25">
      <c r="L292" s="4"/>
      <c r="M292">
        <v>78</v>
      </c>
      <c r="N292">
        <v>1.1200000000000001</v>
      </c>
      <c r="O292" s="4"/>
      <c r="P292">
        <v>29</v>
      </c>
      <c r="Q292">
        <v>0.18728395061728395</v>
      </c>
    </row>
    <row r="293" spans="12:17" x14ac:dyDescent="0.25">
      <c r="L293" s="4"/>
      <c r="M293">
        <v>1773</v>
      </c>
      <c r="N293">
        <v>1.0174563871693867</v>
      </c>
      <c r="O293" s="4"/>
      <c r="P293">
        <v>662</v>
      </c>
      <c r="Q293">
        <v>0.18622397298818233</v>
      </c>
    </row>
    <row r="294" spans="12:17" x14ac:dyDescent="0.25">
      <c r="L294" s="4"/>
      <c r="M294">
        <v>32</v>
      </c>
      <c r="N294">
        <v>4.2575000000000003</v>
      </c>
      <c r="O294" s="4"/>
      <c r="P294">
        <v>15</v>
      </c>
      <c r="Q294">
        <v>0.18126436781609195</v>
      </c>
    </row>
    <row r="295" spans="12:17" x14ac:dyDescent="0.25">
      <c r="L295" s="4"/>
      <c r="M295">
        <v>369</v>
      </c>
      <c r="N295">
        <v>1.4553947368421052</v>
      </c>
      <c r="O295" s="4"/>
      <c r="P295">
        <v>10</v>
      </c>
      <c r="Q295">
        <v>0.17499999999999999</v>
      </c>
    </row>
    <row r="296" spans="12:17" x14ac:dyDescent="0.25">
      <c r="L296" s="4"/>
      <c r="M296">
        <v>89</v>
      </c>
      <c r="N296">
        <v>7.003333333333333</v>
      </c>
      <c r="O296" s="4"/>
      <c r="P296">
        <v>245</v>
      </c>
      <c r="Q296">
        <v>0.1675440414507772</v>
      </c>
    </row>
    <row r="297" spans="12:17" x14ac:dyDescent="0.25">
      <c r="L297" s="4"/>
      <c r="M297">
        <v>147</v>
      </c>
      <c r="N297">
        <v>1.5595180722891566</v>
      </c>
      <c r="O297" s="4"/>
      <c r="P297">
        <v>257</v>
      </c>
      <c r="Q297">
        <v>0.16501669449081802</v>
      </c>
    </row>
    <row r="298" spans="12:17" x14ac:dyDescent="0.25">
      <c r="L298" s="4"/>
      <c r="M298">
        <v>126</v>
      </c>
      <c r="N298">
        <v>5.0287499999999996</v>
      </c>
      <c r="O298" s="4"/>
      <c r="P298">
        <v>9</v>
      </c>
      <c r="Q298">
        <v>0.16404761904761905</v>
      </c>
    </row>
    <row r="299" spans="12:17" x14ac:dyDescent="0.25">
      <c r="L299" s="4"/>
      <c r="M299">
        <v>2218</v>
      </c>
      <c r="N299">
        <v>1.5924394463667819</v>
      </c>
      <c r="O299" s="4"/>
      <c r="P299">
        <v>180</v>
      </c>
      <c r="Q299">
        <v>0.1632979976442874</v>
      </c>
    </row>
    <row r="300" spans="12:17" x14ac:dyDescent="0.25">
      <c r="L300" s="4"/>
      <c r="M300">
        <v>202</v>
      </c>
      <c r="N300">
        <v>4.820384615384615</v>
      </c>
      <c r="O300" s="4"/>
      <c r="P300">
        <v>17</v>
      </c>
      <c r="Q300">
        <v>0.15842105263157893</v>
      </c>
    </row>
    <row r="301" spans="12:17" x14ac:dyDescent="0.25">
      <c r="L301" s="4"/>
      <c r="M301">
        <v>140</v>
      </c>
      <c r="N301">
        <v>1.4996938775510205</v>
      </c>
      <c r="O301" s="4"/>
      <c r="P301">
        <v>243</v>
      </c>
      <c r="Q301">
        <v>0.15022446689113356</v>
      </c>
    </row>
    <row r="302" spans="12:17" x14ac:dyDescent="0.25">
      <c r="L302" s="4"/>
      <c r="M302">
        <v>1052</v>
      </c>
      <c r="N302">
        <v>1.1722156398104266</v>
      </c>
      <c r="O302" s="4"/>
      <c r="P302">
        <v>296</v>
      </c>
      <c r="Q302">
        <v>0.14962780898876404</v>
      </c>
    </row>
    <row r="303" spans="12:17" x14ac:dyDescent="0.25">
      <c r="L303" s="4"/>
      <c r="M303">
        <v>247</v>
      </c>
      <c r="N303">
        <v>2.6598113207547169</v>
      </c>
      <c r="O303" s="4"/>
      <c r="P303">
        <v>331</v>
      </c>
      <c r="Q303">
        <v>0.14694796954314721</v>
      </c>
    </row>
    <row r="304" spans="12:17" x14ac:dyDescent="0.25">
      <c r="L304" s="4"/>
      <c r="M304">
        <v>84</v>
      </c>
      <c r="N304">
        <v>2.7650000000000001</v>
      </c>
      <c r="O304" s="4"/>
      <c r="P304">
        <v>31</v>
      </c>
      <c r="Q304">
        <v>0.14394366197183098</v>
      </c>
    </row>
    <row r="305" spans="12:17" x14ac:dyDescent="0.25">
      <c r="L305" s="4"/>
      <c r="M305">
        <v>88</v>
      </c>
      <c r="N305">
        <v>1.6357142857142857</v>
      </c>
      <c r="O305" s="4"/>
      <c r="P305">
        <v>355</v>
      </c>
      <c r="Q305">
        <v>0.13962962962962963</v>
      </c>
    </row>
    <row r="306" spans="12:17" x14ac:dyDescent="0.25">
      <c r="L306" s="4"/>
      <c r="M306">
        <v>156</v>
      </c>
      <c r="N306">
        <v>9.69</v>
      </c>
      <c r="O306" s="4"/>
      <c r="P306">
        <v>347</v>
      </c>
      <c r="Q306">
        <v>0.13901001112347053</v>
      </c>
    </row>
    <row r="307" spans="12:17" x14ac:dyDescent="0.25">
      <c r="L307" s="4"/>
      <c r="M307">
        <v>2985</v>
      </c>
      <c r="N307">
        <v>2.7091376701966716</v>
      </c>
      <c r="O307" s="4"/>
      <c r="P307">
        <v>21</v>
      </c>
      <c r="Q307">
        <v>0.13500000000000001</v>
      </c>
    </row>
    <row r="308" spans="12:17" x14ac:dyDescent="0.25">
      <c r="L308" s="4"/>
      <c r="M308">
        <v>762</v>
      </c>
      <c r="N308">
        <v>2.8421355932203389</v>
      </c>
      <c r="O308" s="4"/>
      <c r="P308">
        <v>441</v>
      </c>
      <c r="Q308">
        <v>0.13185782556750297</v>
      </c>
    </row>
    <row r="309" spans="12:17" x14ac:dyDescent="0.25">
      <c r="L309" s="4"/>
      <c r="M309">
        <v>554</v>
      </c>
      <c r="N309">
        <v>1.5166315789473683</v>
      </c>
      <c r="O309" s="4"/>
      <c r="P309">
        <v>78</v>
      </c>
      <c r="Q309">
        <v>0.1305813953488372</v>
      </c>
    </row>
    <row r="310" spans="12:17" x14ac:dyDescent="0.25">
      <c r="L310" s="4"/>
      <c r="M310">
        <v>135</v>
      </c>
      <c r="N310">
        <v>2.2363492063492063</v>
      </c>
      <c r="O310" s="4"/>
      <c r="P310">
        <v>17</v>
      </c>
      <c r="Q310">
        <v>0.12923076923076923</v>
      </c>
    </row>
    <row r="311" spans="12:17" x14ac:dyDescent="0.25">
      <c r="L311" s="4"/>
      <c r="M311">
        <v>122</v>
      </c>
      <c r="N311">
        <v>2.3975</v>
      </c>
      <c r="O311" s="4"/>
      <c r="P311">
        <v>253</v>
      </c>
      <c r="Q311">
        <v>0.12910076530612244</v>
      </c>
    </row>
    <row r="312" spans="12:17" x14ac:dyDescent="0.25">
      <c r="L312" s="4"/>
      <c r="M312">
        <v>221</v>
      </c>
      <c r="N312">
        <v>1.9933333333333334</v>
      </c>
      <c r="O312" s="4"/>
      <c r="P312">
        <v>26</v>
      </c>
      <c r="Q312">
        <v>0.12818181818181817</v>
      </c>
    </row>
    <row r="313" spans="12:17" x14ac:dyDescent="0.25">
      <c r="L313" s="4"/>
      <c r="M313">
        <v>126</v>
      </c>
      <c r="N313">
        <v>1.373448275862069</v>
      </c>
      <c r="O313" s="4"/>
      <c r="P313">
        <v>16</v>
      </c>
      <c r="Q313">
        <v>0.12230769230769231</v>
      </c>
    </row>
    <row r="314" spans="12:17" x14ac:dyDescent="0.25">
      <c r="L314" s="4"/>
      <c r="M314">
        <v>1022</v>
      </c>
      <c r="N314">
        <v>1.009696106362773</v>
      </c>
      <c r="O314" s="4"/>
      <c r="P314">
        <v>5</v>
      </c>
      <c r="Q314">
        <v>0.11851063829787234</v>
      </c>
    </row>
    <row r="315" spans="12:17" x14ac:dyDescent="0.25">
      <c r="L315" s="4"/>
      <c r="M315">
        <v>3177</v>
      </c>
      <c r="N315">
        <v>7.9416000000000002</v>
      </c>
      <c r="O315" s="4"/>
      <c r="P315">
        <v>23</v>
      </c>
      <c r="Q315">
        <v>0.11814432989690722</v>
      </c>
    </row>
    <row r="316" spans="12:17" x14ac:dyDescent="0.25">
      <c r="L316" s="4"/>
      <c r="M316">
        <v>198</v>
      </c>
      <c r="N316">
        <v>3.6970000000000001</v>
      </c>
      <c r="O316" s="4"/>
      <c r="P316">
        <v>94</v>
      </c>
      <c r="Q316">
        <v>0.11419117647058824</v>
      </c>
    </row>
    <row r="317" spans="12:17" x14ac:dyDescent="0.25">
      <c r="L317" s="4"/>
      <c r="M317">
        <v>85</v>
      </c>
      <c r="N317">
        <v>1.3802702702702703</v>
      </c>
      <c r="O317" s="4"/>
      <c r="P317">
        <v>9</v>
      </c>
      <c r="Q317">
        <v>0.11254901960784314</v>
      </c>
    </row>
    <row r="318" spans="12:17" x14ac:dyDescent="0.25">
      <c r="L318" s="4"/>
      <c r="M318">
        <v>3596</v>
      </c>
      <c r="N318">
        <v>2.0460063224446787</v>
      </c>
      <c r="O318" s="4"/>
      <c r="P318">
        <v>418</v>
      </c>
      <c r="Q318">
        <v>0.11059030837004405</v>
      </c>
    </row>
    <row r="319" spans="12:17" x14ac:dyDescent="0.25">
      <c r="L319" s="4"/>
      <c r="M319">
        <v>244</v>
      </c>
      <c r="N319">
        <v>2.1860294117647059</v>
      </c>
      <c r="O319" s="4"/>
      <c r="P319">
        <v>57</v>
      </c>
      <c r="Q319">
        <v>0.10944303797468355</v>
      </c>
    </row>
    <row r="320" spans="12:17" x14ac:dyDescent="0.25">
      <c r="L320" s="4"/>
      <c r="M320">
        <v>5180</v>
      </c>
      <c r="N320">
        <v>1.8603314917127072</v>
      </c>
      <c r="O320" s="4"/>
      <c r="P320">
        <v>162</v>
      </c>
      <c r="Q320">
        <v>0.10638024357239513</v>
      </c>
    </row>
    <row r="321" spans="12:17" x14ac:dyDescent="0.25">
      <c r="L321" s="4"/>
      <c r="M321">
        <v>589</v>
      </c>
      <c r="N321">
        <v>2.3733830845771142</v>
      </c>
      <c r="O321" s="4"/>
      <c r="P321">
        <v>5</v>
      </c>
      <c r="Q321">
        <v>0.1063265306122449</v>
      </c>
    </row>
    <row r="322" spans="12:17" x14ac:dyDescent="0.25">
      <c r="L322" s="4"/>
      <c r="M322">
        <v>2725</v>
      </c>
      <c r="N322">
        <v>3.0565384615384614</v>
      </c>
      <c r="O322" s="4"/>
      <c r="P322">
        <v>10</v>
      </c>
      <c r="Q322">
        <v>0.10297872340425532</v>
      </c>
    </row>
    <row r="323" spans="12:17" x14ac:dyDescent="0.25">
      <c r="L323" s="4"/>
      <c r="M323">
        <v>300</v>
      </c>
      <c r="N323">
        <v>1.1188059701492536</v>
      </c>
      <c r="O323" s="4"/>
      <c r="P323">
        <v>127</v>
      </c>
      <c r="Q323">
        <v>0.10257545271629778</v>
      </c>
    </row>
    <row r="324" spans="12:17" x14ac:dyDescent="0.25">
      <c r="L324" s="4"/>
      <c r="M324">
        <v>144</v>
      </c>
      <c r="N324">
        <v>3.6914814814814814</v>
      </c>
      <c r="O324" s="4"/>
      <c r="P324">
        <v>181</v>
      </c>
      <c r="Q324">
        <v>9.9141184124918666E-2</v>
      </c>
    </row>
    <row r="325" spans="12:17" x14ac:dyDescent="0.25">
      <c r="L325" s="4"/>
      <c r="M325">
        <v>87</v>
      </c>
      <c r="N325">
        <v>1.0111290322580646</v>
      </c>
      <c r="O325" s="4"/>
      <c r="P325">
        <v>10</v>
      </c>
      <c r="Q325">
        <v>9.8219178082191785E-2</v>
      </c>
    </row>
    <row r="326" spans="12:17" x14ac:dyDescent="0.25">
      <c r="L326" s="4"/>
      <c r="M326">
        <v>3116</v>
      </c>
      <c r="N326">
        <v>3.4150228310502282</v>
      </c>
      <c r="O326" s="4"/>
      <c r="P326">
        <v>80</v>
      </c>
      <c r="Q326">
        <v>9.5876777251184833E-2</v>
      </c>
    </row>
    <row r="327" spans="12:17" x14ac:dyDescent="0.25">
      <c r="L327" s="4"/>
      <c r="M327">
        <v>909</v>
      </c>
      <c r="N327">
        <v>3.2240211640211642</v>
      </c>
      <c r="O327" s="4"/>
      <c r="P327">
        <v>168</v>
      </c>
      <c r="Q327">
        <v>9.5585443037974685E-2</v>
      </c>
    </row>
    <row r="328" spans="12:17" x14ac:dyDescent="0.25">
      <c r="L328" s="4"/>
      <c r="M328">
        <v>1613</v>
      </c>
      <c r="N328">
        <v>1.1950810185185186</v>
      </c>
      <c r="O328" s="4"/>
      <c r="P328">
        <v>17</v>
      </c>
      <c r="Q328">
        <v>8.4430379746835441E-2</v>
      </c>
    </row>
    <row r="329" spans="12:17" x14ac:dyDescent="0.25">
      <c r="L329" s="4"/>
      <c r="M329">
        <v>136</v>
      </c>
      <c r="N329">
        <v>1.4679775280898877</v>
      </c>
      <c r="O329" s="4"/>
      <c r="P329">
        <v>14</v>
      </c>
      <c r="Q329">
        <v>8.2400000000000001E-2</v>
      </c>
    </row>
    <row r="330" spans="12:17" x14ac:dyDescent="0.25">
      <c r="L330" s="4"/>
      <c r="M330">
        <v>130</v>
      </c>
      <c r="N330">
        <v>9.5057142857142853</v>
      </c>
      <c r="O330" s="4"/>
      <c r="P330">
        <v>7</v>
      </c>
      <c r="Q330">
        <v>7.9076923076923072E-2</v>
      </c>
    </row>
    <row r="331" spans="12:17" x14ac:dyDescent="0.25">
      <c r="L331" s="4"/>
      <c r="M331">
        <v>102</v>
      </c>
      <c r="N331">
        <v>10.376666666666667</v>
      </c>
      <c r="O331" s="4"/>
      <c r="P331">
        <v>151</v>
      </c>
      <c r="Q331">
        <v>7.27317880794702E-2</v>
      </c>
    </row>
    <row r="332" spans="12:17" x14ac:dyDescent="0.25">
      <c r="L332" s="4"/>
      <c r="M332">
        <v>4006</v>
      </c>
      <c r="N332">
        <v>1.5484210526315789</v>
      </c>
      <c r="O332" s="4"/>
      <c r="P332">
        <v>157</v>
      </c>
      <c r="Q332">
        <v>7.0991735537190084E-2</v>
      </c>
    </row>
    <row r="333" spans="12:17" x14ac:dyDescent="0.25">
      <c r="L333" s="4"/>
      <c r="M333">
        <v>1629</v>
      </c>
      <c r="N333">
        <v>2.0852773826458035</v>
      </c>
      <c r="O333" s="4"/>
      <c r="P333">
        <v>10</v>
      </c>
      <c r="Q333">
        <v>7.0681818181818179E-2</v>
      </c>
    </row>
    <row r="334" spans="12:17" x14ac:dyDescent="0.25">
      <c r="L334" s="4"/>
      <c r="M334">
        <v>2188</v>
      </c>
      <c r="N334">
        <v>2.0159756097560977</v>
      </c>
      <c r="O334" s="4"/>
      <c r="P334">
        <v>107</v>
      </c>
      <c r="Q334">
        <v>6.9511889862327911E-2</v>
      </c>
    </row>
    <row r="335" spans="12:17" x14ac:dyDescent="0.25">
      <c r="L335" s="4"/>
      <c r="M335">
        <v>2409</v>
      </c>
      <c r="N335">
        <v>1.6209032258064515</v>
      </c>
      <c r="O335" s="4"/>
      <c r="P335">
        <v>1</v>
      </c>
      <c r="Q335">
        <v>0.05</v>
      </c>
    </row>
    <row r="336" spans="12:17" x14ac:dyDescent="0.25">
      <c r="L336" s="4"/>
      <c r="M336">
        <v>194</v>
      </c>
      <c r="N336">
        <v>2.0663492063492064</v>
      </c>
      <c r="O336" s="4"/>
      <c r="P336">
        <v>1</v>
      </c>
      <c r="Q336">
        <v>0.05</v>
      </c>
    </row>
    <row r="337" spans="12:17" x14ac:dyDescent="0.25">
      <c r="L337" s="4"/>
      <c r="M337">
        <v>1140</v>
      </c>
      <c r="N337">
        <v>1.2823628691983122</v>
      </c>
      <c r="O337" s="4"/>
      <c r="P337">
        <v>1</v>
      </c>
      <c r="Q337">
        <v>0.05</v>
      </c>
    </row>
    <row r="338" spans="12:17" x14ac:dyDescent="0.25">
      <c r="L338" s="4"/>
      <c r="M338">
        <v>102</v>
      </c>
      <c r="N338">
        <v>1.1966037735849056</v>
      </c>
      <c r="O338" s="4"/>
      <c r="P338">
        <v>1</v>
      </c>
      <c r="Q338">
        <v>0.05</v>
      </c>
    </row>
    <row r="339" spans="12:17" x14ac:dyDescent="0.25">
      <c r="L339" s="4"/>
      <c r="M339">
        <v>2857</v>
      </c>
      <c r="N339">
        <v>1.7073055242390078</v>
      </c>
      <c r="O339" s="4"/>
      <c r="P339">
        <v>130</v>
      </c>
      <c r="Q339">
        <v>4.5731034482758622E-2</v>
      </c>
    </row>
    <row r="340" spans="12:17" x14ac:dyDescent="0.25">
      <c r="L340" s="4"/>
      <c r="M340">
        <v>107</v>
      </c>
      <c r="N340">
        <v>1.8721212121212121</v>
      </c>
      <c r="O340" s="4"/>
      <c r="P340">
        <v>1</v>
      </c>
      <c r="Q340">
        <v>0.04</v>
      </c>
    </row>
    <row r="341" spans="12:17" x14ac:dyDescent="0.25">
      <c r="L341" s="4"/>
      <c r="M341">
        <v>160</v>
      </c>
      <c r="N341">
        <v>1.8838235294117647</v>
      </c>
      <c r="O341" s="4"/>
      <c r="P341">
        <v>143</v>
      </c>
      <c r="Q341">
        <v>3.8418367346938778E-2</v>
      </c>
    </row>
    <row r="342" spans="12:17" x14ac:dyDescent="0.25">
      <c r="L342" s="4"/>
      <c r="M342">
        <v>2230</v>
      </c>
      <c r="N342">
        <v>1.3129869186046512</v>
      </c>
      <c r="O342" s="4"/>
      <c r="P342">
        <v>82</v>
      </c>
      <c r="Q342">
        <v>3.6436208125445471E-2</v>
      </c>
    </row>
    <row r="343" spans="12:17" x14ac:dyDescent="0.25">
      <c r="L343" s="4"/>
      <c r="M343">
        <v>316</v>
      </c>
      <c r="N343">
        <v>2.8397435897435899</v>
      </c>
      <c r="O343" s="4"/>
      <c r="P343">
        <v>40</v>
      </c>
      <c r="Q343">
        <v>3.372E-2</v>
      </c>
    </row>
    <row r="344" spans="12:17" x14ac:dyDescent="0.25">
      <c r="L344" s="4"/>
      <c r="M344">
        <v>117</v>
      </c>
      <c r="N344">
        <v>1.2041999999999999</v>
      </c>
      <c r="O344" s="4"/>
      <c r="P344">
        <v>64</v>
      </c>
      <c r="Q344">
        <v>3.1301587301587303E-2</v>
      </c>
    </row>
    <row r="345" spans="12:17" x14ac:dyDescent="0.25">
      <c r="L345" s="4"/>
      <c r="M345">
        <v>6406</v>
      </c>
      <c r="N345">
        <v>4.1905607476635511</v>
      </c>
      <c r="O345" s="4"/>
      <c r="P345">
        <v>1</v>
      </c>
      <c r="Q345">
        <v>0.03</v>
      </c>
    </row>
    <row r="346" spans="12:17" x14ac:dyDescent="0.25">
      <c r="L346" s="4"/>
      <c r="M346">
        <v>192</v>
      </c>
      <c r="N346">
        <v>1.3943548387096774</v>
      </c>
      <c r="O346" s="4"/>
      <c r="P346">
        <v>1</v>
      </c>
      <c r="Q346">
        <v>0.03</v>
      </c>
    </row>
    <row r="347" spans="12:17" x14ac:dyDescent="0.25">
      <c r="L347" s="4"/>
      <c r="M347">
        <v>26</v>
      </c>
      <c r="N347">
        <v>1.74</v>
      </c>
      <c r="O347" s="4"/>
      <c r="P347">
        <v>67</v>
      </c>
      <c r="Q347">
        <v>2.9388623072833599E-2</v>
      </c>
    </row>
    <row r="348" spans="12:17" x14ac:dyDescent="0.25">
      <c r="L348" s="4"/>
      <c r="M348">
        <v>723</v>
      </c>
      <c r="N348">
        <v>1.5549056603773586</v>
      </c>
      <c r="O348" s="4"/>
      <c r="P348">
        <v>49</v>
      </c>
      <c r="Q348">
        <v>2.5064935064935064E-2</v>
      </c>
    </row>
    <row r="349" spans="12:17" x14ac:dyDescent="0.25">
      <c r="L349" s="4"/>
      <c r="M349">
        <v>170</v>
      </c>
      <c r="N349">
        <v>1.7044705882352942</v>
      </c>
      <c r="O349" s="4"/>
      <c r="P349">
        <v>15</v>
      </c>
      <c r="Q349">
        <v>2.0843373493975904E-2</v>
      </c>
    </row>
    <row r="350" spans="12:17" x14ac:dyDescent="0.25">
      <c r="L350" s="4"/>
      <c r="M350">
        <v>238</v>
      </c>
      <c r="N350">
        <v>1.8951562500000001</v>
      </c>
      <c r="O350" s="4"/>
      <c r="P350">
        <v>1</v>
      </c>
      <c r="Q350">
        <v>0.02</v>
      </c>
    </row>
    <row r="351" spans="12:17" x14ac:dyDescent="0.25">
      <c r="L351" s="4"/>
      <c r="M351">
        <v>55</v>
      </c>
      <c r="N351">
        <v>2.4971428571428573</v>
      </c>
      <c r="O351" s="4"/>
      <c r="P351">
        <v>1</v>
      </c>
      <c r="Q351">
        <v>0.02</v>
      </c>
    </row>
    <row r="352" spans="12:17" x14ac:dyDescent="0.25">
      <c r="L352" s="4"/>
      <c r="M352">
        <v>128</v>
      </c>
      <c r="N352">
        <v>2.6802325581395348</v>
      </c>
      <c r="O352" s="4"/>
      <c r="P352">
        <v>1</v>
      </c>
      <c r="Q352">
        <v>0.02</v>
      </c>
    </row>
    <row r="353" spans="12:17" x14ac:dyDescent="0.25">
      <c r="L353" s="4"/>
      <c r="M353">
        <v>2144</v>
      </c>
      <c r="N353">
        <v>6.1980078125000002</v>
      </c>
      <c r="O353" s="4"/>
      <c r="P353">
        <v>1</v>
      </c>
      <c r="Q353">
        <v>0.02</v>
      </c>
    </row>
    <row r="354" spans="12:17" x14ac:dyDescent="0.25">
      <c r="L354" s="4"/>
      <c r="M354">
        <v>2693</v>
      </c>
      <c r="N354">
        <v>1.5992152704135738</v>
      </c>
      <c r="O354" s="4"/>
      <c r="P354">
        <v>1</v>
      </c>
      <c r="Q354">
        <v>0.02</v>
      </c>
    </row>
    <row r="355" spans="12:17" x14ac:dyDescent="0.25">
      <c r="L355" s="4"/>
      <c r="M355">
        <v>432</v>
      </c>
      <c r="N355">
        <v>2.793921568627451</v>
      </c>
      <c r="O355" s="4"/>
      <c r="P355">
        <v>21</v>
      </c>
      <c r="Q355">
        <v>1.6375968992248063E-2</v>
      </c>
    </row>
    <row r="356" spans="12:17" x14ac:dyDescent="0.25">
      <c r="L356" s="4"/>
      <c r="M356">
        <v>189</v>
      </c>
      <c r="N356">
        <v>2.0632812500000002</v>
      </c>
      <c r="O356" s="4"/>
      <c r="P356">
        <v>22</v>
      </c>
      <c r="Q356">
        <v>1.1710526315789473E-2</v>
      </c>
    </row>
    <row r="357" spans="12:17" x14ac:dyDescent="0.25">
      <c r="L357" s="4"/>
      <c r="M357">
        <v>154</v>
      </c>
      <c r="N357">
        <v>6.9424999999999999</v>
      </c>
      <c r="O357" s="4"/>
      <c r="P357">
        <v>1</v>
      </c>
      <c r="Q357">
        <v>0.01</v>
      </c>
    </row>
    <row r="358" spans="12:17" x14ac:dyDescent="0.25">
      <c r="L358" s="4"/>
      <c r="M358">
        <v>96</v>
      </c>
      <c r="N358">
        <v>1.5178947368421052</v>
      </c>
      <c r="O358" s="4"/>
      <c r="P358">
        <v>1</v>
      </c>
      <c r="Q358">
        <v>0.01</v>
      </c>
    </row>
    <row r="359" spans="12:17" x14ac:dyDescent="0.25">
      <c r="L359" s="4"/>
      <c r="M359">
        <v>3063</v>
      </c>
      <c r="N359">
        <v>3.1039864864864866</v>
      </c>
      <c r="O359" s="4"/>
      <c r="P359">
        <v>1</v>
      </c>
      <c r="Q359">
        <v>0.01</v>
      </c>
    </row>
    <row r="360" spans="12:17" x14ac:dyDescent="0.25">
      <c r="L360" s="4"/>
      <c r="M360">
        <v>2266</v>
      </c>
      <c r="N360">
        <v>1.1409352517985611</v>
      </c>
      <c r="O360" s="4"/>
      <c r="P360">
        <v>1</v>
      </c>
      <c r="Q360">
        <v>0.01</v>
      </c>
    </row>
    <row r="361" spans="12:17" x14ac:dyDescent="0.25">
      <c r="L361" s="4"/>
      <c r="M361">
        <v>194</v>
      </c>
      <c r="N361">
        <v>1.1996808510638297</v>
      </c>
      <c r="O361" s="4"/>
      <c r="P361">
        <v>1</v>
      </c>
      <c r="Q361">
        <v>0.01</v>
      </c>
    </row>
    <row r="362" spans="12:17" x14ac:dyDescent="0.25">
      <c r="L362" s="4"/>
      <c r="M362">
        <v>129</v>
      </c>
      <c r="N362">
        <v>1.4545652173913044</v>
      </c>
      <c r="O362" s="4"/>
      <c r="P362">
        <v>54</v>
      </c>
      <c r="Q362">
        <v>9.0696409140369975E-3</v>
      </c>
    </row>
    <row r="363" spans="12:17" x14ac:dyDescent="0.25">
      <c r="L363" s="4"/>
      <c r="M363">
        <v>375</v>
      </c>
      <c r="N363">
        <v>2.2138255033557046</v>
      </c>
      <c r="O363" s="4"/>
      <c r="P363">
        <v>38</v>
      </c>
      <c r="Q363">
        <v>7.5436408977556111E-3</v>
      </c>
    </row>
    <row r="364" spans="12:17" x14ac:dyDescent="0.25">
      <c r="L364" s="4"/>
      <c r="M364">
        <v>409</v>
      </c>
      <c r="N364">
        <v>1.2684</v>
      </c>
      <c r="O364" s="4"/>
      <c r="P364">
        <v>0</v>
      </c>
      <c r="Q364">
        <v>0</v>
      </c>
    </row>
    <row r="365" spans="12:17" x14ac:dyDescent="0.25">
      <c r="L365" s="4"/>
      <c r="M365">
        <v>234</v>
      </c>
      <c r="N365">
        <v>23.388333333333332</v>
      </c>
      <c r="O365" s="4"/>
      <c r="P365">
        <v>0</v>
      </c>
      <c r="Q365">
        <v>0</v>
      </c>
    </row>
    <row r="366" spans="12:17" x14ac:dyDescent="0.25">
      <c r="L366" s="4"/>
      <c r="M366">
        <v>3016</v>
      </c>
      <c r="N366">
        <v>5.0838857142857146</v>
      </c>
      <c r="O366" s="4"/>
    </row>
    <row r="367" spans="12:17" x14ac:dyDescent="0.25">
      <c r="L367" s="4"/>
      <c r="M367">
        <v>264</v>
      </c>
      <c r="N367">
        <v>1.9147826086956521</v>
      </c>
      <c r="O367" s="4"/>
    </row>
    <row r="368" spans="12:17" x14ac:dyDescent="0.25">
      <c r="L368" s="4"/>
      <c r="M368">
        <v>272</v>
      </c>
      <c r="N368">
        <v>2.3958823529411766</v>
      </c>
      <c r="O368" s="4"/>
    </row>
    <row r="369" spans="12:15" x14ac:dyDescent="0.25">
      <c r="L369" s="4"/>
      <c r="M369">
        <v>419</v>
      </c>
      <c r="N369">
        <v>1.7615942028985507</v>
      </c>
      <c r="O369" s="4"/>
    </row>
    <row r="370" spans="12:15" x14ac:dyDescent="0.25">
      <c r="L370" s="4"/>
      <c r="M370">
        <v>1621</v>
      </c>
      <c r="N370">
        <v>3.5864754098360656</v>
      </c>
      <c r="O370" s="4"/>
    </row>
    <row r="371" spans="12:15" x14ac:dyDescent="0.25">
      <c r="L371" s="4"/>
      <c r="M371">
        <v>1101</v>
      </c>
      <c r="N371">
        <v>4.6885802469135802</v>
      </c>
      <c r="O371" s="4"/>
    </row>
    <row r="372" spans="12:15" x14ac:dyDescent="0.25">
      <c r="L372" s="4"/>
      <c r="M372">
        <v>1073</v>
      </c>
      <c r="N372">
        <v>1.220563524590164</v>
      </c>
      <c r="O372" s="4"/>
    </row>
    <row r="373" spans="12:15" x14ac:dyDescent="0.25">
      <c r="L373" s="4"/>
      <c r="M373">
        <v>331</v>
      </c>
      <c r="N373">
        <v>1.2297938144329896</v>
      </c>
      <c r="O373" s="4"/>
    </row>
    <row r="374" spans="12:15" x14ac:dyDescent="0.25">
      <c r="L374" s="4"/>
      <c r="M374">
        <v>1170</v>
      </c>
      <c r="N374">
        <v>1.8974959871589085</v>
      </c>
      <c r="O374" s="4"/>
    </row>
    <row r="375" spans="12:15" x14ac:dyDescent="0.25">
      <c r="L375" s="4"/>
      <c r="M375">
        <v>363</v>
      </c>
      <c r="N375">
        <v>10.365</v>
      </c>
      <c r="O375" s="4"/>
    </row>
    <row r="376" spans="12:15" x14ac:dyDescent="0.25">
      <c r="L376" s="4"/>
      <c r="M376">
        <v>103</v>
      </c>
      <c r="N376">
        <v>1.5016666666666667</v>
      </c>
      <c r="O376" s="4"/>
    </row>
    <row r="377" spans="12:15" x14ac:dyDescent="0.25">
      <c r="L377" s="4"/>
      <c r="M377">
        <v>147</v>
      </c>
      <c r="N377">
        <v>3.5843478260869563</v>
      </c>
      <c r="O377" s="4"/>
    </row>
    <row r="378" spans="12:15" x14ac:dyDescent="0.25">
      <c r="L378" s="4"/>
      <c r="M378">
        <v>110</v>
      </c>
      <c r="N378">
        <v>5.4285714285714288</v>
      </c>
      <c r="O378" s="4"/>
    </row>
    <row r="379" spans="12:15" x14ac:dyDescent="0.25">
      <c r="L379" s="4"/>
      <c r="M379">
        <v>134</v>
      </c>
      <c r="N379">
        <v>1.9174666666666667</v>
      </c>
      <c r="O379" s="4"/>
    </row>
    <row r="380" spans="12:15" x14ac:dyDescent="0.25">
      <c r="L380" s="4"/>
      <c r="M380">
        <v>269</v>
      </c>
      <c r="N380">
        <v>9.32</v>
      </c>
      <c r="O380" s="4"/>
    </row>
    <row r="381" spans="12:15" x14ac:dyDescent="0.25">
      <c r="L381" s="4"/>
      <c r="M381">
        <v>175</v>
      </c>
      <c r="N381">
        <v>4.2927586206896553</v>
      </c>
      <c r="O381" s="4"/>
    </row>
    <row r="382" spans="12:15" x14ac:dyDescent="0.25">
      <c r="L382" s="4"/>
      <c r="M382">
        <v>69</v>
      </c>
      <c r="N382">
        <v>1.0065753424657535</v>
      </c>
      <c r="O382" s="4"/>
    </row>
    <row r="383" spans="12:15" x14ac:dyDescent="0.25">
      <c r="L383" s="4"/>
      <c r="M383">
        <v>190</v>
      </c>
      <c r="N383">
        <v>2.266111111111111</v>
      </c>
      <c r="O383" s="4"/>
    </row>
    <row r="384" spans="12:15" x14ac:dyDescent="0.25">
      <c r="L384" s="4"/>
      <c r="M384">
        <v>237</v>
      </c>
      <c r="N384">
        <v>1.4238</v>
      </c>
      <c r="O384" s="4"/>
    </row>
    <row r="385" spans="12:15" x14ac:dyDescent="0.25">
      <c r="L385" s="4"/>
      <c r="M385">
        <v>196</v>
      </c>
      <c r="N385">
        <v>1.3393478260869565</v>
      </c>
      <c r="O385" s="4"/>
    </row>
    <row r="386" spans="12:15" x14ac:dyDescent="0.25">
      <c r="L386" s="4"/>
      <c r="M386">
        <v>7295</v>
      </c>
      <c r="N386">
        <v>1.5280062063615205</v>
      </c>
      <c r="O386" s="4"/>
    </row>
    <row r="387" spans="12:15" x14ac:dyDescent="0.25">
      <c r="L387" s="4"/>
      <c r="M387">
        <v>2893</v>
      </c>
      <c r="N387">
        <v>4.466912114014252</v>
      </c>
      <c r="O387" s="4"/>
    </row>
    <row r="388" spans="12:15" x14ac:dyDescent="0.25">
      <c r="L388" s="4"/>
      <c r="M388">
        <v>820</v>
      </c>
      <c r="N388">
        <v>1.7502692307692307</v>
      </c>
      <c r="O388" s="4"/>
    </row>
    <row r="389" spans="12:15" x14ac:dyDescent="0.25">
      <c r="L389" s="4"/>
      <c r="M389">
        <v>2038</v>
      </c>
      <c r="N389">
        <v>3.1187381703470032</v>
      </c>
      <c r="O389" s="4"/>
    </row>
    <row r="390" spans="12:15" x14ac:dyDescent="0.25">
      <c r="L390" s="4"/>
      <c r="M390">
        <v>116</v>
      </c>
      <c r="N390">
        <v>1.2278160919540231</v>
      </c>
      <c r="O390" s="4"/>
    </row>
    <row r="391" spans="12:15" x14ac:dyDescent="0.25">
      <c r="L391" s="4"/>
      <c r="M391">
        <v>1345</v>
      </c>
      <c r="N391">
        <v>1.278468634686347</v>
      </c>
      <c r="O391" s="4"/>
    </row>
    <row r="392" spans="12:15" x14ac:dyDescent="0.25">
      <c r="L392" s="4"/>
      <c r="M392">
        <v>168</v>
      </c>
      <c r="N392">
        <v>1.5861643835616439</v>
      </c>
      <c r="O392" s="4"/>
    </row>
    <row r="393" spans="12:15" x14ac:dyDescent="0.25">
      <c r="L393" s="4"/>
      <c r="M393">
        <v>137</v>
      </c>
      <c r="N393">
        <v>7.0705882352941174</v>
      </c>
      <c r="O393" s="4"/>
    </row>
    <row r="394" spans="12:15" x14ac:dyDescent="0.25">
      <c r="L394" s="4"/>
      <c r="M394">
        <v>186</v>
      </c>
      <c r="N394">
        <v>1.4238775510204082</v>
      </c>
      <c r="O394" s="4"/>
    </row>
    <row r="395" spans="12:15" x14ac:dyDescent="0.25">
      <c r="L395" s="4"/>
      <c r="M395">
        <v>125</v>
      </c>
      <c r="N395">
        <v>1.4786046511627906</v>
      </c>
      <c r="O395" s="4"/>
    </row>
    <row r="396" spans="12:15" x14ac:dyDescent="0.25">
      <c r="L396" s="4"/>
      <c r="M396">
        <v>202</v>
      </c>
      <c r="N396">
        <v>18.40625</v>
      </c>
      <c r="O396" s="4"/>
    </row>
    <row r="397" spans="12:15" x14ac:dyDescent="0.25">
      <c r="L397" s="4"/>
      <c r="M397">
        <v>103</v>
      </c>
      <c r="N397">
        <v>1.6194202898550725</v>
      </c>
      <c r="O397" s="4"/>
    </row>
    <row r="398" spans="12:15" x14ac:dyDescent="0.25">
      <c r="L398" s="4"/>
      <c r="M398">
        <v>1785</v>
      </c>
      <c r="N398">
        <v>4.7282077922077921</v>
      </c>
      <c r="O398" s="4"/>
    </row>
    <row r="399" spans="12:15" x14ac:dyDescent="0.25">
      <c r="L399" s="4"/>
      <c r="M399">
        <v>157</v>
      </c>
      <c r="N399">
        <v>5.1764999999999999</v>
      </c>
      <c r="O399" s="4"/>
    </row>
    <row r="400" spans="12:15" x14ac:dyDescent="0.25">
      <c r="L400" s="4"/>
      <c r="M400">
        <v>555</v>
      </c>
      <c r="N400">
        <v>2.4764285714285714</v>
      </c>
      <c r="O400" s="4"/>
    </row>
    <row r="401" spans="12:15" x14ac:dyDescent="0.25">
      <c r="L401" s="4"/>
      <c r="M401">
        <v>297</v>
      </c>
      <c r="N401">
        <v>1.0020481927710843</v>
      </c>
      <c r="O401" s="4"/>
    </row>
    <row r="402" spans="12:15" x14ac:dyDescent="0.25">
      <c r="L402" s="4"/>
      <c r="M402">
        <v>123</v>
      </c>
      <c r="N402">
        <v>1.53</v>
      </c>
      <c r="O402" s="4"/>
    </row>
    <row r="403" spans="12:15" x14ac:dyDescent="0.25">
      <c r="L403" s="4"/>
      <c r="M403">
        <v>3036</v>
      </c>
      <c r="N403">
        <v>1.5650721649484536</v>
      </c>
      <c r="O403" s="4"/>
    </row>
    <row r="404" spans="12:15" x14ac:dyDescent="0.25">
      <c r="L404" s="4"/>
      <c r="M404">
        <v>144</v>
      </c>
      <c r="N404">
        <v>2.704081632653061</v>
      </c>
      <c r="O404" s="4"/>
    </row>
    <row r="405" spans="12:15" x14ac:dyDescent="0.25">
      <c r="L405" s="4"/>
      <c r="M405">
        <v>121</v>
      </c>
      <c r="N405">
        <v>1.3405952380952382</v>
      </c>
      <c r="O405" s="4"/>
    </row>
    <row r="406" spans="12:15" x14ac:dyDescent="0.25">
      <c r="L406" s="4"/>
      <c r="M406">
        <v>181</v>
      </c>
      <c r="N406">
        <v>1.65</v>
      </c>
      <c r="O406" s="4"/>
    </row>
    <row r="407" spans="12:15" x14ac:dyDescent="0.25">
      <c r="L407" s="4"/>
      <c r="M407">
        <v>122</v>
      </c>
      <c r="N407">
        <v>1.8566071428571429</v>
      </c>
      <c r="O407" s="4"/>
    </row>
    <row r="408" spans="12:15" x14ac:dyDescent="0.25">
      <c r="L408" s="4"/>
      <c r="M408">
        <v>1071</v>
      </c>
      <c r="N408">
        <v>4.1266319444444441</v>
      </c>
      <c r="O408" s="4"/>
    </row>
    <row r="409" spans="12:15" x14ac:dyDescent="0.25">
      <c r="L409" s="4"/>
      <c r="M409">
        <v>980</v>
      </c>
      <c r="N409">
        <v>5.2700632911392402</v>
      </c>
      <c r="O409" s="4"/>
    </row>
    <row r="410" spans="12:15" x14ac:dyDescent="0.25">
      <c r="L410" s="4"/>
      <c r="M410">
        <v>536</v>
      </c>
      <c r="N410">
        <v>3.1914285714285713</v>
      </c>
      <c r="O410" s="4"/>
    </row>
    <row r="411" spans="12:15" x14ac:dyDescent="0.25">
      <c r="L411" s="4"/>
      <c r="M411">
        <v>1991</v>
      </c>
      <c r="N411">
        <v>3.5418867924528303</v>
      </c>
      <c r="O411" s="4"/>
    </row>
    <row r="412" spans="12:15" x14ac:dyDescent="0.25">
      <c r="L412" s="4"/>
      <c r="M412">
        <v>180</v>
      </c>
      <c r="N412">
        <v>1.358918918918919</v>
      </c>
      <c r="O412" s="4"/>
    </row>
    <row r="413" spans="12:15" x14ac:dyDescent="0.25">
      <c r="L413" s="4"/>
      <c r="M413">
        <v>130</v>
      </c>
      <c r="N413">
        <v>11.791666666666666</v>
      </c>
      <c r="O413" s="4"/>
    </row>
    <row r="414" spans="12:15" x14ac:dyDescent="0.25">
      <c r="L414" s="4"/>
      <c r="M414">
        <v>122</v>
      </c>
      <c r="N414">
        <v>11.260833333333334</v>
      </c>
      <c r="O414" s="4"/>
    </row>
    <row r="415" spans="12:15" x14ac:dyDescent="0.25">
      <c r="L415" s="4"/>
      <c r="M415">
        <v>140</v>
      </c>
      <c r="N415">
        <v>7.12</v>
      </c>
      <c r="O415" s="4"/>
    </row>
    <row r="416" spans="12:15" x14ac:dyDescent="0.25">
      <c r="L416" s="4"/>
      <c r="M416">
        <v>3388</v>
      </c>
      <c r="N416">
        <v>2.1250896057347672</v>
      </c>
      <c r="O416" s="4"/>
    </row>
    <row r="417" spans="12:15" x14ac:dyDescent="0.25">
      <c r="L417" s="4"/>
      <c r="M417">
        <v>280</v>
      </c>
      <c r="N417">
        <v>2.2885714285714287</v>
      </c>
      <c r="O417" s="4"/>
    </row>
    <row r="418" spans="12:15" x14ac:dyDescent="0.25">
      <c r="L418" s="4"/>
      <c r="M418">
        <v>366</v>
      </c>
      <c r="N418">
        <v>1.5729069767441861</v>
      </c>
      <c r="O418" s="4"/>
    </row>
    <row r="419" spans="12:15" x14ac:dyDescent="0.25">
      <c r="L419" s="4"/>
      <c r="M419">
        <v>270</v>
      </c>
      <c r="N419">
        <v>2.3230555555555554</v>
      </c>
      <c r="O419" s="4"/>
    </row>
    <row r="420" spans="12:15" x14ac:dyDescent="0.25">
      <c r="L420" s="4"/>
      <c r="M420">
        <v>137</v>
      </c>
      <c r="N420">
        <v>2.5670212765957445</v>
      </c>
      <c r="O420" s="4"/>
    </row>
    <row r="421" spans="12:15" x14ac:dyDescent="0.25">
      <c r="L421" s="4"/>
      <c r="M421">
        <v>3205</v>
      </c>
      <c r="N421">
        <v>1.6847017045454546</v>
      </c>
      <c r="O421" s="4"/>
    </row>
    <row r="422" spans="12:15" x14ac:dyDescent="0.25">
      <c r="L422" s="4"/>
      <c r="M422">
        <v>288</v>
      </c>
      <c r="N422">
        <v>1.6657777777777778</v>
      </c>
      <c r="O422" s="4"/>
    </row>
    <row r="423" spans="12:15" x14ac:dyDescent="0.25">
      <c r="L423" s="4"/>
      <c r="M423">
        <v>148</v>
      </c>
      <c r="N423">
        <v>7.7207692307692311</v>
      </c>
      <c r="O423" s="4"/>
    </row>
    <row r="424" spans="12:15" x14ac:dyDescent="0.25">
      <c r="L424" s="4"/>
      <c r="M424">
        <v>114</v>
      </c>
      <c r="N424">
        <v>4.0685714285714285</v>
      </c>
      <c r="O424" s="4"/>
    </row>
    <row r="425" spans="12:15" x14ac:dyDescent="0.25">
      <c r="L425" s="4"/>
      <c r="M425">
        <v>1518</v>
      </c>
      <c r="N425">
        <v>5.6420608108108112</v>
      </c>
      <c r="O425" s="4"/>
    </row>
    <row r="426" spans="12:15" x14ac:dyDescent="0.25">
      <c r="L426" s="4"/>
      <c r="M426">
        <v>166</v>
      </c>
      <c r="N426">
        <v>6.5545454545454547</v>
      </c>
      <c r="O426" s="4"/>
    </row>
    <row r="427" spans="12:15" x14ac:dyDescent="0.25">
      <c r="L427" s="4"/>
      <c r="M427">
        <v>100</v>
      </c>
      <c r="N427">
        <v>1.7725714285714285</v>
      </c>
      <c r="O427" s="4"/>
    </row>
    <row r="428" spans="12:15" x14ac:dyDescent="0.25">
      <c r="L428" s="4"/>
      <c r="M428">
        <v>235</v>
      </c>
      <c r="N428">
        <v>1.1317857142857144</v>
      </c>
      <c r="O428" s="4"/>
    </row>
    <row r="429" spans="12:15" x14ac:dyDescent="0.25">
      <c r="L429" s="4"/>
      <c r="M429">
        <v>148</v>
      </c>
      <c r="N429">
        <v>7.2818181818181822</v>
      </c>
      <c r="O429" s="4"/>
    </row>
    <row r="430" spans="12:15" x14ac:dyDescent="0.25">
      <c r="L430" s="4"/>
      <c r="M430">
        <v>198</v>
      </c>
      <c r="N430">
        <v>2.0833333333333335</v>
      </c>
      <c r="O430" s="4"/>
    </row>
    <row r="431" spans="12:15" x14ac:dyDescent="0.25">
      <c r="L431" s="4"/>
      <c r="M431">
        <v>150</v>
      </c>
      <c r="N431">
        <v>2.31</v>
      </c>
      <c r="O431" s="4"/>
    </row>
    <row r="432" spans="12:15" x14ac:dyDescent="0.25">
      <c r="L432" s="4"/>
      <c r="M432">
        <v>216</v>
      </c>
      <c r="N432">
        <v>2.7074418604651163</v>
      </c>
      <c r="O432" s="4"/>
    </row>
    <row r="433" spans="12:15" x14ac:dyDescent="0.25">
      <c r="L433" s="4"/>
      <c r="M433">
        <v>5139</v>
      </c>
      <c r="N433">
        <v>1.1335962566844919</v>
      </c>
      <c r="O433" s="4"/>
    </row>
    <row r="434" spans="12:15" x14ac:dyDescent="0.25">
      <c r="L434" s="4"/>
      <c r="M434">
        <v>2353</v>
      </c>
      <c r="N434">
        <v>1.9055555555555554</v>
      </c>
      <c r="O434" s="4"/>
    </row>
    <row r="435" spans="12:15" x14ac:dyDescent="0.25">
      <c r="L435" s="4"/>
      <c r="M435">
        <v>78</v>
      </c>
      <c r="N435">
        <v>1.355</v>
      </c>
      <c r="O435" s="4"/>
    </row>
    <row r="436" spans="12:15" x14ac:dyDescent="0.25">
      <c r="L436" s="4"/>
      <c r="M436">
        <v>174</v>
      </c>
      <c r="N436">
        <v>7.8792307692307695</v>
      </c>
      <c r="O436" s="4"/>
    </row>
    <row r="437" spans="12:15" x14ac:dyDescent="0.25">
      <c r="L437" s="4"/>
      <c r="M437">
        <v>164</v>
      </c>
      <c r="N437">
        <v>1.0629411764705883</v>
      </c>
      <c r="O437" s="4"/>
    </row>
    <row r="438" spans="12:15" x14ac:dyDescent="0.25">
      <c r="L438" s="4"/>
      <c r="M438">
        <v>161</v>
      </c>
      <c r="N438">
        <v>2.153137254901961</v>
      </c>
      <c r="O438" s="4"/>
    </row>
    <row r="439" spans="12:15" x14ac:dyDescent="0.25">
      <c r="L439" s="4"/>
      <c r="M439">
        <v>138</v>
      </c>
      <c r="N439">
        <v>1.4122972972972974</v>
      </c>
      <c r="O439" s="4"/>
    </row>
    <row r="440" spans="12:15" x14ac:dyDescent="0.25">
      <c r="L440" s="4"/>
      <c r="M440">
        <v>3308</v>
      </c>
      <c r="N440">
        <v>1.1533745781777278</v>
      </c>
      <c r="O440" s="4"/>
    </row>
    <row r="441" spans="12:15" x14ac:dyDescent="0.25">
      <c r="L441" s="4"/>
      <c r="M441">
        <v>127</v>
      </c>
      <c r="N441">
        <v>1.9311940298507462</v>
      </c>
      <c r="O441" s="4"/>
    </row>
    <row r="442" spans="12:15" x14ac:dyDescent="0.25">
      <c r="L442" s="4"/>
      <c r="M442">
        <v>207</v>
      </c>
      <c r="N442">
        <v>7.2973333333333334</v>
      </c>
      <c r="O442" s="4"/>
    </row>
    <row r="443" spans="12:15" x14ac:dyDescent="0.25">
      <c r="L443" s="4"/>
      <c r="M443">
        <v>181</v>
      </c>
      <c r="N443">
        <v>11.859090909090909</v>
      </c>
      <c r="O443" s="4"/>
    </row>
    <row r="444" spans="12:15" x14ac:dyDescent="0.25">
      <c r="L444" s="4"/>
      <c r="M444">
        <v>110</v>
      </c>
      <c r="N444">
        <v>1.2539393939393939</v>
      </c>
      <c r="O444" s="4"/>
    </row>
    <row r="445" spans="12:15" x14ac:dyDescent="0.25">
      <c r="L445" s="4"/>
      <c r="M445">
        <v>185</v>
      </c>
      <c r="N445">
        <v>1.0963157894736841</v>
      </c>
      <c r="O445" s="4"/>
    </row>
    <row r="446" spans="12:15" x14ac:dyDescent="0.25">
      <c r="L446" s="4"/>
      <c r="M446">
        <v>121</v>
      </c>
      <c r="N446">
        <v>1.8847058823529412</v>
      </c>
      <c r="O446" s="4"/>
    </row>
    <row r="447" spans="12:15" x14ac:dyDescent="0.25">
      <c r="L447" s="4"/>
      <c r="M447">
        <v>106</v>
      </c>
      <c r="N447">
        <v>2.0291304347826089</v>
      </c>
      <c r="O447" s="4"/>
    </row>
    <row r="448" spans="12:15" x14ac:dyDescent="0.25">
      <c r="L448" s="4"/>
      <c r="M448">
        <v>142</v>
      </c>
      <c r="N448">
        <v>1.9703225806451612</v>
      </c>
      <c r="O448" s="4"/>
    </row>
    <row r="449" spans="12:15" x14ac:dyDescent="0.25">
      <c r="L449" s="4"/>
      <c r="M449">
        <v>233</v>
      </c>
      <c r="N449">
        <v>1.07</v>
      </c>
      <c r="O449" s="4"/>
    </row>
    <row r="450" spans="12:15" x14ac:dyDescent="0.25">
      <c r="L450" s="4"/>
      <c r="M450">
        <v>218</v>
      </c>
      <c r="N450">
        <v>2.6873076923076922</v>
      </c>
      <c r="O450" s="4"/>
    </row>
    <row r="451" spans="12:15" x14ac:dyDescent="0.25">
      <c r="L451" s="4"/>
      <c r="M451">
        <v>76</v>
      </c>
      <c r="N451">
        <v>11.802857142857142</v>
      </c>
      <c r="O451" s="4"/>
    </row>
    <row r="452" spans="12:15" x14ac:dyDescent="0.25">
      <c r="L452" s="4"/>
      <c r="M452">
        <v>43</v>
      </c>
      <c r="N452">
        <v>2.64</v>
      </c>
      <c r="O452" s="4"/>
    </row>
    <row r="453" spans="12:15" x14ac:dyDescent="0.25">
      <c r="L453" s="4"/>
      <c r="M453">
        <v>221</v>
      </c>
      <c r="N453">
        <v>1.9312499999999999</v>
      </c>
      <c r="O453" s="4"/>
    </row>
    <row r="454" spans="12:15" x14ac:dyDescent="0.25">
      <c r="L454" s="4"/>
      <c r="M454">
        <v>2805</v>
      </c>
      <c r="N454">
        <v>2.2552763819095478</v>
      </c>
      <c r="O454" s="4"/>
    </row>
    <row r="455" spans="12:15" x14ac:dyDescent="0.25">
      <c r="L455" s="4"/>
      <c r="M455">
        <v>68</v>
      </c>
      <c r="N455">
        <v>2.3940625</v>
      </c>
      <c r="O455" s="4"/>
    </row>
    <row r="456" spans="12:15" x14ac:dyDescent="0.25">
      <c r="L456" s="4"/>
      <c r="M456">
        <v>183</v>
      </c>
      <c r="N456">
        <v>1.3023333333333333</v>
      </c>
      <c r="O456" s="4"/>
    </row>
    <row r="457" spans="12:15" x14ac:dyDescent="0.25">
      <c r="L457" s="4"/>
      <c r="M457">
        <v>133</v>
      </c>
      <c r="N457">
        <v>6.1521739130434785</v>
      </c>
      <c r="O457" s="4"/>
    </row>
    <row r="458" spans="12:15" x14ac:dyDescent="0.25">
      <c r="L458" s="4"/>
      <c r="M458">
        <v>2489</v>
      </c>
      <c r="N458">
        <v>3.687953216374269</v>
      </c>
      <c r="O458" s="4"/>
    </row>
    <row r="459" spans="12:15" x14ac:dyDescent="0.25">
      <c r="L459" s="4"/>
      <c r="M459">
        <v>69</v>
      </c>
      <c r="N459">
        <v>10.948571428571428</v>
      </c>
      <c r="O459" s="4"/>
    </row>
    <row r="460" spans="12:15" x14ac:dyDescent="0.25">
      <c r="L460" s="4"/>
      <c r="M460">
        <v>279</v>
      </c>
      <c r="N460">
        <v>8.0060000000000002</v>
      </c>
      <c r="O460" s="4"/>
    </row>
    <row r="461" spans="12:15" x14ac:dyDescent="0.25">
      <c r="L461" s="4"/>
      <c r="M461">
        <v>210</v>
      </c>
      <c r="N461">
        <v>2.9128571428571428</v>
      </c>
      <c r="O461" s="4"/>
    </row>
    <row r="462" spans="12:15" x14ac:dyDescent="0.25">
      <c r="L462" s="4"/>
      <c r="M462">
        <v>2100</v>
      </c>
      <c r="N462">
        <v>3.4996666666666667</v>
      </c>
      <c r="O462" s="4"/>
    </row>
    <row r="463" spans="12:15" x14ac:dyDescent="0.25">
      <c r="L463" s="4"/>
      <c r="M463">
        <v>252</v>
      </c>
      <c r="N463">
        <v>3.5707317073170732</v>
      </c>
      <c r="O463" s="4"/>
    </row>
    <row r="464" spans="12:15" x14ac:dyDescent="0.25">
      <c r="L464" s="4"/>
      <c r="M464">
        <v>1280</v>
      </c>
      <c r="N464">
        <v>1.2648941176470587</v>
      </c>
      <c r="O464" s="4"/>
    </row>
    <row r="465" spans="12:15" x14ac:dyDescent="0.25">
      <c r="L465" s="4"/>
      <c r="M465">
        <v>157</v>
      </c>
      <c r="N465">
        <v>3.875</v>
      </c>
      <c r="O465" s="4"/>
    </row>
    <row r="466" spans="12:15" x14ac:dyDescent="0.25">
      <c r="L466" s="4"/>
      <c r="M466">
        <v>194</v>
      </c>
      <c r="N466">
        <v>4.5703571428571426</v>
      </c>
      <c r="O466" s="4"/>
    </row>
    <row r="467" spans="12:15" x14ac:dyDescent="0.25">
      <c r="L467" s="4"/>
      <c r="M467">
        <v>82</v>
      </c>
      <c r="N467">
        <v>2.6669565217391304</v>
      </c>
      <c r="O467" s="4"/>
    </row>
    <row r="468" spans="12:15" x14ac:dyDescent="0.25">
      <c r="L468" s="4"/>
      <c r="M468">
        <v>4233</v>
      </c>
      <c r="N468">
        <v>1.089773429454171</v>
      </c>
      <c r="O468" s="4"/>
    </row>
    <row r="469" spans="12:15" x14ac:dyDescent="0.25">
      <c r="L469" s="4"/>
      <c r="M469">
        <v>1297</v>
      </c>
      <c r="N469">
        <v>3.1517592592592591</v>
      </c>
      <c r="O469" s="4"/>
    </row>
    <row r="470" spans="12:15" x14ac:dyDescent="0.25">
      <c r="L470" s="4"/>
      <c r="M470">
        <v>165</v>
      </c>
      <c r="N470">
        <v>1.5769117647058823</v>
      </c>
      <c r="O470" s="4"/>
    </row>
    <row r="471" spans="12:15" x14ac:dyDescent="0.25">
      <c r="L471" s="4"/>
      <c r="M471">
        <v>119</v>
      </c>
      <c r="N471">
        <v>1.5380821917808218</v>
      </c>
      <c r="O471" s="4"/>
    </row>
    <row r="472" spans="12:15" x14ac:dyDescent="0.25">
      <c r="L472" s="4"/>
      <c r="M472">
        <v>1797</v>
      </c>
      <c r="N472">
        <v>8.5288135593220336</v>
      </c>
      <c r="O472" s="4"/>
    </row>
    <row r="473" spans="12:15" x14ac:dyDescent="0.25">
      <c r="L473" s="4"/>
      <c r="M473">
        <v>261</v>
      </c>
      <c r="N473">
        <v>1.3890625000000001</v>
      </c>
      <c r="O473" s="4"/>
    </row>
    <row r="474" spans="12:15" x14ac:dyDescent="0.25">
      <c r="L474" s="4"/>
      <c r="M474">
        <v>157</v>
      </c>
      <c r="N474">
        <v>1.9018181818181819</v>
      </c>
      <c r="O474" s="4"/>
    </row>
    <row r="475" spans="12:15" x14ac:dyDescent="0.25">
      <c r="L475" s="4"/>
      <c r="M475">
        <v>3533</v>
      </c>
      <c r="N475">
        <v>1.0024333619948409</v>
      </c>
      <c r="O475" s="4"/>
    </row>
    <row r="476" spans="12:15" x14ac:dyDescent="0.25">
      <c r="L476" s="4"/>
      <c r="M476">
        <v>155</v>
      </c>
      <c r="N476">
        <v>1.4275824175824177</v>
      </c>
      <c r="O476" s="4"/>
    </row>
    <row r="477" spans="12:15" x14ac:dyDescent="0.25">
      <c r="L477" s="4"/>
      <c r="M477">
        <v>132</v>
      </c>
      <c r="N477">
        <v>5.6313333333333331</v>
      </c>
      <c r="O477" s="4"/>
    </row>
    <row r="478" spans="12:15" x14ac:dyDescent="0.25">
      <c r="L478" s="4"/>
      <c r="M478">
        <v>1354</v>
      </c>
      <c r="N478">
        <v>1.9754935622317598</v>
      </c>
      <c r="O478" s="4"/>
    </row>
    <row r="479" spans="12:15" x14ac:dyDescent="0.25">
      <c r="L479" s="4"/>
      <c r="M479">
        <v>48</v>
      </c>
      <c r="N479">
        <v>5.085</v>
      </c>
      <c r="O479" s="4"/>
    </row>
    <row r="480" spans="12:15" x14ac:dyDescent="0.25">
      <c r="L480" s="4"/>
      <c r="M480">
        <v>110</v>
      </c>
      <c r="N480">
        <v>2.3774468085106384</v>
      </c>
      <c r="O480" s="4"/>
    </row>
    <row r="481" spans="12:15" x14ac:dyDescent="0.25">
      <c r="L481" s="4"/>
      <c r="M481">
        <v>172</v>
      </c>
      <c r="N481">
        <v>3.3846875000000001</v>
      </c>
      <c r="O481" s="4"/>
    </row>
    <row r="482" spans="12:15" x14ac:dyDescent="0.25">
      <c r="L482" s="4"/>
      <c r="M482">
        <v>307</v>
      </c>
      <c r="N482">
        <v>1.3308955223880596</v>
      </c>
      <c r="O482" s="4"/>
    </row>
    <row r="483" spans="12:15" x14ac:dyDescent="0.25">
      <c r="L483" s="4"/>
      <c r="M483">
        <v>160</v>
      </c>
      <c r="N483">
        <v>2.0779999999999998</v>
      </c>
      <c r="O483" s="4"/>
    </row>
    <row r="484" spans="12:15" x14ac:dyDescent="0.25">
      <c r="L484" s="4"/>
      <c r="M484">
        <v>1467</v>
      </c>
      <c r="N484">
        <v>6.5205847953216374</v>
      </c>
      <c r="O484" s="4"/>
    </row>
    <row r="485" spans="12:15" x14ac:dyDescent="0.25">
      <c r="L485" s="4"/>
      <c r="M485">
        <v>2662</v>
      </c>
      <c r="N485">
        <v>1.1363099415204678</v>
      </c>
      <c r="O485" s="4"/>
    </row>
    <row r="486" spans="12:15" x14ac:dyDescent="0.25">
      <c r="L486" s="4"/>
      <c r="M486">
        <v>452</v>
      </c>
      <c r="N486">
        <v>1.0237606837606839</v>
      </c>
      <c r="O486" s="4"/>
    </row>
    <row r="487" spans="12:15" x14ac:dyDescent="0.25">
      <c r="L487" s="4"/>
      <c r="M487">
        <v>158</v>
      </c>
      <c r="N487">
        <v>3.5658333333333334</v>
      </c>
      <c r="O487" s="4"/>
    </row>
    <row r="488" spans="12:15" x14ac:dyDescent="0.25">
      <c r="L488" s="4"/>
      <c r="M488">
        <v>225</v>
      </c>
      <c r="N488">
        <v>1.3986792452830188</v>
      </c>
      <c r="O488" s="4"/>
    </row>
    <row r="489" spans="12:15" x14ac:dyDescent="0.25">
      <c r="L489" s="4"/>
      <c r="M489">
        <v>65</v>
      </c>
      <c r="N489">
        <v>2.5165000000000002</v>
      </c>
      <c r="O489" s="4"/>
    </row>
    <row r="490" spans="12:15" x14ac:dyDescent="0.25">
      <c r="L490" s="4"/>
      <c r="M490">
        <v>163</v>
      </c>
      <c r="N490">
        <v>1.0587500000000001</v>
      </c>
      <c r="O490" s="4"/>
    </row>
    <row r="491" spans="12:15" x14ac:dyDescent="0.25">
      <c r="L491" s="4"/>
      <c r="M491">
        <v>85</v>
      </c>
      <c r="N491">
        <v>1.8742857142857143</v>
      </c>
      <c r="O491" s="4"/>
    </row>
    <row r="492" spans="12:15" x14ac:dyDescent="0.25">
      <c r="L492" s="4"/>
      <c r="M492">
        <v>217</v>
      </c>
      <c r="N492">
        <v>3.8678571428571429</v>
      </c>
      <c r="O492" s="4"/>
    </row>
    <row r="493" spans="12:15" x14ac:dyDescent="0.25">
      <c r="L493" s="4"/>
      <c r="M493">
        <v>150</v>
      </c>
      <c r="N493">
        <v>3.4707142857142856</v>
      </c>
      <c r="O493" s="4"/>
    </row>
    <row r="494" spans="12:15" x14ac:dyDescent="0.25">
      <c r="L494" s="4"/>
      <c r="M494">
        <v>3272</v>
      </c>
      <c r="N494">
        <v>1.8582098765432098</v>
      </c>
      <c r="O494" s="4"/>
    </row>
    <row r="495" spans="12:15" x14ac:dyDescent="0.25">
      <c r="L495" s="4"/>
      <c r="M495">
        <v>300</v>
      </c>
      <c r="N495">
        <v>1.6243749999999999</v>
      </c>
      <c r="O495" s="4"/>
    </row>
    <row r="496" spans="12:15" x14ac:dyDescent="0.25">
      <c r="L496" s="4"/>
      <c r="M496">
        <v>126</v>
      </c>
      <c r="N496">
        <v>1.8484285714285715</v>
      </c>
      <c r="O496" s="4"/>
    </row>
    <row r="497" spans="12:15" x14ac:dyDescent="0.25">
      <c r="L497" s="4"/>
      <c r="M497">
        <v>2320</v>
      </c>
      <c r="N497">
        <v>2.7260419580419581</v>
      </c>
      <c r="O497" s="4"/>
    </row>
    <row r="498" spans="12:15" x14ac:dyDescent="0.25">
      <c r="L498" s="4"/>
      <c r="M498">
        <v>81</v>
      </c>
      <c r="N498">
        <v>1.7004255319148935</v>
      </c>
      <c r="O498" s="4"/>
    </row>
    <row r="499" spans="12:15" x14ac:dyDescent="0.25">
      <c r="L499" s="4"/>
      <c r="M499">
        <v>1887</v>
      </c>
      <c r="N499">
        <v>1.8828503562945369</v>
      </c>
      <c r="O499" s="4"/>
    </row>
    <row r="500" spans="12:15" x14ac:dyDescent="0.25">
      <c r="L500" s="4"/>
      <c r="M500">
        <v>4358</v>
      </c>
      <c r="N500">
        <v>3.4693532338308457</v>
      </c>
      <c r="O500" s="4"/>
    </row>
    <row r="501" spans="12:15" x14ac:dyDescent="0.25">
      <c r="L501" s="4"/>
      <c r="M501">
        <v>53</v>
      </c>
      <c r="N501">
        <v>5.4379999999999997</v>
      </c>
      <c r="O501" s="4"/>
    </row>
    <row r="502" spans="12:15" x14ac:dyDescent="0.25">
      <c r="L502" s="4"/>
      <c r="M502">
        <v>2414</v>
      </c>
      <c r="N502">
        <v>2.2852189349112426</v>
      </c>
      <c r="O502" s="4"/>
    </row>
    <row r="503" spans="12:15" x14ac:dyDescent="0.25">
      <c r="L503" s="4"/>
      <c r="M503">
        <v>80</v>
      </c>
      <c r="N503">
        <v>3.7</v>
      </c>
      <c r="O503" s="4"/>
    </row>
    <row r="504" spans="12:15" x14ac:dyDescent="0.25">
      <c r="L504" s="4"/>
      <c r="M504">
        <v>193</v>
      </c>
      <c r="N504">
        <v>2.3791176470588233</v>
      </c>
      <c r="O504" s="4"/>
    </row>
    <row r="505" spans="12:15" x14ac:dyDescent="0.25">
      <c r="L505" s="4"/>
      <c r="M505">
        <v>52</v>
      </c>
      <c r="N505">
        <v>1.1827777777777777</v>
      </c>
      <c r="O505" s="4"/>
    </row>
    <row r="506" spans="12:15" x14ac:dyDescent="0.25">
      <c r="L506" s="4"/>
      <c r="M506">
        <v>290</v>
      </c>
      <c r="N506">
        <v>2.0989655172413793</v>
      </c>
      <c r="O506" s="4"/>
    </row>
    <row r="507" spans="12:15" x14ac:dyDescent="0.25">
      <c r="L507" s="4"/>
      <c r="M507">
        <v>122</v>
      </c>
      <c r="N507">
        <v>1.697857142857143</v>
      </c>
      <c r="O507" s="4"/>
    </row>
    <row r="508" spans="12:15" x14ac:dyDescent="0.25">
      <c r="L508" s="4"/>
      <c r="M508">
        <v>1470</v>
      </c>
      <c r="N508">
        <v>1.1595907738095239</v>
      </c>
      <c r="O508" s="4"/>
    </row>
    <row r="509" spans="12:15" x14ac:dyDescent="0.25">
      <c r="L509" s="4"/>
      <c r="M509">
        <v>165</v>
      </c>
      <c r="N509">
        <v>2.5859999999999999</v>
      </c>
      <c r="O509" s="4"/>
    </row>
    <row r="510" spans="12:15" x14ac:dyDescent="0.25">
      <c r="L510" s="4"/>
      <c r="M510">
        <v>182</v>
      </c>
      <c r="N510">
        <v>2.3058333333333332</v>
      </c>
      <c r="O510" s="4"/>
    </row>
    <row r="511" spans="12:15" x14ac:dyDescent="0.25">
      <c r="L511" s="4"/>
      <c r="M511">
        <v>199</v>
      </c>
      <c r="N511">
        <v>1.2821428571428573</v>
      </c>
      <c r="O511" s="4"/>
    </row>
    <row r="512" spans="12:15" x14ac:dyDescent="0.25">
      <c r="L512" s="4"/>
      <c r="M512">
        <v>56</v>
      </c>
      <c r="N512">
        <v>1.8870588235294117</v>
      </c>
      <c r="O512" s="4"/>
    </row>
    <row r="513" spans="12:15" x14ac:dyDescent="0.25">
      <c r="L513" s="4"/>
      <c r="M513">
        <v>1460</v>
      </c>
      <c r="N513">
        <v>7.7443434343434348</v>
      </c>
      <c r="O513" s="4"/>
    </row>
    <row r="514" spans="12:15" x14ac:dyDescent="0.25">
      <c r="L514" s="4"/>
      <c r="M514">
        <v>123</v>
      </c>
      <c r="N514">
        <v>4.0709677419354842</v>
      </c>
      <c r="O514" s="4"/>
    </row>
    <row r="515" spans="12:15" x14ac:dyDescent="0.25">
      <c r="L515" s="4"/>
      <c r="M515">
        <v>159</v>
      </c>
      <c r="N515">
        <v>1.5617857142857143</v>
      </c>
      <c r="O515" s="4"/>
    </row>
    <row r="516" spans="12:15" x14ac:dyDescent="0.25">
      <c r="L516" s="4"/>
      <c r="M516">
        <v>110</v>
      </c>
      <c r="N516">
        <v>2.5242857142857145</v>
      </c>
      <c r="O516" s="4"/>
    </row>
    <row r="517" spans="12:15" x14ac:dyDescent="0.25">
      <c r="L517" s="4"/>
      <c r="M517">
        <v>236</v>
      </c>
      <c r="N517">
        <v>1.6398734177215191</v>
      </c>
      <c r="O517" s="4"/>
    </row>
    <row r="518" spans="12:15" x14ac:dyDescent="0.25">
      <c r="L518" s="4"/>
      <c r="M518">
        <v>191</v>
      </c>
      <c r="N518">
        <v>1.6298181818181818</v>
      </c>
      <c r="O518" s="4"/>
    </row>
    <row r="519" spans="12:15" x14ac:dyDescent="0.25">
      <c r="L519" s="4"/>
      <c r="M519">
        <v>3934</v>
      </c>
      <c r="N519">
        <v>3.1924083769633507</v>
      </c>
      <c r="O519" s="4"/>
    </row>
    <row r="520" spans="12:15" x14ac:dyDescent="0.25">
      <c r="L520" s="4"/>
      <c r="M520">
        <v>80</v>
      </c>
      <c r="N520">
        <v>4.7894444444444444</v>
      </c>
      <c r="O520" s="4"/>
    </row>
    <row r="521" spans="12:15" x14ac:dyDescent="0.25">
      <c r="L521" s="4"/>
      <c r="M521">
        <v>462</v>
      </c>
      <c r="N521">
        <v>1.9894827586206896</v>
      </c>
      <c r="O521" s="4"/>
    </row>
    <row r="522" spans="12:15" x14ac:dyDescent="0.25">
      <c r="L522" s="4"/>
      <c r="M522">
        <v>179</v>
      </c>
      <c r="N522">
        <v>7.95</v>
      </c>
      <c r="O522" s="4"/>
    </row>
    <row r="523" spans="12:15" x14ac:dyDescent="0.25">
      <c r="L523" s="4"/>
      <c r="M523">
        <v>1866</v>
      </c>
      <c r="N523">
        <v>1.5562827640984909</v>
      </c>
      <c r="O523" s="4"/>
    </row>
    <row r="524" spans="12:15" x14ac:dyDescent="0.25">
      <c r="L524" s="4"/>
      <c r="M524">
        <v>156</v>
      </c>
      <c r="N524">
        <v>2.3739473684210526</v>
      </c>
      <c r="O524" s="4"/>
    </row>
    <row r="525" spans="12:15" x14ac:dyDescent="0.25">
      <c r="L525" s="4"/>
      <c r="M525">
        <v>255</v>
      </c>
      <c r="N525">
        <v>1.8256603773584905</v>
      </c>
      <c r="O525" s="4"/>
    </row>
    <row r="526" spans="12:15" x14ac:dyDescent="0.25">
      <c r="L526" s="4"/>
      <c r="M526">
        <v>2261</v>
      </c>
      <c r="N526">
        <v>1.7595330739299611</v>
      </c>
      <c r="O526" s="4"/>
    </row>
    <row r="527" spans="12:15" x14ac:dyDescent="0.25">
      <c r="L527" s="4"/>
      <c r="M527">
        <v>40</v>
      </c>
      <c r="N527">
        <v>2.3788235294117648</v>
      </c>
      <c r="O527" s="4"/>
    </row>
    <row r="528" spans="12:15" x14ac:dyDescent="0.25">
      <c r="L528" s="4"/>
      <c r="M528">
        <v>2289</v>
      </c>
      <c r="N528">
        <v>4.8805076142131982</v>
      </c>
      <c r="O528" s="4"/>
    </row>
    <row r="529" spans="12:15" x14ac:dyDescent="0.25">
      <c r="L529" s="4"/>
      <c r="M529">
        <v>65</v>
      </c>
      <c r="N529">
        <v>2.2406666666666668</v>
      </c>
      <c r="O529" s="4"/>
    </row>
    <row r="530" spans="12:15" x14ac:dyDescent="0.25">
      <c r="L530" s="4"/>
      <c r="M530">
        <v>3777</v>
      </c>
      <c r="N530">
        <v>1.1731541218637993</v>
      </c>
      <c r="O530" s="4"/>
    </row>
    <row r="531" spans="12:15" x14ac:dyDescent="0.25">
      <c r="L531" s="4"/>
      <c r="M531">
        <v>184</v>
      </c>
      <c r="N531">
        <v>2.173090909090909</v>
      </c>
      <c r="O531" s="4"/>
    </row>
    <row r="532" spans="12:15" x14ac:dyDescent="0.25">
      <c r="L532" s="4"/>
      <c r="M532">
        <v>85</v>
      </c>
      <c r="N532">
        <v>1.1228571428571428</v>
      </c>
      <c r="O532" s="4"/>
    </row>
    <row r="533" spans="12:15" x14ac:dyDescent="0.25">
      <c r="L533" s="4"/>
      <c r="M533">
        <v>144</v>
      </c>
      <c r="N533">
        <v>2.1230434782608696</v>
      </c>
      <c r="O533" s="4"/>
    </row>
    <row r="534" spans="12:15" x14ac:dyDescent="0.25">
      <c r="L534" s="4"/>
      <c r="M534">
        <v>1902</v>
      </c>
      <c r="N534">
        <v>2.3974657534246577</v>
      </c>
      <c r="O534" s="4"/>
    </row>
    <row r="535" spans="12:15" x14ac:dyDescent="0.25">
      <c r="L535" s="4"/>
      <c r="M535">
        <v>105</v>
      </c>
      <c r="N535">
        <v>1.8193548387096774</v>
      </c>
      <c r="O535" s="4"/>
    </row>
    <row r="536" spans="12:15" x14ac:dyDescent="0.25">
      <c r="L536" s="4"/>
      <c r="M536">
        <v>132</v>
      </c>
      <c r="N536">
        <v>1.6413114754098361</v>
      </c>
      <c r="O536" s="4"/>
    </row>
    <row r="537" spans="12:15" x14ac:dyDescent="0.25">
      <c r="L537" s="4"/>
      <c r="M537">
        <v>96</v>
      </c>
      <c r="N537">
        <v>1.0970652173913042</v>
      </c>
      <c r="O537" s="4"/>
    </row>
    <row r="538" spans="12:15" x14ac:dyDescent="0.25">
      <c r="L538" s="4"/>
      <c r="M538">
        <v>114</v>
      </c>
      <c r="N538">
        <v>1.5958666666666668</v>
      </c>
      <c r="O538" s="4"/>
    </row>
    <row r="539" spans="12:15" x14ac:dyDescent="0.25">
      <c r="L539" s="4"/>
      <c r="M539">
        <v>203</v>
      </c>
      <c r="N539">
        <v>1.6135593220338984</v>
      </c>
      <c r="O539" s="4"/>
    </row>
    <row r="540" spans="12:15" x14ac:dyDescent="0.25">
      <c r="L540" s="4"/>
      <c r="M540">
        <v>1559</v>
      </c>
      <c r="N540">
        <v>10.969379310344827</v>
      </c>
      <c r="O540" s="4"/>
    </row>
    <row r="541" spans="12:15" x14ac:dyDescent="0.25">
      <c r="L541" s="4"/>
      <c r="M541">
        <v>1548</v>
      </c>
      <c r="N541">
        <v>3.6709859154929578</v>
      </c>
      <c r="O541" s="4"/>
    </row>
    <row r="542" spans="12:15" x14ac:dyDescent="0.25">
      <c r="L542" s="4"/>
      <c r="M542">
        <v>80</v>
      </c>
      <c r="N542">
        <v>11.09</v>
      </c>
      <c r="O542" s="4"/>
    </row>
    <row r="543" spans="12:15" x14ac:dyDescent="0.25">
      <c r="L543" s="4"/>
      <c r="M543">
        <v>131</v>
      </c>
      <c r="N543">
        <v>1.2687755102040816</v>
      </c>
      <c r="O543" s="4"/>
    </row>
    <row r="544" spans="12:15" x14ac:dyDescent="0.25">
      <c r="L544" s="4"/>
      <c r="M544">
        <v>112</v>
      </c>
      <c r="N544">
        <v>7.3463636363636367</v>
      </c>
      <c r="O544" s="4"/>
    </row>
    <row r="545" spans="12:15" x14ac:dyDescent="0.25">
      <c r="L545" s="4"/>
      <c r="M545">
        <v>155</v>
      </c>
      <c r="N545">
        <v>1.1929824561403508</v>
      </c>
      <c r="O545" s="4"/>
    </row>
    <row r="546" spans="12:15" x14ac:dyDescent="0.25">
      <c r="L546" s="4"/>
      <c r="M546">
        <v>266</v>
      </c>
      <c r="N546">
        <v>2.9602777777777778</v>
      </c>
      <c r="O546" s="4"/>
    </row>
    <row r="547" spans="12:15" x14ac:dyDescent="0.25">
      <c r="L547" s="4"/>
      <c r="M547">
        <v>155</v>
      </c>
      <c r="N547">
        <v>3.5578378378378379</v>
      </c>
      <c r="O547" s="4"/>
    </row>
    <row r="548" spans="12:15" x14ac:dyDescent="0.25">
      <c r="L548" s="4"/>
      <c r="M548">
        <v>207</v>
      </c>
      <c r="N548">
        <v>3.8640909090909092</v>
      </c>
      <c r="O548" s="4"/>
    </row>
    <row r="549" spans="12:15" x14ac:dyDescent="0.25">
      <c r="L549" s="4"/>
      <c r="M549">
        <v>245</v>
      </c>
      <c r="N549">
        <v>7.9223529411764702</v>
      </c>
      <c r="O549" s="4"/>
    </row>
    <row r="550" spans="12:15" x14ac:dyDescent="0.25">
      <c r="L550" s="4"/>
      <c r="M550">
        <v>1573</v>
      </c>
      <c r="N550">
        <v>1.3703393665158372</v>
      </c>
      <c r="O550" s="4"/>
    </row>
    <row r="551" spans="12:15" x14ac:dyDescent="0.25">
      <c r="L551" s="4"/>
      <c r="M551">
        <v>114</v>
      </c>
      <c r="N551">
        <v>3.3820833333333336</v>
      </c>
      <c r="O551" s="4"/>
    </row>
    <row r="552" spans="12:15" x14ac:dyDescent="0.25">
      <c r="L552" s="4"/>
      <c r="M552">
        <v>93</v>
      </c>
      <c r="N552">
        <v>1.0822784810126582</v>
      </c>
      <c r="O552" s="4"/>
    </row>
    <row r="553" spans="12:15" x14ac:dyDescent="0.25">
      <c r="L553" s="4"/>
      <c r="M553">
        <v>1681</v>
      </c>
      <c r="N553">
        <v>2.283934426229508</v>
      </c>
      <c r="O553" s="4"/>
    </row>
    <row r="554" spans="12:15" x14ac:dyDescent="0.25">
      <c r="L554" s="4"/>
      <c r="M554">
        <v>32</v>
      </c>
      <c r="N554">
        <v>3.73875</v>
      </c>
      <c r="O554" s="4"/>
    </row>
    <row r="555" spans="12:15" x14ac:dyDescent="0.25">
      <c r="L555" s="4"/>
      <c r="M555">
        <v>135</v>
      </c>
      <c r="N555">
        <v>1.5492592592592593</v>
      </c>
      <c r="O555" s="4"/>
    </row>
    <row r="556" spans="12:15" x14ac:dyDescent="0.25">
      <c r="L556" s="4"/>
      <c r="M556">
        <v>140</v>
      </c>
      <c r="N556">
        <v>3.2214999999999998</v>
      </c>
      <c r="O556" s="4"/>
    </row>
    <row r="557" spans="12:15" x14ac:dyDescent="0.25">
      <c r="L557" s="4"/>
      <c r="M557">
        <v>92</v>
      </c>
      <c r="N557">
        <v>8.641</v>
      </c>
      <c r="O557" s="4"/>
    </row>
    <row r="558" spans="12:15" x14ac:dyDescent="0.25">
      <c r="L558" s="4"/>
      <c r="M558">
        <v>1015</v>
      </c>
      <c r="N558">
        <v>1.432624584717608</v>
      </c>
      <c r="O558" s="4"/>
    </row>
    <row r="559" spans="12:15" x14ac:dyDescent="0.25">
      <c r="L559" s="4"/>
      <c r="M559">
        <v>323</v>
      </c>
      <c r="N559">
        <v>1.7822388059701493</v>
      </c>
      <c r="O559" s="4"/>
    </row>
    <row r="560" spans="12:15" x14ac:dyDescent="0.25">
      <c r="L560" s="4"/>
      <c r="M560">
        <v>2326</v>
      </c>
      <c r="N560">
        <v>1.4593648334624323</v>
      </c>
      <c r="O560" s="4"/>
    </row>
    <row r="561" spans="12:15" x14ac:dyDescent="0.25">
      <c r="L561" s="4"/>
      <c r="M561">
        <v>381</v>
      </c>
      <c r="N561">
        <v>1.5246153846153847</v>
      </c>
      <c r="O561" s="4"/>
    </row>
    <row r="562" spans="12:15" x14ac:dyDescent="0.25">
      <c r="L562" s="4"/>
      <c r="M562">
        <v>480</v>
      </c>
      <c r="N562">
        <v>2.1679032258064517</v>
      </c>
      <c r="O562" s="4"/>
    </row>
    <row r="563" spans="12:15" x14ac:dyDescent="0.25">
      <c r="L563" s="4"/>
      <c r="M563">
        <v>226</v>
      </c>
      <c r="N563">
        <v>4.9958333333333336</v>
      </c>
      <c r="O563" s="4"/>
    </row>
    <row r="564" spans="12:15" x14ac:dyDescent="0.25">
      <c r="L564" s="4"/>
      <c r="M564">
        <v>241</v>
      </c>
      <c r="N564">
        <v>1.131734693877551</v>
      </c>
      <c r="O564" s="4"/>
    </row>
    <row r="565" spans="12:15" x14ac:dyDescent="0.25">
      <c r="L565" s="4"/>
      <c r="M565">
        <v>132</v>
      </c>
      <c r="N565">
        <v>4.2654838709677421</v>
      </c>
      <c r="O565" s="4"/>
    </row>
    <row r="566" spans="12:15" x14ac:dyDescent="0.25">
      <c r="L566" s="4"/>
      <c r="M566">
        <v>2043</v>
      </c>
      <c r="N566">
        <v>1.5746762589928058</v>
      </c>
      <c r="O566" s="4"/>
    </row>
    <row r="567" spans="12:15" x14ac:dyDescent="0.25">
      <c r="L567" s="4"/>
      <c r="O567" s="4"/>
    </row>
    <row r="568" spans="12:15" x14ac:dyDescent="0.25">
      <c r="L568" s="4"/>
      <c r="O568" s="4"/>
    </row>
    <row r="569" spans="12:15" x14ac:dyDescent="0.25">
      <c r="L569" s="4"/>
      <c r="O569" s="4"/>
    </row>
    <row r="570" spans="12:15" x14ac:dyDescent="0.25">
      <c r="L570" s="4"/>
      <c r="O570" s="4"/>
    </row>
    <row r="571" spans="12:15" x14ac:dyDescent="0.25">
      <c r="L571" s="4"/>
      <c r="O571" s="4"/>
    </row>
    <row r="572" spans="12:15" x14ac:dyDescent="0.25">
      <c r="L572" s="4"/>
      <c r="O572" s="4"/>
    </row>
    <row r="573" spans="12:15" x14ac:dyDescent="0.25">
      <c r="L573" s="4"/>
      <c r="O573" s="4"/>
    </row>
    <row r="574" spans="12:15" x14ac:dyDescent="0.25">
      <c r="L574" s="4"/>
      <c r="O574" s="4"/>
    </row>
    <row r="575" spans="12:15" x14ac:dyDescent="0.25">
      <c r="L575" s="4"/>
      <c r="O575" s="4"/>
    </row>
    <row r="576" spans="12:15" x14ac:dyDescent="0.25">
      <c r="L576" s="4"/>
      <c r="O576" s="4"/>
    </row>
    <row r="577" spans="12:15" x14ac:dyDescent="0.25">
      <c r="L577" s="4"/>
      <c r="O577" s="4"/>
    </row>
    <row r="578" spans="12:15" x14ac:dyDescent="0.25">
      <c r="L578" s="4"/>
      <c r="O578" s="4"/>
    </row>
    <row r="579" spans="12:15" x14ac:dyDescent="0.25">
      <c r="L579" s="4"/>
      <c r="O579" s="4"/>
    </row>
    <row r="580" spans="12:15" x14ac:dyDescent="0.25">
      <c r="L580" s="4"/>
      <c r="O580" s="4"/>
    </row>
    <row r="581" spans="12:15" x14ac:dyDescent="0.25">
      <c r="L581" s="4"/>
      <c r="O581" s="4"/>
    </row>
    <row r="582" spans="12:15" x14ac:dyDescent="0.25">
      <c r="L582" s="4"/>
      <c r="O582" s="4"/>
    </row>
    <row r="583" spans="12:15" x14ac:dyDescent="0.25">
      <c r="L583" s="4"/>
      <c r="O583" s="4"/>
    </row>
    <row r="584" spans="12:15" x14ac:dyDescent="0.25">
      <c r="L584" s="4"/>
      <c r="O584" s="4"/>
    </row>
    <row r="585" spans="12:15" x14ac:dyDescent="0.25">
      <c r="L585" s="4"/>
      <c r="O585" s="4"/>
    </row>
    <row r="586" spans="12:15" x14ac:dyDescent="0.25">
      <c r="L586" s="4"/>
      <c r="O586" s="4"/>
    </row>
    <row r="587" spans="12:15" x14ac:dyDescent="0.25">
      <c r="L587" s="4"/>
      <c r="O587" s="4"/>
    </row>
    <row r="588" spans="12:15" x14ac:dyDescent="0.25">
      <c r="L588" s="4"/>
      <c r="O588" s="4"/>
    </row>
    <row r="589" spans="12:15" x14ac:dyDescent="0.25">
      <c r="L589" s="4"/>
      <c r="O589" s="4"/>
    </row>
    <row r="590" spans="12:15" x14ac:dyDescent="0.25">
      <c r="L590" s="4"/>
      <c r="O590" s="4"/>
    </row>
    <row r="591" spans="12:15" x14ac:dyDescent="0.25">
      <c r="L591" s="4"/>
      <c r="O591" s="4"/>
    </row>
    <row r="592" spans="12:15" x14ac:dyDescent="0.25">
      <c r="L592" s="4"/>
      <c r="O592" s="4"/>
    </row>
    <row r="593" spans="12:15" x14ac:dyDescent="0.25">
      <c r="L593" s="4"/>
      <c r="O593" s="4"/>
    </row>
    <row r="594" spans="12:15" x14ac:dyDescent="0.25">
      <c r="L594" s="4"/>
      <c r="O594" s="4"/>
    </row>
    <row r="595" spans="12:15" x14ac:dyDescent="0.25">
      <c r="L595" s="4"/>
      <c r="O595" s="4"/>
    </row>
    <row r="596" spans="12:15" x14ac:dyDescent="0.25">
      <c r="L596" s="4"/>
      <c r="O596" s="4"/>
    </row>
    <row r="597" spans="12:15" x14ac:dyDescent="0.25">
      <c r="L597" s="4"/>
      <c r="O597" s="4"/>
    </row>
    <row r="598" spans="12:15" x14ac:dyDescent="0.25">
      <c r="L598" s="4"/>
      <c r="O598" s="4"/>
    </row>
    <row r="599" spans="12:15" x14ac:dyDescent="0.25">
      <c r="L599" s="4"/>
      <c r="O599" s="4"/>
    </row>
    <row r="600" spans="12:15" x14ac:dyDescent="0.25">
      <c r="L600" s="4"/>
      <c r="O600" s="4"/>
    </row>
    <row r="601" spans="12:15" x14ac:dyDescent="0.25">
      <c r="L601" s="4"/>
      <c r="O601" s="4"/>
    </row>
    <row r="602" spans="12:15" x14ac:dyDescent="0.25">
      <c r="L602" s="4"/>
      <c r="O602" s="4"/>
    </row>
    <row r="603" spans="12:15" x14ac:dyDescent="0.25">
      <c r="L603" s="4"/>
      <c r="O603" s="4"/>
    </row>
    <row r="604" spans="12:15" x14ac:dyDescent="0.25">
      <c r="L604" s="4"/>
      <c r="O604" s="4"/>
    </row>
    <row r="605" spans="12:15" x14ac:dyDescent="0.25">
      <c r="L605" s="4"/>
      <c r="O605" s="4"/>
    </row>
    <row r="606" spans="12:15" x14ac:dyDescent="0.25">
      <c r="L606" s="4"/>
      <c r="O606" s="4"/>
    </row>
    <row r="607" spans="12:15" x14ac:dyDescent="0.25">
      <c r="L607" s="4"/>
      <c r="O607" s="4"/>
    </row>
    <row r="608" spans="12:15" x14ac:dyDescent="0.25">
      <c r="L608" s="4"/>
      <c r="O608" s="4"/>
    </row>
    <row r="609" spans="12:15" x14ac:dyDescent="0.25">
      <c r="L609" s="4"/>
      <c r="O609" s="4"/>
    </row>
    <row r="610" spans="12:15" x14ac:dyDescent="0.25">
      <c r="L610" s="4"/>
      <c r="O610" s="4"/>
    </row>
    <row r="611" spans="12:15" x14ac:dyDescent="0.25">
      <c r="L611" s="4"/>
      <c r="O611" s="4"/>
    </row>
    <row r="612" spans="12:15" x14ac:dyDescent="0.25">
      <c r="L612" s="4"/>
      <c r="O612" s="4"/>
    </row>
    <row r="613" spans="12:15" x14ac:dyDescent="0.25">
      <c r="L613" s="4"/>
      <c r="O613" s="4"/>
    </row>
    <row r="614" spans="12:15" x14ac:dyDescent="0.25">
      <c r="L614" s="4"/>
      <c r="O614" s="4"/>
    </row>
    <row r="615" spans="12:15" x14ac:dyDescent="0.25">
      <c r="L615" s="4"/>
      <c r="O615" s="4"/>
    </row>
    <row r="616" spans="12:15" x14ac:dyDescent="0.25">
      <c r="L616" s="4"/>
      <c r="O616" s="4"/>
    </row>
    <row r="617" spans="12:15" x14ac:dyDescent="0.25">
      <c r="L617" s="4"/>
      <c r="O617" s="4"/>
    </row>
    <row r="618" spans="12:15" x14ac:dyDescent="0.25">
      <c r="L618" s="4"/>
      <c r="O618" s="4"/>
    </row>
    <row r="619" spans="12:15" x14ac:dyDescent="0.25">
      <c r="L619" s="4"/>
      <c r="O619" s="4"/>
    </row>
    <row r="620" spans="12:15" x14ac:dyDescent="0.25">
      <c r="L620" s="4"/>
      <c r="O620" s="4"/>
    </row>
    <row r="621" spans="12:15" x14ac:dyDescent="0.25">
      <c r="L621" s="4"/>
      <c r="O621" s="4"/>
    </row>
    <row r="622" spans="12:15" x14ac:dyDescent="0.25">
      <c r="L622" s="4"/>
      <c r="O622" s="4"/>
    </row>
    <row r="623" spans="12:15" x14ac:dyDescent="0.25">
      <c r="L623" s="4"/>
      <c r="O623" s="4"/>
    </row>
    <row r="624" spans="12:15" x14ac:dyDescent="0.25">
      <c r="L624" s="4"/>
      <c r="O624" s="4"/>
    </row>
    <row r="625" spans="12:15" x14ac:dyDescent="0.25">
      <c r="L625" s="4"/>
      <c r="O625" s="4"/>
    </row>
    <row r="626" spans="12:15" x14ac:dyDescent="0.25">
      <c r="L626" s="4"/>
      <c r="O626" s="4"/>
    </row>
    <row r="627" spans="12:15" x14ac:dyDescent="0.25">
      <c r="L627" s="4"/>
      <c r="O627" s="4"/>
    </row>
    <row r="628" spans="12:15" x14ac:dyDescent="0.25">
      <c r="L628" s="4"/>
      <c r="O628" s="4"/>
    </row>
    <row r="629" spans="12:15" x14ac:dyDescent="0.25">
      <c r="L629" s="4"/>
      <c r="O629" s="4"/>
    </row>
    <row r="630" spans="12:15" x14ac:dyDescent="0.25">
      <c r="L630" s="4"/>
      <c r="O630" s="4"/>
    </row>
    <row r="631" spans="12:15" x14ac:dyDescent="0.25">
      <c r="L631" s="4"/>
      <c r="O631" s="4"/>
    </row>
    <row r="632" spans="12:15" x14ac:dyDescent="0.25">
      <c r="L632" s="4"/>
      <c r="O632" s="4"/>
    </row>
    <row r="633" spans="12:15" x14ac:dyDescent="0.25">
      <c r="L633" s="4"/>
      <c r="O633" s="4"/>
    </row>
    <row r="634" spans="12:15" x14ac:dyDescent="0.25">
      <c r="L634" s="4"/>
      <c r="O634" s="4"/>
    </row>
    <row r="635" spans="12:15" x14ac:dyDescent="0.25">
      <c r="L635" s="4"/>
      <c r="O635" s="4"/>
    </row>
    <row r="636" spans="12:15" x14ac:dyDescent="0.25">
      <c r="L636" s="4"/>
      <c r="O636" s="4"/>
    </row>
    <row r="637" spans="12:15" x14ac:dyDescent="0.25">
      <c r="L637" s="4"/>
      <c r="O637" s="4"/>
    </row>
    <row r="638" spans="12:15" x14ac:dyDescent="0.25">
      <c r="L638" s="4"/>
      <c r="O638" s="4"/>
    </row>
    <row r="639" spans="12:15" x14ac:dyDescent="0.25">
      <c r="L639" s="4"/>
      <c r="O639" s="4"/>
    </row>
    <row r="640" spans="12:15" x14ac:dyDescent="0.25">
      <c r="L640" s="4"/>
      <c r="O640" s="4"/>
    </row>
    <row r="641" spans="12:15" x14ac:dyDescent="0.25">
      <c r="L641" s="4"/>
      <c r="O641" s="4"/>
    </row>
    <row r="642" spans="12:15" x14ac:dyDescent="0.25">
      <c r="L642" s="4"/>
      <c r="O642" s="4"/>
    </row>
    <row r="643" spans="12:15" x14ac:dyDescent="0.25">
      <c r="L643" s="4"/>
      <c r="O643" s="4"/>
    </row>
    <row r="644" spans="12:15" x14ac:dyDescent="0.25">
      <c r="L644" s="4"/>
      <c r="O644" s="4"/>
    </row>
    <row r="645" spans="12:15" x14ac:dyDescent="0.25">
      <c r="L645" s="4"/>
      <c r="O645" s="4"/>
    </row>
    <row r="646" spans="12:15" x14ac:dyDescent="0.25">
      <c r="L646" s="4"/>
      <c r="O646" s="4"/>
    </row>
    <row r="647" spans="12:15" x14ac:dyDescent="0.25">
      <c r="L647" s="4"/>
      <c r="O647" s="4"/>
    </row>
    <row r="648" spans="12:15" x14ac:dyDescent="0.25">
      <c r="L648" s="4"/>
      <c r="O648" s="4"/>
    </row>
    <row r="649" spans="12:15" x14ac:dyDescent="0.25">
      <c r="L649" s="4"/>
      <c r="O649" s="4"/>
    </row>
    <row r="650" spans="12:15" x14ac:dyDescent="0.25">
      <c r="L650" s="4"/>
      <c r="O650" s="4"/>
    </row>
    <row r="651" spans="12:15" x14ac:dyDescent="0.25">
      <c r="L651" s="4"/>
      <c r="O651" s="4"/>
    </row>
    <row r="652" spans="12:15" x14ac:dyDescent="0.25">
      <c r="L652" s="4"/>
      <c r="O652" s="4"/>
    </row>
    <row r="653" spans="12:15" x14ac:dyDescent="0.25">
      <c r="L653" s="4"/>
      <c r="O653" s="4"/>
    </row>
    <row r="654" spans="12:15" x14ac:dyDescent="0.25">
      <c r="L654" s="4"/>
      <c r="O654" s="4"/>
    </row>
    <row r="655" spans="12:15" x14ac:dyDescent="0.25">
      <c r="L655" s="4"/>
      <c r="O655" s="4"/>
    </row>
    <row r="656" spans="12:15" x14ac:dyDescent="0.25">
      <c r="L656" s="4"/>
      <c r="O656" s="4"/>
    </row>
    <row r="657" spans="12:15" x14ac:dyDescent="0.25">
      <c r="L657" s="4"/>
      <c r="O657" s="4"/>
    </row>
    <row r="658" spans="12:15" x14ac:dyDescent="0.25">
      <c r="L658" s="4"/>
      <c r="O658" s="4"/>
    </row>
    <row r="659" spans="12:15" x14ac:dyDescent="0.25">
      <c r="L659" s="4"/>
      <c r="O659" s="4"/>
    </row>
    <row r="660" spans="12:15" x14ac:dyDescent="0.25">
      <c r="L660" s="4"/>
      <c r="O660" s="4"/>
    </row>
    <row r="661" spans="12:15" x14ac:dyDescent="0.25">
      <c r="L661" s="4"/>
      <c r="O661" s="4"/>
    </row>
    <row r="662" spans="12:15" x14ac:dyDescent="0.25">
      <c r="L662" s="4"/>
      <c r="O662" s="4"/>
    </row>
    <row r="663" spans="12:15" x14ac:dyDescent="0.25">
      <c r="L663" s="4"/>
      <c r="O663" s="4"/>
    </row>
    <row r="664" spans="12:15" x14ac:dyDescent="0.25">
      <c r="L664" s="4"/>
      <c r="O664" s="4"/>
    </row>
    <row r="665" spans="12:15" x14ac:dyDescent="0.25">
      <c r="L665" s="4"/>
      <c r="O665" s="4"/>
    </row>
    <row r="666" spans="12:15" x14ac:dyDescent="0.25">
      <c r="L666" s="4"/>
      <c r="O666" s="4"/>
    </row>
    <row r="667" spans="12:15" x14ac:dyDescent="0.25">
      <c r="L667" s="4"/>
      <c r="O667" s="4"/>
    </row>
    <row r="668" spans="12:15" x14ac:dyDescent="0.25">
      <c r="L668" s="4"/>
      <c r="O668" s="4"/>
    </row>
    <row r="669" spans="12:15" x14ac:dyDescent="0.25">
      <c r="L669" s="4"/>
      <c r="O669" s="4"/>
    </row>
    <row r="670" spans="12:15" x14ac:dyDescent="0.25">
      <c r="L670" s="4"/>
      <c r="O670" s="4"/>
    </row>
    <row r="671" spans="12:15" x14ac:dyDescent="0.25">
      <c r="L671" s="4"/>
      <c r="O671" s="4"/>
    </row>
    <row r="672" spans="12:15" x14ac:dyDescent="0.25">
      <c r="L672" s="4"/>
      <c r="O672" s="4"/>
    </row>
    <row r="673" spans="12:15" x14ac:dyDescent="0.25">
      <c r="L673" s="4"/>
      <c r="O673" s="4"/>
    </row>
    <row r="674" spans="12:15" x14ac:dyDescent="0.25">
      <c r="L674" s="4"/>
      <c r="O674" s="4"/>
    </row>
    <row r="675" spans="12:15" x14ac:dyDescent="0.25">
      <c r="L675" s="4"/>
      <c r="O675" s="4"/>
    </row>
    <row r="676" spans="12:15" x14ac:dyDescent="0.25">
      <c r="L676" s="4"/>
      <c r="O676" s="4"/>
    </row>
    <row r="677" spans="12:15" x14ac:dyDescent="0.25">
      <c r="L677" s="4"/>
      <c r="O677" s="4"/>
    </row>
    <row r="678" spans="12:15" x14ac:dyDescent="0.25">
      <c r="L678" s="4"/>
      <c r="O678" s="4"/>
    </row>
    <row r="679" spans="12:15" x14ac:dyDescent="0.25">
      <c r="L679" s="4"/>
      <c r="O679" s="4"/>
    </row>
    <row r="680" spans="12:15" x14ac:dyDescent="0.25">
      <c r="L680" s="4"/>
      <c r="O680" s="4"/>
    </row>
    <row r="681" spans="12:15" x14ac:dyDescent="0.25">
      <c r="L681" s="4"/>
      <c r="O681" s="4"/>
    </row>
    <row r="682" spans="12:15" x14ac:dyDescent="0.25">
      <c r="L682" s="4"/>
      <c r="O682" s="4"/>
    </row>
    <row r="683" spans="12:15" x14ac:dyDescent="0.25">
      <c r="L683" s="4"/>
      <c r="O683" s="4"/>
    </row>
    <row r="684" spans="12:15" x14ac:dyDescent="0.25">
      <c r="L684" s="4"/>
      <c r="O684" s="4"/>
    </row>
    <row r="685" spans="12:15" x14ac:dyDescent="0.25">
      <c r="L685" s="4"/>
      <c r="O685" s="4"/>
    </row>
    <row r="686" spans="12:15" x14ac:dyDescent="0.25">
      <c r="L686" s="4"/>
      <c r="O686" s="4"/>
    </row>
    <row r="687" spans="12:15" x14ac:dyDescent="0.25">
      <c r="L687" s="4"/>
      <c r="O687" s="4"/>
    </row>
    <row r="688" spans="12:15" x14ac:dyDescent="0.25">
      <c r="L688" s="4"/>
      <c r="O688" s="4"/>
    </row>
    <row r="689" spans="12:15" x14ac:dyDescent="0.25">
      <c r="L689" s="4"/>
      <c r="O689" s="4"/>
    </row>
    <row r="690" spans="12:15" x14ac:dyDescent="0.25">
      <c r="L690" s="4"/>
      <c r="O690" s="4"/>
    </row>
    <row r="691" spans="12:15" x14ac:dyDescent="0.25">
      <c r="L691" s="4"/>
      <c r="O691" s="4"/>
    </row>
    <row r="692" spans="12:15" x14ac:dyDescent="0.25">
      <c r="L692" s="4"/>
      <c r="O692" s="4"/>
    </row>
    <row r="693" spans="12:15" x14ac:dyDescent="0.25">
      <c r="L693" s="4"/>
      <c r="O693" s="4"/>
    </row>
    <row r="694" spans="12:15" x14ac:dyDescent="0.25">
      <c r="L694" s="4"/>
      <c r="O694" s="4"/>
    </row>
    <row r="695" spans="12:15" x14ac:dyDescent="0.25">
      <c r="L695" s="4"/>
      <c r="O695" s="4"/>
    </row>
    <row r="696" spans="12:15" x14ac:dyDescent="0.25">
      <c r="L696" s="4"/>
      <c r="O696" s="4"/>
    </row>
    <row r="697" spans="12:15" x14ac:dyDescent="0.25">
      <c r="L697" s="4"/>
      <c r="O697" s="4"/>
    </row>
    <row r="698" spans="12:15" x14ac:dyDescent="0.25">
      <c r="L698" s="4"/>
      <c r="O698" s="4"/>
    </row>
    <row r="699" spans="12:15" x14ac:dyDescent="0.25">
      <c r="L699" s="4"/>
      <c r="O699" s="4"/>
    </row>
    <row r="700" spans="12:15" x14ac:dyDescent="0.25">
      <c r="L700" s="4"/>
      <c r="O700" s="4"/>
    </row>
    <row r="701" spans="12:15" x14ac:dyDescent="0.25">
      <c r="L701" s="4"/>
      <c r="O701" s="4"/>
    </row>
    <row r="702" spans="12:15" x14ac:dyDescent="0.25">
      <c r="L702" s="4"/>
      <c r="O702" s="4"/>
    </row>
    <row r="703" spans="12:15" x14ac:dyDescent="0.25">
      <c r="L703" s="4"/>
      <c r="O703" s="4"/>
    </row>
    <row r="704" spans="12:15" x14ac:dyDescent="0.25">
      <c r="L704" s="4"/>
      <c r="O704" s="4"/>
    </row>
    <row r="705" spans="12:15" x14ac:dyDescent="0.25">
      <c r="L705" s="4"/>
      <c r="O705" s="4"/>
    </row>
    <row r="706" spans="12:15" x14ac:dyDescent="0.25">
      <c r="L706" s="4"/>
      <c r="O706" s="4"/>
    </row>
    <row r="707" spans="12:15" x14ac:dyDescent="0.25">
      <c r="L707" s="4"/>
      <c r="O707" s="4"/>
    </row>
    <row r="708" spans="12:15" x14ac:dyDescent="0.25">
      <c r="L708" s="4"/>
      <c r="O708" s="4"/>
    </row>
    <row r="709" spans="12:15" x14ac:dyDescent="0.25">
      <c r="L709" s="4"/>
      <c r="O709" s="4"/>
    </row>
    <row r="710" spans="12:15" x14ac:dyDescent="0.25">
      <c r="L710" s="4"/>
      <c r="O710" s="4"/>
    </row>
    <row r="711" spans="12:15" x14ac:dyDescent="0.25">
      <c r="L711" s="4"/>
      <c r="O711" s="4"/>
    </row>
    <row r="712" spans="12:15" x14ac:dyDescent="0.25">
      <c r="L712" s="4"/>
      <c r="O712" s="4"/>
    </row>
    <row r="713" spans="12:15" x14ac:dyDescent="0.25">
      <c r="L713" s="4"/>
      <c r="O713" s="4"/>
    </row>
    <row r="714" spans="12:15" x14ac:dyDescent="0.25">
      <c r="L714" s="4"/>
      <c r="O714" s="4"/>
    </row>
    <row r="715" spans="12:15" x14ac:dyDescent="0.25">
      <c r="L715" s="4"/>
      <c r="O715" s="4"/>
    </row>
    <row r="716" spans="12:15" x14ac:dyDescent="0.25">
      <c r="L716" s="4"/>
      <c r="O716" s="4"/>
    </row>
    <row r="717" spans="12:15" x14ac:dyDescent="0.25">
      <c r="L717" s="4"/>
      <c r="O717" s="4"/>
    </row>
    <row r="718" spans="12:15" x14ac:dyDescent="0.25">
      <c r="L718" s="4"/>
      <c r="O718" s="4"/>
    </row>
    <row r="719" spans="12:15" x14ac:dyDescent="0.25">
      <c r="L719" s="4"/>
      <c r="O719" s="4"/>
    </row>
    <row r="720" spans="12:15" x14ac:dyDescent="0.25">
      <c r="L720" s="4"/>
      <c r="O720" s="4"/>
    </row>
    <row r="721" spans="12:15" x14ac:dyDescent="0.25">
      <c r="L721" s="4"/>
      <c r="O721" s="4"/>
    </row>
    <row r="722" spans="12:15" x14ac:dyDescent="0.25">
      <c r="L722" s="4"/>
      <c r="O722" s="4"/>
    </row>
    <row r="723" spans="12:15" x14ac:dyDescent="0.25">
      <c r="L723" s="4"/>
      <c r="O723" s="4"/>
    </row>
    <row r="724" spans="12:15" x14ac:dyDescent="0.25">
      <c r="L724" s="4"/>
      <c r="O724" s="4"/>
    </row>
    <row r="725" spans="12:15" x14ac:dyDescent="0.25">
      <c r="L725" s="4"/>
      <c r="O725" s="4"/>
    </row>
    <row r="726" spans="12:15" x14ac:dyDescent="0.25">
      <c r="L726" s="4"/>
      <c r="O726" s="4"/>
    </row>
    <row r="727" spans="12:15" x14ac:dyDescent="0.25">
      <c r="L727" s="4"/>
      <c r="O727" s="4"/>
    </row>
    <row r="728" spans="12:15" x14ac:dyDescent="0.25">
      <c r="L728" s="4"/>
      <c r="O728" s="4"/>
    </row>
    <row r="729" spans="12:15" x14ac:dyDescent="0.25">
      <c r="L729" s="4"/>
      <c r="O729" s="4"/>
    </row>
    <row r="730" spans="12:15" x14ac:dyDescent="0.25">
      <c r="L730" s="4"/>
      <c r="O730" s="4"/>
    </row>
    <row r="731" spans="12:15" x14ac:dyDescent="0.25">
      <c r="L731" s="4"/>
      <c r="O731" s="4"/>
    </row>
    <row r="732" spans="12:15" x14ac:dyDescent="0.25">
      <c r="L732" s="4"/>
      <c r="O732" s="4"/>
    </row>
    <row r="733" spans="12:15" x14ac:dyDescent="0.25">
      <c r="L733" s="4"/>
      <c r="O733" s="4"/>
    </row>
    <row r="734" spans="12:15" x14ac:dyDescent="0.25">
      <c r="L734" s="4"/>
      <c r="O734" s="4"/>
    </row>
    <row r="735" spans="12:15" x14ac:dyDescent="0.25">
      <c r="L735" s="4"/>
      <c r="O735" s="4"/>
    </row>
    <row r="736" spans="12:15" x14ac:dyDescent="0.25">
      <c r="L736" s="4"/>
      <c r="O736" s="4"/>
    </row>
    <row r="737" spans="12:15" x14ac:dyDescent="0.25">
      <c r="L737" s="4"/>
      <c r="O737" s="4"/>
    </row>
    <row r="738" spans="12:15" x14ac:dyDescent="0.25">
      <c r="L738" s="4"/>
      <c r="O738" s="4"/>
    </row>
    <row r="739" spans="12:15" x14ac:dyDescent="0.25">
      <c r="L739" s="4"/>
      <c r="O739" s="4"/>
    </row>
    <row r="740" spans="12:15" x14ac:dyDescent="0.25">
      <c r="L740" s="4"/>
      <c r="O740" s="4"/>
    </row>
    <row r="741" spans="12:15" x14ac:dyDescent="0.25">
      <c r="L741" s="4"/>
      <c r="O741" s="4"/>
    </row>
    <row r="742" spans="12:15" x14ac:dyDescent="0.25">
      <c r="L742" s="4"/>
      <c r="O742" s="4"/>
    </row>
    <row r="743" spans="12:15" x14ac:dyDescent="0.25">
      <c r="L743" s="4"/>
      <c r="O743" s="4"/>
    </row>
    <row r="744" spans="12:15" x14ac:dyDescent="0.25">
      <c r="L744" s="4"/>
      <c r="O744" s="4"/>
    </row>
    <row r="745" spans="12:15" x14ac:dyDescent="0.25">
      <c r="L745" s="4"/>
      <c r="O745" s="4"/>
    </row>
    <row r="746" spans="12:15" x14ac:dyDescent="0.25">
      <c r="L746" s="4"/>
      <c r="O746" s="4"/>
    </row>
    <row r="747" spans="12:15" x14ac:dyDescent="0.25">
      <c r="L747" s="4"/>
      <c r="O747" s="4"/>
    </row>
    <row r="748" spans="12:15" x14ac:dyDescent="0.25">
      <c r="L748" s="4"/>
      <c r="O748" s="4"/>
    </row>
    <row r="749" spans="12:15" x14ac:dyDescent="0.25">
      <c r="L749" s="4"/>
      <c r="O749" s="4"/>
    </row>
    <row r="750" spans="12:15" x14ac:dyDescent="0.25">
      <c r="L750" s="4"/>
      <c r="O750" s="4"/>
    </row>
    <row r="751" spans="12:15" x14ac:dyDescent="0.25">
      <c r="L751" s="4"/>
      <c r="O751" s="4"/>
    </row>
    <row r="752" spans="12:15" x14ac:dyDescent="0.25">
      <c r="L752" s="4"/>
      <c r="O752" s="4"/>
    </row>
    <row r="753" spans="12:15" x14ac:dyDescent="0.25">
      <c r="L753" s="4"/>
      <c r="O753" s="4"/>
    </row>
    <row r="754" spans="12:15" x14ac:dyDescent="0.25">
      <c r="L754" s="4"/>
      <c r="O754" s="4"/>
    </row>
    <row r="755" spans="12:15" x14ac:dyDescent="0.25">
      <c r="L755" s="4"/>
      <c r="O755" s="4"/>
    </row>
    <row r="756" spans="12:15" x14ac:dyDescent="0.25">
      <c r="L756" s="4"/>
      <c r="O756" s="4"/>
    </row>
    <row r="757" spans="12:15" x14ac:dyDescent="0.25">
      <c r="L757" s="4"/>
      <c r="O757" s="4"/>
    </row>
    <row r="758" spans="12:15" x14ac:dyDescent="0.25">
      <c r="L758" s="4"/>
      <c r="O758" s="4"/>
    </row>
    <row r="759" spans="12:15" x14ac:dyDescent="0.25">
      <c r="L759" s="4"/>
      <c r="O759" s="4"/>
    </row>
    <row r="760" spans="12:15" x14ac:dyDescent="0.25">
      <c r="L760" s="4"/>
      <c r="O760" s="4"/>
    </row>
    <row r="761" spans="12:15" x14ac:dyDescent="0.25">
      <c r="L761" s="4"/>
      <c r="O761" s="4"/>
    </row>
    <row r="762" spans="12:15" x14ac:dyDescent="0.25">
      <c r="L762" s="4"/>
      <c r="O762" s="4"/>
    </row>
    <row r="763" spans="12:15" x14ac:dyDescent="0.25">
      <c r="L763" s="4"/>
      <c r="O763" s="4"/>
    </row>
    <row r="764" spans="12:15" x14ac:dyDescent="0.25">
      <c r="L764" s="4"/>
      <c r="O764" s="4"/>
    </row>
    <row r="765" spans="12:15" x14ac:dyDescent="0.25">
      <c r="L765" s="4"/>
      <c r="O765" s="4"/>
    </row>
    <row r="766" spans="12:15" x14ac:dyDescent="0.25">
      <c r="L766" s="4"/>
      <c r="O766" s="4"/>
    </row>
    <row r="767" spans="12:15" x14ac:dyDescent="0.25">
      <c r="L767" s="4"/>
      <c r="O767" s="4"/>
    </row>
    <row r="768" spans="12:15" x14ac:dyDescent="0.25">
      <c r="L768" s="4"/>
      <c r="O768" s="4"/>
    </row>
    <row r="769" spans="12:15" x14ac:dyDescent="0.25">
      <c r="L769" s="4"/>
      <c r="O769" s="4"/>
    </row>
    <row r="770" spans="12:15" x14ac:dyDescent="0.25">
      <c r="L770" s="4"/>
      <c r="O770" s="4"/>
    </row>
    <row r="771" spans="12:15" x14ac:dyDescent="0.25">
      <c r="L771" s="4"/>
      <c r="O771" s="4"/>
    </row>
    <row r="772" spans="12:15" x14ac:dyDescent="0.25">
      <c r="L772" s="4"/>
      <c r="O772" s="4"/>
    </row>
    <row r="773" spans="12:15" x14ac:dyDescent="0.25">
      <c r="L773" s="4"/>
      <c r="O773" s="4"/>
    </row>
    <row r="774" spans="12:15" x14ac:dyDescent="0.25">
      <c r="L774" s="4"/>
      <c r="O774" s="4"/>
    </row>
    <row r="775" spans="12:15" x14ac:dyDescent="0.25">
      <c r="L775" s="4"/>
      <c r="O775" s="4"/>
    </row>
    <row r="776" spans="12:15" x14ac:dyDescent="0.25">
      <c r="L776" s="4"/>
      <c r="O776" s="4"/>
    </row>
    <row r="777" spans="12:15" x14ac:dyDescent="0.25">
      <c r="L777" s="4"/>
      <c r="O777" s="4"/>
    </row>
    <row r="778" spans="12:15" x14ac:dyDescent="0.25">
      <c r="L778" s="4"/>
      <c r="O778" s="4"/>
    </row>
    <row r="779" spans="12:15" x14ac:dyDescent="0.25">
      <c r="L779" s="4"/>
      <c r="O779" s="4"/>
    </row>
    <row r="780" spans="12:15" x14ac:dyDescent="0.25">
      <c r="L780" s="4"/>
      <c r="O780" s="4"/>
    </row>
    <row r="781" spans="12:15" x14ac:dyDescent="0.25">
      <c r="L781" s="4"/>
      <c r="O781" s="4"/>
    </row>
    <row r="782" spans="12:15" x14ac:dyDescent="0.25">
      <c r="L782" s="4"/>
      <c r="O782" s="4"/>
    </row>
    <row r="783" spans="12:15" x14ac:dyDescent="0.25">
      <c r="L783" s="4"/>
      <c r="O783" s="4"/>
    </row>
    <row r="784" spans="12:15" x14ac:dyDescent="0.25">
      <c r="L784" s="4"/>
      <c r="O784" s="4"/>
    </row>
    <row r="785" spans="12:15" x14ac:dyDescent="0.25">
      <c r="L785" s="4"/>
      <c r="O785" s="4"/>
    </row>
    <row r="786" spans="12:15" x14ac:dyDescent="0.25">
      <c r="L786" s="4"/>
      <c r="O786" s="4"/>
    </row>
    <row r="787" spans="12:15" x14ac:dyDescent="0.25">
      <c r="L787" s="4"/>
      <c r="O787" s="4"/>
    </row>
    <row r="788" spans="12:15" x14ac:dyDescent="0.25">
      <c r="L788" s="4"/>
      <c r="O788" s="4"/>
    </row>
    <row r="789" spans="12:15" x14ac:dyDescent="0.25">
      <c r="L789" s="4"/>
      <c r="O789" s="4"/>
    </row>
    <row r="790" spans="12:15" x14ac:dyDescent="0.25">
      <c r="L790" s="4"/>
      <c r="O790" s="4"/>
    </row>
    <row r="791" spans="12:15" x14ac:dyDescent="0.25">
      <c r="L791" s="4"/>
      <c r="O791" s="4"/>
    </row>
    <row r="792" spans="12:15" x14ac:dyDescent="0.25">
      <c r="L792" s="4"/>
      <c r="O792" s="4"/>
    </row>
    <row r="793" spans="12:15" x14ac:dyDescent="0.25">
      <c r="L793" s="4"/>
      <c r="O793" s="4"/>
    </row>
    <row r="794" spans="12:15" x14ac:dyDescent="0.25">
      <c r="L794" s="4"/>
      <c r="O794" s="4"/>
    </row>
    <row r="795" spans="12:15" x14ac:dyDescent="0.25">
      <c r="L795" s="4"/>
      <c r="O795" s="4"/>
    </row>
    <row r="796" spans="12:15" x14ac:dyDescent="0.25">
      <c r="L796" s="4"/>
      <c r="O796" s="4"/>
    </row>
    <row r="797" spans="12:15" x14ac:dyDescent="0.25">
      <c r="L797" s="4"/>
      <c r="O797" s="4"/>
    </row>
    <row r="798" spans="12:15" x14ac:dyDescent="0.25">
      <c r="L798" s="4"/>
      <c r="O798" s="4"/>
    </row>
    <row r="799" spans="12:15" x14ac:dyDescent="0.25">
      <c r="L799" s="4"/>
      <c r="O799" s="4"/>
    </row>
    <row r="800" spans="12:15" x14ac:dyDescent="0.25">
      <c r="L800" s="4"/>
      <c r="O800" s="4"/>
    </row>
    <row r="801" spans="12:15" x14ac:dyDescent="0.25">
      <c r="L801" s="4"/>
      <c r="O801" s="4"/>
    </row>
    <row r="802" spans="12:15" x14ac:dyDescent="0.25">
      <c r="L802" s="4"/>
      <c r="O802" s="4"/>
    </row>
    <row r="803" spans="12:15" x14ac:dyDescent="0.25">
      <c r="L803" s="4"/>
      <c r="O803" s="4"/>
    </row>
    <row r="804" spans="12:15" x14ac:dyDescent="0.25">
      <c r="L804" s="4"/>
      <c r="O804" s="4"/>
    </row>
    <row r="805" spans="12:15" x14ac:dyDescent="0.25">
      <c r="L805" s="4"/>
      <c r="O805" s="4"/>
    </row>
    <row r="806" spans="12:15" x14ac:dyDescent="0.25">
      <c r="L806" s="4"/>
      <c r="O806" s="4"/>
    </row>
    <row r="807" spans="12:15" x14ac:dyDescent="0.25">
      <c r="L807" s="4"/>
      <c r="O807" s="4"/>
    </row>
    <row r="808" spans="12:15" x14ac:dyDescent="0.25">
      <c r="L808" s="4"/>
      <c r="O808" s="4"/>
    </row>
    <row r="809" spans="12:15" x14ac:dyDescent="0.25">
      <c r="L809" s="4"/>
      <c r="O809" s="4"/>
    </row>
    <row r="810" spans="12:15" x14ac:dyDescent="0.25">
      <c r="L810" s="4"/>
      <c r="O810" s="4"/>
    </row>
    <row r="811" spans="12:15" x14ac:dyDescent="0.25">
      <c r="L811" s="4"/>
      <c r="O811" s="4"/>
    </row>
    <row r="812" spans="12:15" x14ac:dyDescent="0.25">
      <c r="L812" s="4"/>
      <c r="O812" s="4"/>
    </row>
    <row r="813" spans="12:15" x14ac:dyDescent="0.25">
      <c r="L813" s="4"/>
      <c r="O813" s="4"/>
    </row>
    <row r="814" spans="12:15" x14ac:dyDescent="0.25">
      <c r="L814" s="4"/>
      <c r="O814" s="4"/>
    </row>
    <row r="815" spans="12:15" x14ac:dyDescent="0.25">
      <c r="L815" s="4"/>
      <c r="O815" s="4"/>
    </row>
    <row r="816" spans="12:15" x14ac:dyDescent="0.25">
      <c r="L816" s="4"/>
      <c r="O816" s="4"/>
    </row>
    <row r="817" spans="12:15" x14ac:dyDescent="0.25">
      <c r="L817" s="4"/>
      <c r="O817" s="4"/>
    </row>
    <row r="818" spans="12:15" x14ac:dyDescent="0.25">
      <c r="L818" s="4"/>
      <c r="O818" s="4"/>
    </row>
    <row r="819" spans="12:15" x14ac:dyDescent="0.25">
      <c r="L819" s="4"/>
      <c r="O819" s="4"/>
    </row>
    <row r="820" spans="12:15" x14ac:dyDescent="0.25">
      <c r="L820" s="4"/>
      <c r="O820" s="4"/>
    </row>
    <row r="821" spans="12:15" x14ac:dyDescent="0.25">
      <c r="L821" s="4"/>
      <c r="O821" s="4"/>
    </row>
    <row r="822" spans="12:15" x14ac:dyDescent="0.25">
      <c r="L822" s="4"/>
      <c r="O822" s="4"/>
    </row>
    <row r="823" spans="12:15" x14ac:dyDescent="0.25">
      <c r="L823" s="4"/>
      <c r="O823" s="4"/>
    </row>
    <row r="824" spans="12:15" x14ac:dyDescent="0.25">
      <c r="L824" s="4"/>
      <c r="O824" s="4"/>
    </row>
    <row r="825" spans="12:15" x14ac:dyDescent="0.25">
      <c r="L825" s="4"/>
      <c r="O825" s="4"/>
    </row>
    <row r="826" spans="12:15" x14ac:dyDescent="0.25">
      <c r="L826" s="4"/>
      <c r="O826" s="4"/>
    </row>
    <row r="827" spans="12:15" x14ac:dyDescent="0.25">
      <c r="L827" s="4"/>
      <c r="O827" s="4"/>
    </row>
    <row r="828" spans="12:15" x14ac:dyDescent="0.25">
      <c r="L828" s="4"/>
      <c r="O828" s="4"/>
    </row>
    <row r="829" spans="12:15" x14ac:dyDescent="0.25">
      <c r="L829" s="4"/>
      <c r="O829" s="4"/>
    </row>
    <row r="830" spans="12:15" x14ac:dyDescent="0.25">
      <c r="L830" s="4"/>
      <c r="O830" s="4"/>
    </row>
    <row r="831" spans="12:15" x14ac:dyDescent="0.25">
      <c r="L831" s="4"/>
      <c r="O831" s="4"/>
    </row>
    <row r="832" spans="12:15" x14ac:dyDescent="0.25">
      <c r="L832" s="4"/>
      <c r="O832" s="4"/>
    </row>
    <row r="833" spans="12:15" x14ac:dyDescent="0.25">
      <c r="L833" s="4"/>
      <c r="O833" s="4"/>
    </row>
    <row r="834" spans="12:15" x14ac:dyDescent="0.25">
      <c r="L834" s="4"/>
      <c r="O834" s="4"/>
    </row>
    <row r="835" spans="12:15" x14ac:dyDescent="0.25">
      <c r="L835" s="4"/>
      <c r="O835" s="4"/>
    </row>
    <row r="836" spans="12:15" x14ac:dyDescent="0.25">
      <c r="L836" s="4"/>
      <c r="O836" s="4"/>
    </row>
    <row r="837" spans="12:15" x14ac:dyDescent="0.25">
      <c r="L837" s="4"/>
      <c r="O837" s="4"/>
    </row>
    <row r="838" spans="12:15" x14ac:dyDescent="0.25">
      <c r="L838" s="4"/>
      <c r="O838" s="4"/>
    </row>
    <row r="839" spans="12:15" x14ac:dyDescent="0.25">
      <c r="L839" s="4"/>
      <c r="O839" s="4"/>
    </row>
    <row r="840" spans="12:15" x14ac:dyDescent="0.25">
      <c r="L840" s="4"/>
      <c r="O840" s="4"/>
    </row>
    <row r="841" spans="12:15" x14ac:dyDescent="0.25">
      <c r="L841" s="4"/>
      <c r="O841" s="4"/>
    </row>
    <row r="842" spans="12:15" x14ac:dyDescent="0.25">
      <c r="L842" s="4"/>
      <c r="O842" s="4"/>
    </row>
    <row r="843" spans="12:15" x14ac:dyDescent="0.25">
      <c r="L843" s="4"/>
      <c r="O843" s="4"/>
    </row>
    <row r="844" spans="12:15" x14ac:dyDescent="0.25">
      <c r="L844" s="4"/>
      <c r="O844" s="4"/>
    </row>
    <row r="845" spans="12:15" x14ac:dyDescent="0.25">
      <c r="L845" s="4"/>
      <c r="O845" s="4"/>
    </row>
    <row r="846" spans="12:15" x14ac:dyDescent="0.25">
      <c r="L846" s="4"/>
      <c r="O846" s="4"/>
    </row>
    <row r="847" spans="12:15" x14ac:dyDescent="0.25">
      <c r="L847" s="4"/>
      <c r="O847" s="4"/>
    </row>
    <row r="848" spans="12:15" x14ac:dyDescent="0.25">
      <c r="L848" s="4"/>
      <c r="O848" s="4"/>
    </row>
    <row r="849" spans="12:15" x14ac:dyDescent="0.25">
      <c r="L849" s="4"/>
      <c r="O849" s="4"/>
    </row>
    <row r="850" spans="12:15" x14ac:dyDescent="0.25">
      <c r="L850" s="4"/>
      <c r="O850" s="4"/>
    </row>
    <row r="851" spans="12:15" x14ac:dyDescent="0.25">
      <c r="L851" s="4"/>
      <c r="O851" s="4"/>
    </row>
    <row r="852" spans="12:15" x14ac:dyDescent="0.25">
      <c r="L852" s="4"/>
      <c r="O852" s="4"/>
    </row>
    <row r="853" spans="12:15" x14ac:dyDescent="0.25">
      <c r="L853" s="4"/>
      <c r="O853" s="4"/>
    </row>
    <row r="854" spans="12:15" x14ac:dyDescent="0.25">
      <c r="L854" s="4"/>
      <c r="O854" s="4"/>
    </row>
    <row r="855" spans="12:15" x14ac:dyDescent="0.25">
      <c r="L855" s="4"/>
      <c r="O855" s="4"/>
    </row>
    <row r="856" spans="12:15" x14ac:dyDescent="0.25">
      <c r="L856" s="4"/>
      <c r="O856" s="4"/>
    </row>
    <row r="857" spans="12:15" x14ac:dyDescent="0.25">
      <c r="L857" s="4"/>
      <c r="O857" s="4"/>
    </row>
    <row r="858" spans="12:15" x14ac:dyDescent="0.25">
      <c r="L858" s="4"/>
      <c r="O858" s="4"/>
    </row>
    <row r="859" spans="12:15" x14ac:dyDescent="0.25">
      <c r="L859" s="4"/>
      <c r="O859" s="4"/>
    </row>
    <row r="860" spans="12:15" x14ac:dyDescent="0.25">
      <c r="L860" s="4"/>
      <c r="O860" s="4"/>
    </row>
    <row r="861" spans="12:15" x14ac:dyDescent="0.25">
      <c r="L861" s="4"/>
      <c r="O861" s="4"/>
    </row>
    <row r="862" spans="12:15" x14ac:dyDescent="0.25">
      <c r="L862" s="4"/>
      <c r="O862" s="4"/>
    </row>
    <row r="863" spans="12:15" x14ac:dyDescent="0.25">
      <c r="L863" s="4"/>
      <c r="O863" s="4"/>
    </row>
    <row r="864" spans="12:15" x14ac:dyDescent="0.25">
      <c r="L864" s="4"/>
      <c r="O864" s="4"/>
    </row>
    <row r="865" spans="12:15" x14ac:dyDescent="0.25">
      <c r="L865" s="4"/>
      <c r="O865" s="4"/>
    </row>
    <row r="866" spans="12:15" x14ac:dyDescent="0.25">
      <c r="L866" s="4"/>
      <c r="O866" s="4"/>
    </row>
    <row r="867" spans="12:15" x14ac:dyDescent="0.25">
      <c r="L867" s="4"/>
      <c r="O867" s="4"/>
    </row>
    <row r="868" spans="12:15" x14ac:dyDescent="0.25">
      <c r="L868" s="4"/>
      <c r="O868" s="4"/>
    </row>
    <row r="869" spans="12:15" x14ac:dyDescent="0.25">
      <c r="L869" s="4"/>
      <c r="O869" s="4"/>
    </row>
    <row r="870" spans="12:15" x14ac:dyDescent="0.25">
      <c r="L870" s="4"/>
      <c r="O870" s="4"/>
    </row>
    <row r="871" spans="12:15" x14ac:dyDescent="0.25">
      <c r="L871" s="4"/>
      <c r="O871" s="4"/>
    </row>
    <row r="872" spans="12:15" x14ac:dyDescent="0.25">
      <c r="L872" s="4"/>
      <c r="O872" s="4"/>
    </row>
    <row r="873" spans="12:15" x14ac:dyDescent="0.25">
      <c r="L873" s="4"/>
      <c r="O873" s="4"/>
    </row>
    <row r="874" spans="12:15" x14ac:dyDescent="0.25">
      <c r="L874" s="4"/>
      <c r="O874" s="4"/>
    </row>
    <row r="875" spans="12:15" x14ac:dyDescent="0.25">
      <c r="L875" s="4"/>
      <c r="O875" s="4"/>
    </row>
    <row r="876" spans="12:15" x14ac:dyDescent="0.25">
      <c r="L876" s="4"/>
      <c r="O876" s="4"/>
    </row>
    <row r="877" spans="12:15" x14ac:dyDescent="0.25">
      <c r="L877" s="4"/>
      <c r="O877" s="4"/>
    </row>
    <row r="878" spans="12:15" x14ac:dyDescent="0.25">
      <c r="L878" s="4"/>
      <c r="O878" s="4"/>
    </row>
    <row r="879" spans="12:15" x14ac:dyDescent="0.25">
      <c r="L879" s="4"/>
      <c r="O879" s="4"/>
    </row>
    <row r="880" spans="12:15" x14ac:dyDescent="0.25">
      <c r="L880" s="4"/>
      <c r="O880" s="4"/>
    </row>
    <row r="881" spans="12:15" x14ac:dyDescent="0.25">
      <c r="L881" s="4"/>
      <c r="O881" s="4"/>
    </row>
    <row r="882" spans="12:15" x14ac:dyDescent="0.25">
      <c r="L882" s="4"/>
      <c r="O882" s="4"/>
    </row>
    <row r="883" spans="12:15" x14ac:dyDescent="0.25">
      <c r="L883" s="4"/>
      <c r="O883" s="4"/>
    </row>
    <row r="884" spans="12:15" x14ac:dyDescent="0.25">
      <c r="L884" s="4"/>
      <c r="O884" s="4"/>
    </row>
    <row r="885" spans="12:15" x14ac:dyDescent="0.25">
      <c r="L885" s="4"/>
      <c r="O885" s="4"/>
    </row>
    <row r="886" spans="12:15" x14ac:dyDescent="0.25">
      <c r="L886" s="4"/>
      <c r="O886" s="4"/>
    </row>
    <row r="887" spans="12:15" x14ac:dyDescent="0.25">
      <c r="L887" s="4"/>
      <c r="O887" s="4"/>
    </row>
    <row r="888" spans="12:15" x14ac:dyDescent="0.25">
      <c r="L888" s="4"/>
      <c r="O888" s="4"/>
    </row>
    <row r="889" spans="12:15" x14ac:dyDescent="0.25">
      <c r="L889" s="4"/>
      <c r="O889" s="4"/>
    </row>
    <row r="890" spans="12:15" x14ac:dyDescent="0.25">
      <c r="L890" s="4"/>
      <c r="O890" s="4"/>
    </row>
    <row r="891" spans="12:15" x14ac:dyDescent="0.25">
      <c r="L891" s="4"/>
      <c r="O891" s="4"/>
    </row>
    <row r="892" spans="12:15" x14ac:dyDescent="0.25">
      <c r="L892" s="4"/>
      <c r="O892" s="4"/>
    </row>
    <row r="893" spans="12:15" x14ac:dyDescent="0.25">
      <c r="L893" s="4"/>
      <c r="O893" s="4"/>
    </row>
    <row r="894" spans="12:15" x14ac:dyDescent="0.25">
      <c r="L894" s="4"/>
      <c r="O894" s="4"/>
    </row>
    <row r="895" spans="12:15" x14ac:dyDescent="0.25">
      <c r="L895" s="4"/>
      <c r="O895" s="4"/>
    </row>
    <row r="896" spans="12:15" x14ac:dyDescent="0.25">
      <c r="L896" s="4"/>
      <c r="O896" s="4"/>
    </row>
    <row r="897" spans="12:15" x14ac:dyDescent="0.25">
      <c r="L897" s="4"/>
      <c r="O897" s="4"/>
    </row>
    <row r="898" spans="12:15" x14ac:dyDescent="0.25">
      <c r="L898" s="4"/>
      <c r="O898" s="4"/>
    </row>
    <row r="899" spans="12:15" x14ac:dyDescent="0.25">
      <c r="L899" s="4"/>
      <c r="O899" s="4"/>
    </row>
    <row r="900" spans="12:15" x14ac:dyDescent="0.25">
      <c r="L900" s="4"/>
      <c r="O900" s="4"/>
    </row>
    <row r="901" spans="12:15" x14ac:dyDescent="0.25">
      <c r="L901" s="4"/>
      <c r="O901" s="4"/>
    </row>
    <row r="902" spans="12:15" x14ac:dyDescent="0.25">
      <c r="L902" s="4"/>
      <c r="O902" s="4"/>
    </row>
    <row r="903" spans="12:15" x14ac:dyDescent="0.25">
      <c r="L903" s="4"/>
      <c r="O903" s="4"/>
    </row>
    <row r="904" spans="12:15" x14ac:dyDescent="0.25">
      <c r="L904" s="4"/>
      <c r="O904" s="4"/>
    </row>
    <row r="905" spans="12:15" x14ac:dyDescent="0.25">
      <c r="L905" s="4"/>
      <c r="O905" s="4"/>
    </row>
    <row r="906" spans="12:15" x14ac:dyDescent="0.25">
      <c r="L906" s="4"/>
      <c r="O906" s="4"/>
    </row>
    <row r="907" spans="12:15" x14ac:dyDescent="0.25">
      <c r="L907" s="4"/>
      <c r="O907" s="4"/>
    </row>
    <row r="908" spans="12:15" x14ac:dyDescent="0.25">
      <c r="L908" s="4"/>
      <c r="O908" s="4"/>
    </row>
    <row r="909" spans="12:15" x14ac:dyDescent="0.25">
      <c r="L909" s="4"/>
      <c r="O909" s="4"/>
    </row>
    <row r="910" spans="12:15" x14ac:dyDescent="0.25">
      <c r="L910" s="4"/>
      <c r="O910" s="4"/>
    </row>
    <row r="911" spans="12:15" x14ac:dyDescent="0.25">
      <c r="L911" s="4"/>
      <c r="O911" s="4"/>
    </row>
    <row r="912" spans="12:15" x14ac:dyDescent="0.25">
      <c r="L912" s="4"/>
      <c r="O912" s="4"/>
    </row>
    <row r="913" spans="12:15" x14ac:dyDescent="0.25">
      <c r="L913" s="4"/>
      <c r="O913" s="4"/>
    </row>
    <row r="914" spans="12:15" x14ac:dyDescent="0.25">
      <c r="L914" s="4"/>
      <c r="O914" s="4"/>
    </row>
    <row r="915" spans="12:15" x14ac:dyDescent="0.25">
      <c r="L915" s="4"/>
      <c r="O915" s="4"/>
    </row>
    <row r="916" spans="12:15" x14ac:dyDescent="0.25">
      <c r="L916" s="4"/>
      <c r="O916" s="4"/>
    </row>
    <row r="917" spans="12:15" x14ac:dyDescent="0.25">
      <c r="L917" s="4"/>
      <c r="O917" s="4"/>
    </row>
    <row r="918" spans="12:15" x14ac:dyDescent="0.25">
      <c r="L918" s="4"/>
      <c r="O918" s="4"/>
    </row>
    <row r="919" spans="12:15" x14ac:dyDescent="0.25">
      <c r="L919" s="4"/>
      <c r="O919" s="4"/>
    </row>
    <row r="920" spans="12:15" x14ac:dyDescent="0.25">
      <c r="L920" s="4"/>
      <c r="O920" s="4"/>
    </row>
    <row r="921" spans="12:15" x14ac:dyDescent="0.25">
      <c r="L921" s="4"/>
      <c r="O921" s="4"/>
    </row>
    <row r="922" spans="12:15" x14ac:dyDescent="0.25">
      <c r="L922" s="4"/>
      <c r="O922" s="4"/>
    </row>
    <row r="923" spans="12:15" x14ac:dyDescent="0.25">
      <c r="L923" s="4"/>
      <c r="O923" s="4"/>
    </row>
    <row r="924" spans="12:15" x14ac:dyDescent="0.25">
      <c r="L924" s="4"/>
      <c r="O924" s="4"/>
    </row>
    <row r="925" spans="12:15" x14ac:dyDescent="0.25">
      <c r="L925" s="4"/>
      <c r="O925" s="4"/>
    </row>
    <row r="926" spans="12:15" x14ac:dyDescent="0.25">
      <c r="L926" s="4"/>
      <c r="O926" s="4"/>
    </row>
    <row r="927" spans="12:15" x14ac:dyDescent="0.25">
      <c r="L927" s="4"/>
      <c r="O927" s="4"/>
    </row>
    <row r="928" spans="12:15" x14ac:dyDescent="0.25">
      <c r="L928" s="4"/>
      <c r="O928" s="4"/>
    </row>
    <row r="929" spans="12:15" x14ac:dyDescent="0.25">
      <c r="L929" s="4"/>
      <c r="O929" s="4"/>
    </row>
    <row r="930" spans="12:15" x14ac:dyDescent="0.25">
      <c r="L930" s="4"/>
      <c r="O930" s="4"/>
    </row>
  </sheetData>
  <autoFilter ref="K4:L4" xr:uid="{FA583F58-D76C-42A0-B47E-FB327CD5399D}">
    <sortState xmlns:xlrd2="http://schemas.microsoft.com/office/spreadsheetml/2017/richdata2" ref="K5:L566">
      <sortCondition descending="1" ref="K4"/>
    </sortState>
  </autoFilter>
  <sortState xmlns:xlrd2="http://schemas.microsoft.com/office/spreadsheetml/2017/richdata2" ref="F5:G28">
    <sortCondition descending="1" ref="G5:G28"/>
  </sortState>
  <conditionalFormatting sqref="L2:L3 L14:L930">
    <cfRule type="colorScale" priority="6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M2:M930">
    <cfRule type="cellIs" dxfId="7" priority="2" operator="equal">
      <formula>"live"</formula>
    </cfRule>
    <cfRule type="cellIs" dxfId="6" priority="3" operator="equal">
      <formula>"canceled"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conditionalFormatting sqref="O2:O930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M1" workbookViewId="0">
      <selection activeCell="R2" sqref="R2"/>
    </sheetView>
  </sheetViews>
  <sheetFormatPr defaultColWidth="11" defaultRowHeight="15.75" x14ac:dyDescent="0.25"/>
  <cols>
    <col min="1" max="1" width="4.25" bestFit="1" customWidth="1"/>
    <col min="2" max="2" width="30.75" bestFit="1" customWidth="1"/>
    <col min="3" max="3" width="33.5" style="3" customWidth="1"/>
    <col min="7" max="7" width="13" bestFit="1" customWidth="1"/>
    <col min="10" max="11" width="11.25" bestFit="1" customWidth="1"/>
    <col min="14" max="14" width="28" bestFit="1" customWidth="1"/>
    <col min="15" max="15" width="14" bestFit="1" customWidth="1"/>
    <col min="16" max="16" width="15.875" bestFit="1" customWidth="1"/>
    <col min="17" max="17" width="15.25" bestFit="1" customWidth="1"/>
    <col min="18" max="18" width="16.375" bestFit="1" customWidth="1"/>
    <col min="19" max="19" width="21.875" bestFit="1" customWidth="1"/>
    <col min="20" max="20" width="20.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2126</v>
      </c>
      <c r="R1" s="1" t="s">
        <v>2031</v>
      </c>
      <c r="S1" s="1" t="s">
        <v>2070</v>
      </c>
      <c r="T1" s="1" t="s">
        <v>2071</v>
      </c>
      <c r="U1" s="1" t="s">
        <v>2123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E2/D2</f>
        <v>0</v>
      </c>
      <c r="P2">
        <f t="shared" ref="P2:P65" si="1">IF(G2&gt;0,E2/G2,0)</f>
        <v>0</v>
      </c>
      <c r="Q2" t="str">
        <f>LEFT(N2,FIND("/",N2)-1)</f>
        <v>food</v>
      </c>
      <c r="R2" t="str">
        <f>RIGHT(N2,LEN(N2)-FIND("/",N2))</f>
        <v>food trucks</v>
      </c>
      <c r="S2" s="7">
        <f t="shared" ref="S2:S65" si="2">(((J2/60)/60)/24)+DATE(1970,1,1)</f>
        <v>42336.25</v>
      </c>
      <c r="T2" s="7">
        <f t="shared" ref="T2:T65" si="3">(((K2/60)/60)/24)+DATE(1970,1,1)</f>
        <v>42353.25</v>
      </c>
      <c r="U2" s="9">
        <f>T2-S2</f>
        <v>17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>
        <f t="shared" si="1"/>
        <v>92.151898734177209</v>
      </c>
      <c r="Q3" t="str">
        <f t="shared" ref="Q3:Q66" si="4">LEFT(N3,FIND("/",N3)-1)</f>
        <v>music</v>
      </c>
      <c r="R3" t="str">
        <f t="shared" ref="R3:R66" si="5">RIGHT(N3,LEN(N3)-FIND("/",N3))</f>
        <v>rock</v>
      </c>
      <c r="S3" s="7">
        <f t="shared" si="2"/>
        <v>41870.208333333336</v>
      </c>
      <c r="T3" s="7">
        <f t="shared" si="3"/>
        <v>41872.208333333336</v>
      </c>
      <c r="U3" s="9">
        <f t="shared" ref="U3:U66" si="6">T3-S3</f>
        <v>2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tr">
        <f t="shared" si="4"/>
        <v>technology</v>
      </c>
      <c r="R4" t="str">
        <f t="shared" si="5"/>
        <v>web</v>
      </c>
      <c r="S4" s="7">
        <f t="shared" si="2"/>
        <v>41595.25</v>
      </c>
      <c r="T4" s="7">
        <f t="shared" si="3"/>
        <v>41597.25</v>
      </c>
      <c r="U4" s="9">
        <f t="shared" si="6"/>
        <v>2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tr">
        <f t="shared" si="4"/>
        <v>music</v>
      </c>
      <c r="R5" t="str">
        <f t="shared" si="5"/>
        <v>rock</v>
      </c>
      <c r="S5" s="7">
        <f t="shared" si="2"/>
        <v>43688.208333333328</v>
      </c>
      <c r="T5" s="7">
        <f t="shared" si="3"/>
        <v>43728.208333333328</v>
      </c>
      <c r="U5" s="9">
        <f t="shared" si="6"/>
        <v>40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tr">
        <f t="shared" si="4"/>
        <v>theater</v>
      </c>
      <c r="R6" t="str">
        <f t="shared" si="5"/>
        <v>plays</v>
      </c>
      <c r="S6" s="7">
        <f t="shared" si="2"/>
        <v>43485.25</v>
      </c>
      <c r="T6" s="7">
        <f t="shared" si="3"/>
        <v>43489.25</v>
      </c>
      <c r="U6" s="9">
        <f t="shared" si="6"/>
        <v>4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tr">
        <f t="shared" si="4"/>
        <v>theater</v>
      </c>
      <c r="R7" t="str">
        <f t="shared" si="5"/>
        <v>plays</v>
      </c>
      <c r="S7" s="7">
        <f t="shared" si="2"/>
        <v>41149.208333333336</v>
      </c>
      <c r="T7" s="7">
        <f t="shared" si="3"/>
        <v>41160.208333333336</v>
      </c>
      <c r="U7" s="9">
        <f t="shared" si="6"/>
        <v>11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tr">
        <f t="shared" si="4"/>
        <v>film &amp; video</v>
      </c>
      <c r="R8" t="str">
        <f t="shared" si="5"/>
        <v>documentary</v>
      </c>
      <c r="S8" s="7">
        <f t="shared" si="2"/>
        <v>42991.208333333328</v>
      </c>
      <c r="T8" s="7">
        <f t="shared" si="3"/>
        <v>42992.208333333328</v>
      </c>
      <c r="U8" s="9">
        <f t="shared" si="6"/>
        <v>1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tr">
        <f t="shared" si="4"/>
        <v>theater</v>
      </c>
      <c r="R9" t="str">
        <f t="shared" si="5"/>
        <v>plays</v>
      </c>
      <c r="S9" s="7">
        <f t="shared" si="2"/>
        <v>42229.208333333328</v>
      </c>
      <c r="T9" s="7">
        <f t="shared" si="3"/>
        <v>42231.208333333328</v>
      </c>
      <c r="U9" s="9">
        <f t="shared" si="6"/>
        <v>2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tr">
        <f t="shared" si="4"/>
        <v>theater</v>
      </c>
      <c r="R10" t="str">
        <f t="shared" si="5"/>
        <v>plays</v>
      </c>
      <c r="S10" s="7">
        <f t="shared" si="2"/>
        <v>40399.208333333336</v>
      </c>
      <c r="T10" s="7">
        <f t="shared" si="3"/>
        <v>40401.208333333336</v>
      </c>
      <c r="U10" s="9">
        <f t="shared" si="6"/>
        <v>2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tr">
        <f t="shared" si="4"/>
        <v>music</v>
      </c>
      <c r="R11" t="str">
        <f t="shared" si="5"/>
        <v>electric music</v>
      </c>
      <c r="S11" s="7">
        <f t="shared" si="2"/>
        <v>41536.208333333336</v>
      </c>
      <c r="T11" s="7">
        <f t="shared" si="3"/>
        <v>41585.25</v>
      </c>
      <c r="U11" s="9">
        <f t="shared" si="6"/>
        <v>49.041666666664241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tr">
        <f t="shared" si="4"/>
        <v>film &amp; video</v>
      </c>
      <c r="R12" t="str">
        <f t="shared" si="5"/>
        <v>drama</v>
      </c>
      <c r="S12" s="7">
        <f t="shared" si="2"/>
        <v>40404.208333333336</v>
      </c>
      <c r="T12" s="7">
        <f t="shared" si="3"/>
        <v>40452.208333333336</v>
      </c>
      <c r="U12" s="9">
        <f t="shared" si="6"/>
        <v>48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tr">
        <f t="shared" si="4"/>
        <v>theater</v>
      </c>
      <c r="R13" t="str">
        <f t="shared" si="5"/>
        <v>plays</v>
      </c>
      <c r="S13" s="7">
        <f t="shared" si="2"/>
        <v>40442.208333333336</v>
      </c>
      <c r="T13" s="7">
        <f t="shared" si="3"/>
        <v>40448.208333333336</v>
      </c>
      <c r="U13" s="9">
        <f t="shared" si="6"/>
        <v>6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tr">
        <f t="shared" si="4"/>
        <v>film &amp; video</v>
      </c>
      <c r="R14" t="str">
        <f t="shared" si="5"/>
        <v>drama</v>
      </c>
      <c r="S14" s="7">
        <f t="shared" si="2"/>
        <v>43760.208333333328</v>
      </c>
      <c r="T14" s="7">
        <f t="shared" si="3"/>
        <v>43768.208333333328</v>
      </c>
      <c r="U14" s="9">
        <f t="shared" si="6"/>
        <v>8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tr">
        <f t="shared" si="4"/>
        <v>music</v>
      </c>
      <c r="R15" t="str">
        <f t="shared" si="5"/>
        <v>indie rock</v>
      </c>
      <c r="S15" s="7">
        <f t="shared" si="2"/>
        <v>42532.208333333328</v>
      </c>
      <c r="T15" s="7">
        <f t="shared" si="3"/>
        <v>42544.208333333328</v>
      </c>
      <c r="U15" s="9">
        <f t="shared" si="6"/>
        <v>12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tr">
        <f t="shared" si="4"/>
        <v>music</v>
      </c>
      <c r="R16" t="str">
        <f t="shared" si="5"/>
        <v>indie rock</v>
      </c>
      <c r="S16" s="7">
        <f t="shared" si="2"/>
        <v>40974.25</v>
      </c>
      <c r="T16" s="7">
        <f t="shared" si="3"/>
        <v>41001.208333333336</v>
      </c>
      <c r="U16" s="9">
        <f t="shared" si="6"/>
        <v>26.958333333335759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tr">
        <f t="shared" si="4"/>
        <v>technology</v>
      </c>
      <c r="R17" t="str">
        <f t="shared" si="5"/>
        <v>wearables</v>
      </c>
      <c r="S17" s="7">
        <f t="shared" si="2"/>
        <v>43809.25</v>
      </c>
      <c r="T17" s="7">
        <f t="shared" si="3"/>
        <v>43813.25</v>
      </c>
      <c r="U17" s="9">
        <f t="shared" si="6"/>
        <v>4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tr">
        <f t="shared" si="4"/>
        <v>publishing</v>
      </c>
      <c r="R18" t="str">
        <f t="shared" si="5"/>
        <v>nonfiction</v>
      </c>
      <c r="S18" s="7">
        <f t="shared" si="2"/>
        <v>41661.25</v>
      </c>
      <c r="T18" s="7">
        <f t="shared" si="3"/>
        <v>41683.25</v>
      </c>
      <c r="U18" s="9">
        <f t="shared" si="6"/>
        <v>22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tr">
        <f t="shared" si="4"/>
        <v>film &amp; video</v>
      </c>
      <c r="R19" t="str">
        <f t="shared" si="5"/>
        <v>animation</v>
      </c>
      <c r="S19" s="7">
        <f t="shared" si="2"/>
        <v>40555.25</v>
      </c>
      <c r="T19" s="7">
        <f t="shared" si="3"/>
        <v>40556.25</v>
      </c>
      <c r="U19" s="9">
        <f t="shared" si="6"/>
        <v>1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tr">
        <f t="shared" si="4"/>
        <v>theater</v>
      </c>
      <c r="R20" t="str">
        <f t="shared" si="5"/>
        <v>plays</v>
      </c>
      <c r="S20" s="7">
        <f t="shared" si="2"/>
        <v>43351.208333333328</v>
      </c>
      <c r="T20" s="7">
        <f t="shared" si="3"/>
        <v>43359.208333333328</v>
      </c>
      <c r="U20" s="9">
        <f t="shared" si="6"/>
        <v>8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tr">
        <f t="shared" si="4"/>
        <v>theater</v>
      </c>
      <c r="R21" t="str">
        <f t="shared" si="5"/>
        <v>plays</v>
      </c>
      <c r="S21" s="7">
        <f t="shared" si="2"/>
        <v>43528.25</v>
      </c>
      <c r="T21" s="7">
        <f t="shared" si="3"/>
        <v>43549.208333333328</v>
      </c>
      <c r="U21" s="9">
        <f t="shared" si="6"/>
        <v>20.958333333328483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tr">
        <f t="shared" si="4"/>
        <v>film &amp; video</v>
      </c>
      <c r="R22" t="str">
        <f t="shared" si="5"/>
        <v>drama</v>
      </c>
      <c r="S22" s="7">
        <f t="shared" si="2"/>
        <v>41848.208333333336</v>
      </c>
      <c r="T22" s="7">
        <f t="shared" si="3"/>
        <v>41848.208333333336</v>
      </c>
      <c r="U22" s="9">
        <f t="shared" si="6"/>
        <v>0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tr">
        <f t="shared" si="4"/>
        <v>theater</v>
      </c>
      <c r="R23" t="str">
        <f t="shared" si="5"/>
        <v>plays</v>
      </c>
      <c r="S23" s="7">
        <f t="shared" si="2"/>
        <v>40770.208333333336</v>
      </c>
      <c r="T23" s="7">
        <f t="shared" si="3"/>
        <v>40804.208333333336</v>
      </c>
      <c r="U23" s="9">
        <f t="shared" si="6"/>
        <v>34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tr">
        <f t="shared" si="4"/>
        <v>theater</v>
      </c>
      <c r="R24" t="str">
        <f t="shared" si="5"/>
        <v>plays</v>
      </c>
      <c r="S24" s="7">
        <f t="shared" si="2"/>
        <v>43193.208333333328</v>
      </c>
      <c r="T24" s="7">
        <f t="shared" si="3"/>
        <v>43208.208333333328</v>
      </c>
      <c r="U24" s="9">
        <f t="shared" si="6"/>
        <v>15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tr">
        <f t="shared" si="4"/>
        <v>film &amp; video</v>
      </c>
      <c r="R25" t="str">
        <f t="shared" si="5"/>
        <v>documentary</v>
      </c>
      <c r="S25" s="7">
        <f t="shared" si="2"/>
        <v>43510.25</v>
      </c>
      <c r="T25" s="7">
        <f t="shared" si="3"/>
        <v>43563.208333333328</v>
      </c>
      <c r="U25" s="9">
        <f t="shared" si="6"/>
        <v>52.958333333328483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tr">
        <f t="shared" si="4"/>
        <v>technology</v>
      </c>
      <c r="R26" t="str">
        <f t="shared" si="5"/>
        <v>wearables</v>
      </c>
      <c r="S26" s="7">
        <f t="shared" si="2"/>
        <v>41811.208333333336</v>
      </c>
      <c r="T26" s="7">
        <f t="shared" si="3"/>
        <v>41813.208333333336</v>
      </c>
      <c r="U26" s="9">
        <f t="shared" si="6"/>
        <v>2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tr">
        <f t="shared" si="4"/>
        <v>games</v>
      </c>
      <c r="R27" t="str">
        <f t="shared" si="5"/>
        <v>video games</v>
      </c>
      <c r="S27" s="7">
        <f t="shared" si="2"/>
        <v>40681.208333333336</v>
      </c>
      <c r="T27" s="7">
        <f t="shared" si="3"/>
        <v>40701.208333333336</v>
      </c>
      <c r="U27" s="9">
        <f t="shared" si="6"/>
        <v>20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tr">
        <f t="shared" si="4"/>
        <v>theater</v>
      </c>
      <c r="R28" t="str">
        <f t="shared" si="5"/>
        <v>plays</v>
      </c>
      <c r="S28" s="7">
        <f t="shared" si="2"/>
        <v>43312.208333333328</v>
      </c>
      <c r="T28" s="7">
        <f t="shared" si="3"/>
        <v>43339.208333333328</v>
      </c>
      <c r="U28" s="9">
        <f t="shared" si="6"/>
        <v>27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tr">
        <f t="shared" si="4"/>
        <v>music</v>
      </c>
      <c r="R29" t="str">
        <f t="shared" si="5"/>
        <v>rock</v>
      </c>
      <c r="S29" s="7">
        <f t="shared" si="2"/>
        <v>42280.208333333328</v>
      </c>
      <c r="T29" s="7">
        <f t="shared" si="3"/>
        <v>42288.208333333328</v>
      </c>
      <c r="U29" s="9">
        <f t="shared" si="6"/>
        <v>8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tr">
        <f t="shared" si="4"/>
        <v>theater</v>
      </c>
      <c r="R30" t="str">
        <f t="shared" si="5"/>
        <v>plays</v>
      </c>
      <c r="S30" s="7">
        <f t="shared" si="2"/>
        <v>40218.25</v>
      </c>
      <c r="T30" s="7">
        <f t="shared" si="3"/>
        <v>40241.25</v>
      </c>
      <c r="U30" s="9">
        <f t="shared" si="6"/>
        <v>23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tr">
        <f t="shared" si="4"/>
        <v>film &amp; video</v>
      </c>
      <c r="R31" t="str">
        <f t="shared" si="5"/>
        <v>shorts</v>
      </c>
      <c r="S31" s="7">
        <f t="shared" si="2"/>
        <v>43301.208333333328</v>
      </c>
      <c r="T31" s="7">
        <f t="shared" si="3"/>
        <v>43341.208333333328</v>
      </c>
      <c r="U31" s="9">
        <f t="shared" si="6"/>
        <v>40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tr">
        <f t="shared" si="4"/>
        <v>film &amp; video</v>
      </c>
      <c r="R32" t="str">
        <f t="shared" si="5"/>
        <v>animation</v>
      </c>
      <c r="S32" s="7">
        <f t="shared" si="2"/>
        <v>43609.208333333328</v>
      </c>
      <c r="T32" s="7">
        <f t="shared" si="3"/>
        <v>43614.208333333328</v>
      </c>
      <c r="U32" s="9">
        <f t="shared" si="6"/>
        <v>5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tr">
        <f t="shared" si="4"/>
        <v>games</v>
      </c>
      <c r="R33" t="str">
        <f t="shared" si="5"/>
        <v>video games</v>
      </c>
      <c r="S33" s="7">
        <f t="shared" si="2"/>
        <v>42374.25</v>
      </c>
      <c r="T33" s="7">
        <f t="shared" si="3"/>
        <v>42402.25</v>
      </c>
      <c r="U33" s="9">
        <f t="shared" si="6"/>
        <v>28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tr">
        <f t="shared" si="4"/>
        <v>film &amp; video</v>
      </c>
      <c r="R34" t="str">
        <f t="shared" si="5"/>
        <v>documentary</v>
      </c>
      <c r="S34" s="7">
        <f t="shared" si="2"/>
        <v>43110.25</v>
      </c>
      <c r="T34" s="7">
        <f t="shared" si="3"/>
        <v>43137.25</v>
      </c>
      <c r="U34" s="9">
        <f t="shared" si="6"/>
        <v>27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tr">
        <f t="shared" si="4"/>
        <v>theater</v>
      </c>
      <c r="R35" t="str">
        <f t="shared" si="5"/>
        <v>plays</v>
      </c>
      <c r="S35" s="7">
        <f t="shared" si="2"/>
        <v>41917.208333333336</v>
      </c>
      <c r="T35" s="7">
        <f t="shared" si="3"/>
        <v>41954.25</v>
      </c>
      <c r="U35" s="9">
        <f t="shared" si="6"/>
        <v>37.041666666664241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tr">
        <f t="shared" si="4"/>
        <v>film &amp; video</v>
      </c>
      <c r="R36" t="str">
        <f t="shared" si="5"/>
        <v>documentary</v>
      </c>
      <c r="S36" s="7">
        <f t="shared" si="2"/>
        <v>42817.208333333328</v>
      </c>
      <c r="T36" s="7">
        <f t="shared" si="3"/>
        <v>42822.208333333328</v>
      </c>
      <c r="U36" s="9">
        <f t="shared" si="6"/>
        <v>5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tr">
        <f t="shared" si="4"/>
        <v>film &amp; video</v>
      </c>
      <c r="R37" t="str">
        <f t="shared" si="5"/>
        <v>drama</v>
      </c>
      <c r="S37" s="7">
        <f t="shared" si="2"/>
        <v>43484.25</v>
      </c>
      <c r="T37" s="7">
        <f t="shared" si="3"/>
        <v>43526.25</v>
      </c>
      <c r="U37" s="9">
        <f t="shared" si="6"/>
        <v>42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tr">
        <f t="shared" si="4"/>
        <v>theater</v>
      </c>
      <c r="R38" t="str">
        <f t="shared" si="5"/>
        <v>plays</v>
      </c>
      <c r="S38" s="7">
        <f t="shared" si="2"/>
        <v>40600.25</v>
      </c>
      <c r="T38" s="7">
        <f t="shared" si="3"/>
        <v>40625.208333333336</v>
      </c>
      <c r="U38" s="9">
        <f t="shared" si="6"/>
        <v>24.958333333335759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tr">
        <f t="shared" si="4"/>
        <v>publishing</v>
      </c>
      <c r="R39" t="str">
        <f t="shared" si="5"/>
        <v>fiction</v>
      </c>
      <c r="S39" s="7">
        <f t="shared" si="2"/>
        <v>43744.208333333328</v>
      </c>
      <c r="T39" s="7">
        <f t="shared" si="3"/>
        <v>43777.25</v>
      </c>
      <c r="U39" s="9">
        <f t="shared" si="6"/>
        <v>33.041666666671517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tr">
        <f t="shared" si="4"/>
        <v>photography</v>
      </c>
      <c r="R40" t="str">
        <f t="shared" si="5"/>
        <v>photography books</v>
      </c>
      <c r="S40" s="7">
        <f t="shared" si="2"/>
        <v>40469.208333333336</v>
      </c>
      <c r="T40" s="7">
        <f t="shared" si="3"/>
        <v>40474.208333333336</v>
      </c>
      <c r="U40" s="9">
        <f t="shared" si="6"/>
        <v>5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tr">
        <f t="shared" si="4"/>
        <v>theater</v>
      </c>
      <c r="R41" t="str">
        <f t="shared" si="5"/>
        <v>plays</v>
      </c>
      <c r="S41" s="7">
        <f t="shared" si="2"/>
        <v>41330.25</v>
      </c>
      <c r="T41" s="7">
        <f t="shared" si="3"/>
        <v>41344.208333333336</v>
      </c>
      <c r="U41" s="9">
        <f t="shared" si="6"/>
        <v>13.958333333335759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tr">
        <f t="shared" si="4"/>
        <v>technology</v>
      </c>
      <c r="R42" t="str">
        <f t="shared" si="5"/>
        <v>wearables</v>
      </c>
      <c r="S42" s="7">
        <f t="shared" si="2"/>
        <v>40334.208333333336</v>
      </c>
      <c r="T42" s="7">
        <f t="shared" si="3"/>
        <v>40353.208333333336</v>
      </c>
      <c r="U42" s="9">
        <f t="shared" si="6"/>
        <v>19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tr">
        <f t="shared" si="4"/>
        <v>music</v>
      </c>
      <c r="R43" t="str">
        <f t="shared" si="5"/>
        <v>rock</v>
      </c>
      <c r="S43" s="7">
        <f t="shared" si="2"/>
        <v>41156.208333333336</v>
      </c>
      <c r="T43" s="7">
        <f t="shared" si="3"/>
        <v>41182.208333333336</v>
      </c>
      <c r="U43" s="9">
        <f t="shared" si="6"/>
        <v>26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tr">
        <f t="shared" si="4"/>
        <v>food</v>
      </c>
      <c r="R44" t="str">
        <f t="shared" si="5"/>
        <v>food trucks</v>
      </c>
      <c r="S44" s="7">
        <f t="shared" si="2"/>
        <v>40728.208333333336</v>
      </c>
      <c r="T44" s="7">
        <f t="shared" si="3"/>
        <v>40737.208333333336</v>
      </c>
      <c r="U44" s="9">
        <f t="shared" si="6"/>
        <v>9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tr">
        <f t="shared" si="4"/>
        <v>publishing</v>
      </c>
      <c r="R45" t="str">
        <f t="shared" si="5"/>
        <v>radio &amp; podcasts</v>
      </c>
      <c r="S45" s="7">
        <f t="shared" si="2"/>
        <v>41844.208333333336</v>
      </c>
      <c r="T45" s="7">
        <f t="shared" si="3"/>
        <v>41860.208333333336</v>
      </c>
      <c r="U45" s="9">
        <f t="shared" si="6"/>
        <v>16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tr">
        <f t="shared" si="4"/>
        <v>publishing</v>
      </c>
      <c r="R46" t="str">
        <f t="shared" si="5"/>
        <v>fiction</v>
      </c>
      <c r="S46" s="7">
        <f t="shared" si="2"/>
        <v>43541.208333333328</v>
      </c>
      <c r="T46" s="7">
        <f t="shared" si="3"/>
        <v>43542.208333333328</v>
      </c>
      <c r="U46" s="9">
        <f t="shared" si="6"/>
        <v>1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tr">
        <f t="shared" si="4"/>
        <v>theater</v>
      </c>
      <c r="R47" t="str">
        <f t="shared" si="5"/>
        <v>plays</v>
      </c>
      <c r="S47" s="7">
        <f t="shared" si="2"/>
        <v>42676.208333333328</v>
      </c>
      <c r="T47" s="7">
        <f t="shared" si="3"/>
        <v>42691.25</v>
      </c>
      <c r="U47" s="9">
        <f t="shared" si="6"/>
        <v>15.041666666671517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tr">
        <f t="shared" si="4"/>
        <v>music</v>
      </c>
      <c r="R48" t="str">
        <f t="shared" si="5"/>
        <v>rock</v>
      </c>
      <c r="S48" s="7">
        <f t="shared" si="2"/>
        <v>40367.208333333336</v>
      </c>
      <c r="T48" s="7">
        <f t="shared" si="3"/>
        <v>40390.208333333336</v>
      </c>
      <c r="U48" s="9">
        <f t="shared" si="6"/>
        <v>23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tr">
        <f t="shared" si="4"/>
        <v>theater</v>
      </c>
      <c r="R49" t="str">
        <f t="shared" si="5"/>
        <v>plays</v>
      </c>
      <c r="S49" s="7">
        <f t="shared" si="2"/>
        <v>41727.208333333336</v>
      </c>
      <c r="T49" s="7">
        <f t="shared" si="3"/>
        <v>41757.208333333336</v>
      </c>
      <c r="U49" s="9">
        <f t="shared" si="6"/>
        <v>30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tr">
        <f t="shared" si="4"/>
        <v>theater</v>
      </c>
      <c r="R50" t="str">
        <f t="shared" si="5"/>
        <v>plays</v>
      </c>
      <c r="S50" s="7">
        <f t="shared" si="2"/>
        <v>42180.208333333328</v>
      </c>
      <c r="T50" s="7">
        <f t="shared" si="3"/>
        <v>42192.208333333328</v>
      </c>
      <c r="U50" s="9">
        <f t="shared" si="6"/>
        <v>12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tr">
        <f t="shared" si="4"/>
        <v>music</v>
      </c>
      <c r="R51" t="str">
        <f t="shared" si="5"/>
        <v>rock</v>
      </c>
      <c r="S51" s="7">
        <f t="shared" si="2"/>
        <v>43758.208333333328</v>
      </c>
      <c r="T51" s="7">
        <f t="shared" si="3"/>
        <v>43803.25</v>
      </c>
      <c r="U51" s="9">
        <f t="shared" si="6"/>
        <v>45.041666666671517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tr">
        <f t="shared" si="4"/>
        <v>music</v>
      </c>
      <c r="R52" t="str">
        <f t="shared" si="5"/>
        <v>metal</v>
      </c>
      <c r="S52" s="7">
        <f t="shared" si="2"/>
        <v>41487.208333333336</v>
      </c>
      <c r="T52" s="7">
        <f t="shared" si="3"/>
        <v>41515.208333333336</v>
      </c>
      <c r="U52" s="9">
        <f t="shared" si="6"/>
        <v>28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tr">
        <f t="shared" si="4"/>
        <v>technology</v>
      </c>
      <c r="R53" t="str">
        <f t="shared" si="5"/>
        <v>wearables</v>
      </c>
      <c r="S53" s="7">
        <f t="shared" si="2"/>
        <v>40995.208333333336</v>
      </c>
      <c r="T53" s="7">
        <f t="shared" si="3"/>
        <v>41011.208333333336</v>
      </c>
      <c r="U53" s="9">
        <f t="shared" si="6"/>
        <v>16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tr">
        <f t="shared" si="4"/>
        <v>theater</v>
      </c>
      <c r="R54" t="str">
        <f t="shared" si="5"/>
        <v>plays</v>
      </c>
      <c r="S54" s="7">
        <f t="shared" si="2"/>
        <v>40436.208333333336</v>
      </c>
      <c r="T54" s="7">
        <f t="shared" si="3"/>
        <v>40440.208333333336</v>
      </c>
      <c r="U54" s="9">
        <f t="shared" si="6"/>
        <v>4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tr">
        <f t="shared" si="4"/>
        <v>film &amp; video</v>
      </c>
      <c r="R55" t="str">
        <f t="shared" si="5"/>
        <v>drama</v>
      </c>
      <c r="S55" s="7">
        <f t="shared" si="2"/>
        <v>41779.208333333336</v>
      </c>
      <c r="T55" s="7">
        <f t="shared" si="3"/>
        <v>41818.208333333336</v>
      </c>
      <c r="U55" s="9">
        <f t="shared" si="6"/>
        <v>39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tr">
        <f t="shared" si="4"/>
        <v>technology</v>
      </c>
      <c r="R56" t="str">
        <f t="shared" si="5"/>
        <v>wearables</v>
      </c>
      <c r="S56" s="7">
        <f t="shared" si="2"/>
        <v>43170.25</v>
      </c>
      <c r="T56" s="7">
        <f t="shared" si="3"/>
        <v>43176.208333333328</v>
      </c>
      <c r="U56" s="9">
        <f t="shared" si="6"/>
        <v>5.9583333333284827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tr">
        <f t="shared" si="4"/>
        <v>music</v>
      </c>
      <c r="R57" t="str">
        <f t="shared" si="5"/>
        <v>jazz</v>
      </c>
      <c r="S57" s="7">
        <f t="shared" si="2"/>
        <v>43311.208333333328</v>
      </c>
      <c r="T57" s="7">
        <f t="shared" si="3"/>
        <v>43316.208333333328</v>
      </c>
      <c r="U57" s="9">
        <f t="shared" si="6"/>
        <v>5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tr">
        <f t="shared" si="4"/>
        <v>technology</v>
      </c>
      <c r="R58" t="str">
        <f t="shared" si="5"/>
        <v>wearables</v>
      </c>
      <c r="S58" s="7">
        <f t="shared" si="2"/>
        <v>42014.25</v>
      </c>
      <c r="T58" s="7">
        <f t="shared" si="3"/>
        <v>42021.25</v>
      </c>
      <c r="U58" s="9">
        <f t="shared" si="6"/>
        <v>7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tr">
        <f t="shared" si="4"/>
        <v>games</v>
      </c>
      <c r="R59" t="str">
        <f t="shared" si="5"/>
        <v>video games</v>
      </c>
      <c r="S59" s="7">
        <f t="shared" si="2"/>
        <v>42979.208333333328</v>
      </c>
      <c r="T59" s="7">
        <f t="shared" si="3"/>
        <v>42991.208333333328</v>
      </c>
      <c r="U59" s="9">
        <f t="shared" si="6"/>
        <v>12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tr">
        <f t="shared" si="4"/>
        <v>theater</v>
      </c>
      <c r="R60" t="str">
        <f t="shared" si="5"/>
        <v>plays</v>
      </c>
      <c r="S60" s="7">
        <f t="shared" si="2"/>
        <v>42268.208333333328</v>
      </c>
      <c r="T60" s="7">
        <f t="shared" si="3"/>
        <v>42281.208333333328</v>
      </c>
      <c r="U60" s="9">
        <f t="shared" si="6"/>
        <v>13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tr">
        <f t="shared" si="4"/>
        <v>theater</v>
      </c>
      <c r="R61" t="str">
        <f t="shared" si="5"/>
        <v>plays</v>
      </c>
      <c r="S61" s="7">
        <f t="shared" si="2"/>
        <v>42898.208333333328</v>
      </c>
      <c r="T61" s="7">
        <f t="shared" si="3"/>
        <v>42913.208333333328</v>
      </c>
      <c r="U61" s="9">
        <f t="shared" si="6"/>
        <v>15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tr">
        <f t="shared" si="4"/>
        <v>theater</v>
      </c>
      <c r="R62" t="str">
        <f t="shared" si="5"/>
        <v>plays</v>
      </c>
      <c r="S62" s="7">
        <f t="shared" si="2"/>
        <v>41107.208333333336</v>
      </c>
      <c r="T62" s="7">
        <f t="shared" si="3"/>
        <v>41110.208333333336</v>
      </c>
      <c r="U62" s="9">
        <f t="shared" si="6"/>
        <v>3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tr">
        <f t="shared" si="4"/>
        <v>theater</v>
      </c>
      <c r="R63" t="str">
        <f t="shared" si="5"/>
        <v>plays</v>
      </c>
      <c r="S63" s="7">
        <f t="shared" si="2"/>
        <v>40595.25</v>
      </c>
      <c r="T63" s="7">
        <f t="shared" si="3"/>
        <v>40635.208333333336</v>
      </c>
      <c r="U63" s="9">
        <f t="shared" si="6"/>
        <v>39.958333333335759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tr">
        <f t="shared" si="4"/>
        <v>technology</v>
      </c>
      <c r="R64" t="str">
        <f t="shared" si="5"/>
        <v>web</v>
      </c>
      <c r="S64" s="7">
        <f t="shared" si="2"/>
        <v>42160.208333333328</v>
      </c>
      <c r="T64" s="7">
        <f t="shared" si="3"/>
        <v>42161.208333333328</v>
      </c>
      <c r="U64" s="9">
        <f t="shared" si="6"/>
        <v>1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tr">
        <f t="shared" si="4"/>
        <v>theater</v>
      </c>
      <c r="R65" t="str">
        <f t="shared" si="5"/>
        <v>plays</v>
      </c>
      <c r="S65" s="7">
        <f t="shared" si="2"/>
        <v>42853.208333333328</v>
      </c>
      <c r="T65" s="7">
        <f t="shared" si="3"/>
        <v>42859.208333333328</v>
      </c>
      <c r="U65" s="9">
        <f t="shared" si="6"/>
        <v>6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7">E66/D66</f>
        <v>0.97642857142857142</v>
      </c>
      <c r="P66">
        <f t="shared" ref="P66:P129" si="8">IF(G66&gt;0,E66/G66,0)</f>
        <v>71.94736842105263</v>
      </c>
      <c r="Q66" t="str">
        <f t="shared" si="4"/>
        <v>technology</v>
      </c>
      <c r="R66" t="str">
        <f t="shared" si="5"/>
        <v>web</v>
      </c>
      <c r="S66" s="7">
        <f t="shared" ref="S66:S129" si="9">(((J66/60)/60)/24)+DATE(1970,1,1)</f>
        <v>43283.208333333328</v>
      </c>
      <c r="T66" s="7">
        <f t="shared" ref="T66:T129" si="10">(((K66/60)/60)/24)+DATE(1970,1,1)</f>
        <v>43298.208333333328</v>
      </c>
      <c r="U66" s="9">
        <f t="shared" si="6"/>
        <v>15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7"/>
        <v>2.3614754098360655</v>
      </c>
      <c r="P67">
        <f t="shared" si="8"/>
        <v>61.038135593220339</v>
      </c>
      <c r="Q67" t="str">
        <f t="shared" ref="Q67:Q130" si="11">LEFT(N67,FIND("/",N67)-1)</f>
        <v>theater</v>
      </c>
      <c r="R67" t="str">
        <f t="shared" ref="R67:R130" si="12">RIGHT(N67,LEN(N67)-FIND("/",N67))</f>
        <v>plays</v>
      </c>
      <c r="S67" s="7">
        <f t="shared" si="9"/>
        <v>40570.25</v>
      </c>
      <c r="T67" s="7">
        <f t="shared" si="10"/>
        <v>40577.25</v>
      </c>
      <c r="U67" s="9">
        <f t="shared" ref="U67:U130" si="13">T67-S67</f>
        <v>7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7"/>
        <v>0.45068965517241377</v>
      </c>
      <c r="P68">
        <f t="shared" si="8"/>
        <v>108.91666666666667</v>
      </c>
      <c r="Q68" t="str">
        <f t="shared" si="11"/>
        <v>theater</v>
      </c>
      <c r="R68" t="str">
        <f t="shared" si="12"/>
        <v>plays</v>
      </c>
      <c r="S68" s="7">
        <f t="shared" si="9"/>
        <v>42102.208333333328</v>
      </c>
      <c r="T68" s="7">
        <f t="shared" si="10"/>
        <v>42107.208333333328</v>
      </c>
      <c r="U68" s="9">
        <f t="shared" si="13"/>
        <v>5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7"/>
        <v>1.6238567493112948</v>
      </c>
      <c r="P69">
        <f t="shared" si="8"/>
        <v>29.001722017220171</v>
      </c>
      <c r="Q69" t="str">
        <f t="shared" si="11"/>
        <v>technology</v>
      </c>
      <c r="R69" t="str">
        <f t="shared" si="12"/>
        <v>wearables</v>
      </c>
      <c r="S69" s="7">
        <f t="shared" si="9"/>
        <v>40203.25</v>
      </c>
      <c r="T69" s="7">
        <f t="shared" si="10"/>
        <v>40208.25</v>
      </c>
      <c r="U69" s="9">
        <f t="shared" si="13"/>
        <v>5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7"/>
        <v>2.5452631578947367</v>
      </c>
      <c r="P70">
        <f t="shared" si="8"/>
        <v>58.975609756097562</v>
      </c>
      <c r="Q70" t="str">
        <f t="shared" si="11"/>
        <v>theater</v>
      </c>
      <c r="R70" t="str">
        <f t="shared" si="12"/>
        <v>plays</v>
      </c>
      <c r="S70" s="7">
        <f t="shared" si="9"/>
        <v>42943.208333333328</v>
      </c>
      <c r="T70" s="7">
        <f t="shared" si="10"/>
        <v>42990.208333333328</v>
      </c>
      <c r="U70" s="9">
        <f t="shared" si="13"/>
        <v>47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7"/>
        <v>0.24063291139240506</v>
      </c>
      <c r="P71">
        <f t="shared" si="8"/>
        <v>111.82352941176471</v>
      </c>
      <c r="Q71" t="str">
        <f t="shared" si="11"/>
        <v>theater</v>
      </c>
      <c r="R71" t="str">
        <f t="shared" si="12"/>
        <v>plays</v>
      </c>
      <c r="S71" s="7">
        <f t="shared" si="9"/>
        <v>40531.25</v>
      </c>
      <c r="T71" s="7">
        <f t="shared" si="10"/>
        <v>40565.25</v>
      </c>
      <c r="U71" s="9">
        <f t="shared" si="13"/>
        <v>34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7"/>
        <v>1.2374140625000001</v>
      </c>
      <c r="P72">
        <f t="shared" si="8"/>
        <v>63.995555555555555</v>
      </c>
      <c r="Q72" t="str">
        <f t="shared" si="11"/>
        <v>theater</v>
      </c>
      <c r="R72" t="str">
        <f t="shared" si="12"/>
        <v>plays</v>
      </c>
      <c r="S72" s="7">
        <f t="shared" si="9"/>
        <v>40484.208333333336</v>
      </c>
      <c r="T72" s="7">
        <f t="shared" si="10"/>
        <v>40533.25</v>
      </c>
      <c r="U72" s="9">
        <f t="shared" si="13"/>
        <v>49.041666666664241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7"/>
        <v>1.0806666666666667</v>
      </c>
      <c r="P73">
        <f t="shared" si="8"/>
        <v>85.315789473684205</v>
      </c>
      <c r="Q73" t="str">
        <f t="shared" si="11"/>
        <v>theater</v>
      </c>
      <c r="R73" t="str">
        <f t="shared" si="12"/>
        <v>plays</v>
      </c>
      <c r="S73" s="7">
        <f t="shared" si="9"/>
        <v>43799.25</v>
      </c>
      <c r="T73" s="7">
        <f t="shared" si="10"/>
        <v>43803.25</v>
      </c>
      <c r="U73" s="9">
        <f t="shared" si="13"/>
        <v>4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7"/>
        <v>6.7033333333333331</v>
      </c>
      <c r="P74">
        <f t="shared" si="8"/>
        <v>74.481481481481481</v>
      </c>
      <c r="Q74" t="str">
        <f t="shared" si="11"/>
        <v>film &amp; video</v>
      </c>
      <c r="R74" t="str">
        <f t="shared" si="12"/>
        <v>animation</v>
      </c>
      <c r="S74" s="7">
        <f t="shared" si="9"/>
        <v>42186.208333333328</v>
      </c>
      <c r="T74" s="7">
        <f t="shared" si="10"/>
        <v>42222.208333333328</v>
      </c>
      <c r="U74" s="9">
        <f t="shared" si="13"/>
        <v>36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7"/>
        <v>6.609285714285714</v>
      </c>
      <c r="P75">
        <f t="shared" si="8"/>
        <v>105.14772727272727</v>
      </c>
      <c r="Q75" t="str">
        <f t="shared" si="11"/>
        <v>music</v>
      </c>
      <c r="R75" t="str">
        <f t="shared" si="12"/>
        <v>jazz</v>
      </c>
      <c r="S75" s="7">
        <f t="shared" si="9"/>
        <v>42701.25</v>
      </c>
      <c r="T75" s="7">
        <f t="shared" si="10"/>
        <v>42704.25</v>
      </c>
      <c r="U75" s="9">
        <f t="shared" si="13"/>
        <v>3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7"/>
        <v>1.2246153846153847</v>
      </c>
      <c r="P76">
        <f t="shared" si="8"/>
        <v>56.188235294117646</v>
      </c>
      <c r="Q76" t="str">
        <f t="shared" si="11"/>
        <v>music</v>
      </c>
      <c r="R76" t="str">
        <f t="shared" si="12"/>
        <v>metal</v>
      </c>
      <c r="S76" s="7">
        <f t="shared" si="9"/>
        <v>42456.208333333328</v>
      </c>
      <c r="T76" s="7">
        <f t="shared" si="10"/>
        <v>42457.208333333328</v>
      </c>
      <c r="U76" s="9">
        <f t="shared" si="13"/>
        <v>1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7"/>
        <v>1.5057731958762886</v>
      </c>
      <c r="P77">
        <f t="shared" si="8"/>
        <v>85.917647058823533</v>
      </c>
      <c r="Q77" t="str">
        <f t="shared" si="11"/>
        <v>photography</v>
      </c>
      <c r="R77" t="str">
        <f t="shared" si="12"/>
        <v>photography books</v>
      </c>
      <c r="S77" s="7">
        <f t="shared" si="9"/>
        <v>43296.208333333328</v>
      </c>
      <c r="T77" s="7">
        <f t="shared" si="10"/>
        <v>43304.208333333328</v>
      </c>
      <c r="U77" s="9">
        <f t="shared" si="13"/>
        <v>8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7"/>
        <v>0.78106590724165992</v>
      </c>
      <c r="P78">
        <f t="shared" si="8"/>
        <v>57.00296912114014</v>
      </c>
      <c r="Q78" t="str">
        <f t="shared" si="11"/>
        <v>theater</v>
      </c>
      <c r="R78" t="str">
        <f t="shared" si="12"/>
        <v>plays</v>
      </c>
      <c r="S78" s="7">
        <f t="shared" si="9"/>
        <v>42027.25</v>
      </c>
      <c r="T78" s="7">
        <f t="shared" si="10"/>
        <v>42076.208333333328</v>
      </c>
      <c r="U78" s="9">
        <f t="shared" si="13"/>
        <v>48.958333333328483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7"/>
        <v>0.46947368421052632</v>
      </c>
      <c r="P79">
        <f t="shared" si="8"/>
        <v>79.642857142857139</v>
      </c>
      <c r="Q79" t="str">
        <f t="shared" si="11"/>
        <v>film &amp; video</v>
      </c>
      <c r="R79" t="str">
        <f t="shared" si="12"/>
        <v>animation</v>
      </c>
      <c r="S79" s="7">
        <f t="shared" si="9"/>
        <v>40448.208333333336</v>
      </c>
      <c r="T79" s="7">
        <f t="shared" si="10"/>
        <v>40462.208333333336</v>
      </c>
      <c r="U79" s="9">
        <f t="shared" si="13"/>
        <v>14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7"/>
        <v>3.008</v>
      </c>
      <c r="P80">
        <f t="shared" si="8"/>
        <v>41.018181818181816</v>
      </c>
      <c r="Q80" t="str">
        <f t="shared" si="11"/>
        <v>publishing</v>
      </c>
      <c r="R80" t="str">
        <f t="shared" si="12"/>
        <v>translations</v>
      </c>
      <c r="S80" s="7">
        <f t="shared" si="9"/>
        <v>43206.208333333328</v>
      </c>
      <c r="T80" s="7">
        <f t="shared" si="10"/>
        <v>43207.208333333328</v>
      </c>
      <c r="U80" s="9">
        <f t="shared" si="13"/>
        <v>1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7"/>
        <v>0.6959861591695502</v>
      </c>
      <c r="P81">
        <f t="shared" si="8"/>
        <v>48.004773269689736</v>
      </c>
      <c r="Q81" t="str">
        <f t="shared" si="11"/>
        <v>theater</v>
      </c>
      <c r="R81" t="str">
        <f t="shared" si="12"/>
        <v>plays</v>
      </c>
      <c r="S81" s="7">
        <f t="shared" si="9"/>
        <v>43267.208333333328</v>
      </c>
      <c r="T81" s="7">
        <f t="shared" si="10"/>
        <v>43272.208333333328</v>
      </c>
      <c r="U81" s="9">
        <f t="shared" si="13"/>
        <v>5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7"/>
        <v>6.374545454545455</v>
      </c>
      <c r="P82">
        <f t="shared" si="8"/>
        <v>55.212598425196852</v>
      </c>
      <c r="Q82" t="str">
        <f t="shared" si="11"/>
        <v>games</v>
      </c>
      <c r="R82" t="str">
        <f t="shared" si="12"/>
        <v>video games</v>
      </c>
      <c r="S82" s="7">
        <f t="shared" si="9"/>
        <v>42976.208333333328</v>
      </c>
      <c r="T82" s="7">
        <f t="shared" si="10"/>
        <v>43006.208333333328</v>
      </c>
      <c r="U82" s="9">
        <f t="shared" si="13"/>
        <v>30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7"/>
        <v>2.253392857142857</v>
      </c>
      <c r="P83">
        <f t="shared" si="8"/>
        <v>92.109489051094897</v>
      </c>
      <c r="Q83" t="str">
        <f t="shared" si="11"/>
        <v>music</v>
      </c>
      <c r="R83" t="str">
        <f t="shared" si="12"/>
        <v>rock</v>
      </c>
      <c r="S83" s="7">
        <f t="shared" si="9"/>
        <v>43062.25</v>
      </c>
      <c r="T83" s="7">
        <f t="shared" si="10"/>
        <v>43087.25</v>
      </c>
      <c r="U83" s="9">
        <f t="shared" si="13"/>
        <v>25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7"/>
        <v>14.973000000000001</v>
      </c>
      <c r="P84">
        <f t="shared" si="8"/>
        <v>83.183333333333337</v>
      </c>
      <c r="Q84" t="str">
        <f t="shared" si="11"/>
        <v>games</v>
      </c>
      <c r="R84" t="str">
        <f t="shared" si="12"/>
        <v>video games</v>
      </c>
      <c r="S84" s="7">
        <f t="shared" si="9"/>
        <v>43482.25</v>
      </c>
      <c r="T84" s="7">
        <f t="shared" si="10"/>
        <v>43489.25</v>
      </c>
      <c r="U84" s="9">
        <f t="shared" si="13"/>
        <v>7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7"/>
        <v>0.37590225563909774</v>
      </c>
      <c r="P85">
        <f t="shared" si="8"/>
        <v>39.996000000000002</v>
      </c>
      <c r="Q85" t="str">
        <f t="shared" si="11"/>
        <v>music</v>
      </c>
      <c r="R85" t="str">
        <f t="shared" si="12"/>
        <v>electric music</v>
      </c>
      <c r="S85" s="7">
        <f t="shared" si="9"/>
        <v>42579.208333333328</v>
      </c>
      <c r="T85" s="7">
        <f t="shared" si="10"/>
        <v>42601.208333333328</v>
      </c>
      <c r="U85" s="9">
        <f t="shared" si="13"/>
        <v>22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7"/>
        <v>1.3236942675159236</v>
      </c>
      <c r="P86">
        <f t="shared" si="8"/>
        <v>111.1336898395722</v>
      </c>
      <c r="Q86" t="str">
        <f t="shared" si="11"/>
        <v>technology</v>
      </c>
      <c r="R86" t="str">
        <f t="shared" si="12"/>
        <v>wearables</v>
      </c>
      <c r="S86" s="7">
        <f t="shared" si="9"/>
        <v>41118.208333333336</v>
      </c>
      <c r="T86" s="7">
        <f t="shared" si="10"/>
        <v>41128.208333333336</v>
      </c>
      <c r="U86" s="9">
        <f t="shared" si="13"/>
        <v>10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7"/>
        <v>1.3122448979591836</v>
      </c>
      <c r="P87">
        <f t="shared" si="8"/>
        <v>90.563380281690144</v>
      </c>
      <c r="Q87" t="str">
        <f t="shared" si="11"/>
        <v>music</v>
      </c>
      <c r="R87" t="str">
        <f t="shared" si="12"/>
        <v>indie rock</v>
      </c>
      <c r="S87" s="7">
        <f t="shared" si="9"/>
        <v>40797.208333333336</v>
      </c>
      <c r="T87" s="7">
        <f t="shared" si="10"/>
        <v>40805.208333333336</v>
      </c>
      <c r="U87" s="9">
        <f t="shared" si="13"/>
        <v>8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7"/>
        <v>1.6763513513513513</v>
      </c>
      <c r="P88">
        <f t="shared" si="8"/>
        <v>61.108374384236456</v>
      </c>
      <c r="Q88" t="str">
        <f t="shared" si="11"/>
        <v>theater</v>
      </c>
      <c r="R88" t="str">
        <f t="shared" si="12"/>
        <v>plays</v>
      </c>
      <c r="S88" s="7">
        <f t="shared" si="9"/>
        <v>42128.208333333328</v>
      </c>
      <c r="T88" s="7">
        <f t="shared" si="10"/>
        <v>42141.208333333328</v>
      </c>
      <c r="U88" s="9">
        <f t="shared" si="13"/>
        <v>13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7"/>
        <v>0.6198488664987406</v>
      </c>
      <c r="P89">
        <f t="shared" si="8"/>
        <v>83.022941970310384</v>
      </c>
      <c r="Q89" t="str">
        <f t="shared" si="11"/>
        <v>music</v>
      </c>
      <c r="R89" t="str">
        <f t="shared" si="12"/>
        <v>rock</v>
      </c>
      <c r="S89" s="7">
        <f t="shared" si="9"/>
        <v>40610.25</v>
      </c>
      <c r="T89" s="7">
        <f t="shared" si="10"/>
        <v>40621.208333333336</v>
      </c>
      <c r="U89" s="9">
        <f t="shared" si="13"/>
        <v>10.958333333335759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7"/>
        <v>2.6074999999999999</v>
      </c>
      <c r="P90">
        <f t="shared" si="8"/>
        <v>110.76106194690266</v>
      </c>
      <c r="Q90" t="str">
        <f t="shared" si="11"/>
        <v>publishing</v>
      </c>
      <c r="R90" t="str">
        <f t="shared" si="12"/>
        <v>translations</v>
      </c>
      <c r="S90" s="7">
        <f t="shared" si="9"/>
        <v>42110.208333333328</v>
      </c>
      <c r="T90" s="7">
        <f t="shared" si="10"/>
        <v>42132.208333333328</v>
      </c>
      <c r="U90" s="9">
        <f t="shared" si="13"/>
        <v>22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7"/>
        <v>2.5258823529411765</v>
      </c>
      <c r="P91">
        <f t="shared" si="8"/>
        <v>89.458333333333329</v>
      </c>
      <c r="Q91" t="str">
        <f t="shared" si="11"/>
        <v>theater</v>
      </c>
      <c r="R91" t="str">
        <f t="shared" si="12"/>
        <v>plays</v>
      </c>
      <c r="S91" s="7">
        <f t="shared" si="9"/>
        <v>40283.208333333336</v>
      </c>
      <c r="T91" s="7">
        <f t="shared" si="10"/>
        <v>40285.208333333336</v>
      </c>
      <c r="U91" s="9">
        <f t="shared" si="13"/>
        <v>2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7"/>
        <v>0.7861538461538462</v>
      </c>
      <c r="P92">
        <f t="shared" si="8"/>
        <v>57.849056603773583</v>
      </c>
      <c r="Q92" t="str">
        <f t="shared" si="11"/>
        <v>theater</v>
      </c>
      <c r="R92" t="str">
        <f t="shared" si="12"/>
        <v>plays</v>
      </c>
      <c r="S92" s="7">
        <f t="shared" si="9"/>
        <v>42425.25</v>
      </c>
      <c r="T92" s="7">
        <f t="shared" si="10"/>
        <v>42425.25</v>
      </c>
      <c r="U92" s="9">
        <f t="shared" si="13"/>
        <v>0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7"/>
        <v>0.48404406999351912</v>
      </c>
      <c r="P93">
        <f t="shared" si="8"/>
        <v>109.99705449189985</v>
      </c>
      <c r="Q93" t="str">
        <f t="shared" si="11"/>
        <v>publishing</v>
      </c>
      <c r="R93" t="str">
        <f t="shared" si="12"/>
        <v>translations</v>
      </c>
      <c r="S93" s="7">
        <f t="shared" si="9"/>
        <v>42588.208333333328</v>
      </c>
      <c r="T93" s="7">
        <f t="shared" si="10"/>
        <v>42616.208333333328</v>
      </c>
      <c r="U93" s="9">
        <f t="shared" si="13"/>
        <v>28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7"/>
        <v>2.5887500000000001</v>
      </c>
      <c r="P94">
        <f t="shared" si="8"/>
        <v>103.96586345381526</v>
      </c>
      <c r="Q94" t="str">
        <f t="shared" si="11"/>
        <v>games</v>
      </c>
      <c r="R94" t="str">
        <f t="shared" si="12"/>
        <v>video games</v>
      </c>
      <c r="S94" s="7">
        <f t="shared" si="9"/>
        <v>40352.208333333336</v>
      </c>
      <c r="T94" s="7">
        <f t="shared" si="10"/>
        <v>40353.208333333336</v>
      </c>
      <c r="U94" s="9">
        <f t="shared" si="13"/>
        <v>1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7"/>
        <v>0.60548713235294116</v>
      </c>
      <c r="P95">
        <f t="shared" si="8"/>
        <v>107.99508196721311</v>
      </c>
      <c r="Q95" t="str">
        <f t="shared" si="11"/>
        <v>theater</v>
      </c>
      <c r="R95" t="str">
        <f t="shared" si="12"/>
        <v>plays</v>
      </c>
      <c r="S95" s="7">
        <f t="shared" si="9"/>
        <v>41202.208333333336</v>
      </c>
      <c r="T95" s="7">
        <f t="shared" si="10"/>
        <v>41206.208333333336</v>
      </c>
      <c r="U95" s="9">
        <f t="shared" si="13"/>
        <v>4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7"/>
        <v>3.036896551724138</v>
      </c>
      <c r="P96">
        <f t="shared" si="8"/>
        <v>48.927777777777777</v>
      </c>
      <c r="Q96" t="str">
        <f t="shared" si="11"/>
        <v>technology</v>
      </c>
      <c r="R96" t="str">
        <f t="shared" si="12"/>
        <v>web</v>
      </c>
      <c r="S96" s="7">
        <f t="shared" si="9"/>
        <v>43562.208333333328</v>
      </c>
      <c r="T96" s="7">
        <f t="shared" si="10"/>
        <v>43573.208333333328</v>
      </c>
      <c r="U96" s="9">
        <f t="shared" si="13"/>
        <v>11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7"/>
        <v>1.1299999999999999</v>
      </c>
      <c r="P97">
        <f t="shared" si="8"/>
        <v>37.666666666666664</v>
      </c>
      <c r="Q97" t="str">
        <f t="shared" si="11"/>
        <v>film &amp; video</v>
      </c>
      <c r="R97" t="str">
        <f t="shared" si="12"/>
        <v>documentary</v>
      </c>
      <c r="S97" s="7">
        <f t="shared" si="9"/>
        <v>43752.208333333328</v>
      </c>
      <c r="T97" s="7">
        <f t="shared" si="10"/>
        <v>43759.208333333328</v>
      </c>
      <c r="U97" s="9">
        <f t="shared" si="13"/>
        <v>7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7"/>
        <v>2.1737876614060259</v>
      </c>
      <c r="P98">
        <f t="shared" si="8"/>
        <v>64.999141999141997</v>
      </c>
      <c r="Q98" t="str">
        <f t="shared" si="11"/>
        <v>theater</v>
      </c>
      <c r="R98" t="str">
        <f t="shared" si="12"/>
        <v>plays</v>
      </c>
      <c r="S98" s="7">
        <f t="shared" si="9"/>
        <v>40612.25</v>
      </c>
      <c r="T98" s="7">
        <f t="shared" si="10"/>
        <v>40625.208333333336</v>
      </c>
      <c r="U98" s="9">
        <f t="shared" si="13"/>
        <v>12.958333333335759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7"/>
        <v>9.2669230769230762</v>
      </c>
      <c r="P99">
        <f t="shared" si="8"/>
        <v>106.61061946902655</v>
      </c>
      <c r="Q99" t="str">
        <f t="shared" si="11"/>
        <v>food</v>
      </c>
      <c r="R99" t="str">
        <f t="shared" si="12"/>
        <v>food trucks</v>
      </c>
      <c r="S99" s="7">
        <f t="shared" si="9"/>
        <v>42180.208333333328</v>
      </c>
      <c r="T99" s="7">
        <f t="shared" si="10"/>
        <v>42234.208333333328</v>
      </c>
      <c r="U99" s="9">
        <f t="shared" si="13"/>
        <v>54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7"/>
        <v>0.33692229038854804</v>
      </c>
      <c r="P100">
        <f t="shared" si="8"/>
        <v>27.009016393442622</v>
      </c>
      <c r="Q100" t="str">
        <f t="shared" si="11"/>
        <v>games</v>
      </c>
      <c r="R100" t="str">
        <f t="shared" si="12"/>
        <v>video games</v>
      </c>
      <c r="S100" s="7">
        <f t="shared" si="9"/>
        <v>42212.208333333328</v>
      </c>
      <c r="T100" s="7">
        <f t="shared" si="10"/>
        <v>42216.208333333328</v>
      </c>
      <c r="U100" s="9">
        <f t="shared" si="13"/>
        <v>4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7"/>
        <v>1.9672368421052631</v>
      </c>
      <c r="P101">
        <f t="shared" si="8"/>
        <v>91.16463414634147</v>
      </c>
      <c r="Q101" t="str">
        <f t="shared" si="11"/>
        <v>theater</v>
      </c>
      <c r="R101" t="str">
        <f t="shared" si="12"/>
        <v>plays</v>
      </c>
      <c r="S101" s="7">
        <f t="shared" si="9"/>
        <v>41968.25</v>
      </c>
      <c r="T101" s="7">
        <f t="shared" si="10"/>
        <v>41997.25</v>
      </c>
      <c r="U101" s="9">
        <f t="shared" si="13"/>
        <v>29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7"/>
        <v>0.01</v>
      </c>
      <c r="P102">
        <f t="shared" si="8"/>
        <v>1</v>
      </c>
      <c r="Q102" t="str">
        <f t="shared" si="11"/>
        <v>theater</v>
      </c>
      <c r="R102" t="str">
        <f t="shared" si="12"/>
        <v>plays</v>
      </c>
      <c r="S102" s="7">
        <f t="shared" si="9"/>
        <v>40835.208333333336</v>
      </c>
      <c r="T102" s="7">
        <f t="shared" si="10"/>
        <v>40853.208333333336</v>
      </c>
      <c r="U102" s="9">
        <f t="shared" si="13"/>
        <v>18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7"/>
        <v>10.214444444444444</v>
      </c>
      <c r="P103">
        <f t="shared" si="8"/>
        <v>56.054878048780488</v>
      </c>
      <c r="Q103" t="str">
        <f t="shared" si="11"/>
        <v>music</v>
      </c>
      <c r="R103" t="str">
        <f t="shared" si="12"/>
        <v>electric music</v>
      </c>
      <c r="S103" s="7">
        <f t="shared" si="9"/>
        <v>42056.25</v>
      </c>
      <c r="T103" s="7">
        <f t="shared" si="10"/>
        <v>42063.25</v>
      </c>
      <c r="U103" s="9">
        <f t="shared" si="13"/>
        <v>7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7"/>
        <v>2.8167567567567566</v>
      </c>
      <c r="P104">
        <f t="shared" si="8"/>
        <v>31.017857142857142</v>
      </c>
      <c r="Q104" t="str">
        <f t="shared" si="11"/>
        <v>technology</v>
      </c>
      <c r="R104" t="str">
        <f t="shared" si="12"/>
        <v>wearables</v>
      </c>
      <c r="S104" s="7">
        <f t="shared" si="9"/>
        <v>43234.208333333328</v>
      </c>
      <c r="T104" s="7">
        <f t="shared" si="10"/>
        <v>43241.208333333328</v>
      </c>
      <c r="U104" s="9">
        <f t="shared" si="13"/>
        <v>7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7"/>
        <v>0.24610000000000001</v>
      </c>
      <c r="P105">
        <f t="shared" si="8"/>
        <v>66.513513513513516</v>
      </c>
      <c r="Q105" t="str">
        <f t="shared" si="11"/>
        <v>music</v>
      </c>
      <c r="R105" t="str">
        <f t="shared" si="12"/>
        <v>electric music</v>
      </c>
      <c r="S105" s="7">
        <f t="shared" si="9"/>
        <v>40475.208333333336</v>
      </c>
      <c r="T105" s="7">
        <f t="shared" si="10"/>
        <v>40484.208333333336</v>
      </c>
      <c r="U105" s="9">
        <f t="shared" si="13"/>
        <v>9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7"/>
        <v>1.4314010067114094</v>
      </c>
      <c r="P106">
        <f t="shared" si="8"/>
        <v>89.005216484089729</v>
      </c>
      <c r="Q106" t="str">
        <f t="shared" si="11"/>
        <v>music</v>
      </c>
      <c r="R106" t="str">
        <f t="shared" si="12"/>
        <v>indie rock</v>
      </c>
      <c r="S106" s="7">
        <f t="shared" si="9"/>
        <v>42878.208333333328</v>
      </c>
      <c r="T106" s="7">
        <f t="shared" si="10"/>
        <v>42879.208333333328</v>
      </c>
      <c r="U106" s="9">
        <f t="shared" si="13"/>
        <v>1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7"/>
        <v>1.4454411764705883</v>
      </c>
      <c r="P107">
        <f t="shared" si="8"/>
        <v>103.46315789473684</v>
      </c>
      <c r="Q107" t="str">
        <f t="shared" si="11"/>
        <v>technology</v>
      </c>
      <c r="R107" t="str">
        <f t="shared" si="12"/>
        <v>web</v>
      </c>
      <c r="S107" s="7">
        <f t="shared" si="9"/>
        <v>41366.208333333336</v>
      </c>
      <c r="T107" s="7">
        <f t="shared" si="10"/>
        <v>41384.208333333336</v>
      </c>
      <c r="U107" s="9">
        <f t="shared" si="13"/>
        <v>18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7"/>
        <v>3.5912820512820511</v>
      </c>
      <c r="P108">
        <f t="shared" si="8"/>
        <v>95.278911564625844</v>
      </c>
      <c r="Q108" t="str">
        <f t="shared" si="11"/>
        <v>theater</v>
      </c>
      <c r="R108" t="str">
        <f t="shared" si="12"/>
        <v>plays</v>
      </c>
      <c r="S108" s="7">
        <f t="shared" si="9"/>
        <v>43716.208333333328</v>
      </c>
      <c r="T108" s="7">
        <f t="shared" si="10"/>
        <v>43721.208333333328</v>
      </c>
      <c r="U108" s="9">
        <f t="shared" si="13"/>
        <v>5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7"/>
        <v>1.8648571428571428</v>
      </c>
      <c r="P109">
        <f t="shared" si="8"/>
        <v>75.895348837209298</v>
      </c>
      <c r="Q109" t="str">
        <f t="shared" si="11"/>
        <v>theater</v>
      </c>
      <c r="R109" t="str">
        <f t="shared" si="12"/>
        <v>plays</v>
      </c>
      <c r="S109" s="7">
        <f t="shared" si="9"/>
        <v>43213.208333333328</v>
      </c>
      <c r="T109" s="7">
        <f t="shared" si="10"/>
        <v>43230.208333333328</v>
      </c>
      <c r="U109" s="9">
        <f t="shared" si="13"/>
        <v>17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7"/>
        <v>5.9526666666666666</v>
      </c>
      <c r="P110">
        <f t="shared" si="8"/>
        <v>107.57831325301204</v>
      </c>
      <c r="Q110" t="str">
        <f t="shared" si="11"/>
        <v>film &amp; video</v>
      </c>
      <c r="R110" t="str">
        <f t="shared" si="12"/>
        <v>documentary</v>
      </c>
      <c r="S110" s="7">
        <f t="shared" si="9"/>
        <v>41005.208333333336</v>
      </c>
      <c r="T110" s="7">
        <f t="shared" si="10"/>
        <v>41042.208333333336</v>
      </c>
      <c r="U110" s="9">
        <f t="shared" si="13"/>
        <v>37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7"/>
        <v>0.5921153846153846</v>
      </c>
      <c r="P111">
        <f t="shared" si="8"/>
        <v>51.31666666666667</v>
      </c>
      <c r="Q111" t="str">
        <f t="shared" si="11"/>
        <v>film &amp; video</v>
      </c>
      <c r="R111" t="str">
        <f t="shared" si="12"/>
        <v>television</v>
      </c>
      <c r="S111" s="7">
        <f t="shared" si="9"/>
        <v>41651.25</v>
      </c>
      <c r="T111" s="7">
        <f t="shared" si="10"/>
        <v>41653.25</v>
      </c>
      <c r="U111" s="9">
        <f t="shared" si="13"/>
        <v>2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7"/>
        <v>0.14962780898876404</v>
      </c>
      <c r="P112">
        <f t="shared" si="8"/>
        <v>71.983108108108112</v>
      </c>
      <c r="Q112" t="str">
        <f t="shared" si="11"/>
        <v>food</v>
      </c>
      <c r="R112" t="str">
        <f t="shared" si="12"/>
        <v>food trucks</v>
      </c>
      <c r="S112" s="7">
        <f t="shared" si="9"/>
        <v>43354.208333333328</v>
      </c>
      <c r="T112" s="7">
        <f t="shared" si="10"/>
        <v>43373.208333333328</v>
      </c>
      <c r="U112" s="9">
        <f t="shared" si="13"/>
        <v>19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7"/>
        <v>1.1995602605863191</v>
      </c>
      <c r="P113">
        <f t="shared" si="8"/>
        <v>108.95414201183432</v>
      </c>
      <c r="Q113" t="str">
        <f t="shared" si="11"/>
        <v>publishing</v>
      </c>
      <c r="R113" t="str">
        <f t="shared" si="12"/>
        <v>radio &amp; podcasts</v>
      </c>
      <c r="S113" s="7">
        <f t="shared" si="9"/>
        <v>41174.208333333336</v>
      </c>
      <c r="T113" s="7">
        <f t="shared" si="10"/>
        <v>41180.208333333336</v>
      </c>
      <c r="U113" s="9">
        <f t="shared" si="13"/>
        <v>6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7"/>
        <v>2.6882978723404256</v>
      </c>
      <c r="P114">
        <f t="shared" si="8"/>
        <v>35</v>
      </c>
      <c r="Q114" t="str">
        <f t="shared" si="11"/>
        <v>technology</v>
      </c>
      <c r="R114" t="str">
        <f t="shared" si="12"/>
        <v>web</v>
      </c>
      <c r="S114" s="7">
        <f t="shared" si="9"/>
        <v>41875.208333333336</v>
      </c>
      <c r="T114" s="7">
        <f t="shared" si="10"/>
        <v>41890.208333333336</v>
      </c>
      <c r="U114" s="9">
        <f t="shared" si="13"/>
        <v>15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7"/>
        <v>3.7687878787878786</v>
      </c>
      <c r="P115">
        <f t="shared" si="8"/>
        <v>94.938931297709928</v>
      </c>
      <c r="Q115" t="str">
        <f t="shared" si="11"/>
        <v>food</v>
      </c>
      <c r="R115" t="str">
        <f t="shared" si="12"/>
        <v>food trucks</v>
      </c>
      <c r="S115" s="7">
        <f t="shared" si="9"/>
        <v>42990.208333333328</v>
      </c>
      <c r="T115" s="7">
        <f t="shared" si="10"/>
        <v>42997.208333333328</v>
      </c>
      <c r="U115" s="9">
        <f t="shared" si="13"/>
        <v>7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7"/>
        <v>7.2715789473684209</v>
      </c>
      <c r="P116">
        <f t="shared" si="8"/>
        <v>109.65079365079364</v>
      </c>
      <c r="Q116" t="str">
        <f t="shared" si="11"/>
        <v>technology</v>
      </c>
      <c r="R116" t="str">
        <f t="shared" si="12"/>
        <v>wearables</v>
      </c>
      <c r="S116" s="7">
        <f t="shared" si="9"/>
        <v>43564.208333333328</v>
      </c>
      <c r="T116" s="7">
        <f t="shared" si="10"/>
        <v>43565.208333333328</v>
      </c>
      <c r="U116" s="9">
        <f t="shared" si="13"/>
        <v>1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7"/>
        <v>0.87211757648470301</v>
      </c>
      <c r="P117">
        <f t="shared" si="8"/>
        <v>44.001815980629537</v>
      </c>
      <c r="Q117" t="str">
        <f t="shared" si="11"/>
        <v>publishing</v>
      </c>
      <c r="R117" t="str">
        <f t="shared" si="12"/>
        <v>fiction</v>
      </c>
      <c r="S117" s="7">
        <f t="shared" si="9"/>
        <v>43056.25</v>
      </c>
      <c r="T117" s="7">
        <f t="shared" si="10"/>
        <v>43091.25</v>
      </c>
      <c r="U117" s="9">
        <f t="shared" si="13"/>
        <v>35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7"/>
        <v>0.88</v>
      </c>
      <c r="P118">
        <f t="shared" si="8"/>
        <v>86.794520547945211</v>
      </c>
      <c r="Q118" t="str">
        <f t="shared" si="11"/>
        <v>theater</v>
      </c>
      <c r="R118" t="str">
        <f t="shared" si="12"/>
        <v>plays</v>
      </c>
      <c r="S118" s="7">
        <f t="shared" si="9"/>
        <v>42265.208333333328</v>
      </c>
      <c r="T118" s="7">
        <f t="shared" si="10"/>
        <v>42266.208333333328</v>
      </c>
      <c r="U118" s="9">
        <f t="shared" si="13"/>
        <v>1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7"/>
        <v>1.7393877551020409</v>
      </c>
      <c r="P119">
        <f t="shared" si="8"/>
        <v>30.992727272727272</v>
      </c>
      <c r="Q119" t="str">
        <f t="shared" si="11"/>
        <v>film &amp; video</v>
      </c>
      <c r="R119" t="str">
        <f t="shared" si="12"/>
        <v>television</v>
      </c>
      <c r="S119" s="7">
        <f t="shared" si="9"/>
        <v>40808.208333333336</v>
      </c>
      <c r="T119" s="7">
        <f t="shared" si="10"/>
        <v>40814.208333333336</v>
      </c>
      <c r="U119" s="9">
        <f t="shared" si="13"/>
        <v>6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7"/>
        <v>1.1761111111111111</v>
      </c>
      <c r="P120">
        <f t="shared" si="8"/>
        <v>94.791044776119406</v>
      </c>
      <c r="Q120" t="str">
        <f t="shared" si="11"/>
        <v>photography</v>
      </c>
      <c r="R120" t="str">
        <f t="shared" si="12"/>
        <v>photography books</v>
      </c>
      <c r="S120" s="7">
        <f t="shared" si="9"/>
        <v>41665.25</v>
      </c>
      <c r="T120" s="7">
        <f t="shared" si="10"/>
        <v>41671.25</v>
      </c>
      <c r="U120" s="9">
        <f t="shared" si="13"/>
        <v>6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7"/>
        <v>2.1496</v>
      </c>
      <c r="P121">
        <f t="shared" si="8"/>
        <v>69.79220779220779</v>
      </c>
      <c r="Q121" t="str">
        <f t="shared" si="11"/>
        <v>film &amp; video</v>
      </c>
      <c r="R121" t="str">
        <f t="shared" si="12"/>
        <v>documentary</v>
      </c>
      <c r="S121" s="7">
        <f t="shared" si="9"/>
        <v>41806.208333333336</v>
      </c>
      <c r="T121" s="7">
        <f t="shared" si="10"/>
        <v>41823.208333333336</v>
      </c>
      <c r="U121" s="9">
        <f t="shared" si="13"/>
        <v>17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7"/>
        <v>1.4949667110519307</v>
      </c>
      <c r="P122">
        <f t="shared" si="8"/>
        <v>63.003367003367003</v>
      </c>
      <c r="Q122" t="str">
        <f t="shared" si="11"/>
        <v>games</v>
      </c>
      <c r="R122" t="str">
        <f t="shared" si="12"/>
        <v>mobile games</v>
      </c>
      <c r="S122" s="7">
        <f t="shared" si="9"/>
        <v>42111.208333333328</v>
      </c>
      <c r="T122" s="7">
        <f t="shared" si="10"/>
        <v>42115.208333333328</v>
      </c>
      <c r="U122" s="9">
        <f t="shared" si="13"/>
        <v>4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7"/>
        <v>2.1933995584988963</v>
      </c>
      <c r="P123">
        <f t="shared" si="8"/>
        <v>110.0343300110742</v>
      </c>
      <c r="Q123" t="str">
        <f t="shared" si="11"/>
        <v>games</v>
      </c>
      <c r="R123" t="str">
        <f t="shared" si="12"/>
        <v>video games</v>
      </c>
      <c r="S123" s="7">
        <f t="shared" si="9"/>
        <v>41917.208333333336</v>
      </c>
      <c r="T123" s="7">
        <f t="shared" si="10"/>
        <v>41930.208333333336</v>
      </c>
      <c r="U123" s="9">
        <f t="shared" si="13"/>
        <v>13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7"/>
        <v>0.64367690058479532</v>
      </c>
      <c r="P124">
        <f t="shared" si="8"/>
        <v>25.997933274284026</v>
      </c>
      <c r="Q124" t="str">
        <f t="shared" si="11"/>
        <v>publishing</v>
      </c>
      <c r="R124" t="str">
        <f t="shared" si="12"/>
        <v>fiction</v>
      </c>
      <c r="S124" s="7">
        <f t="shared" si="9"/>
        <v>41970.25</v>
      </c>
      <c r="T124" s="7">
        <f t="shared" si="10"/>
        <v>41997.25</v>
      </c>
      <c r="U124" s="9">
        <f t="shared" si="13"/>
        <v>27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7"/>
        <v>0.18622397298818233</v>
      </c>
      <c r="P125">
        <f t="shared" si="8"/>
        <v>49.987915407854985</v>
      </c>
      <c r="Q125" t="str">
        <f t="shared" si="11"/>
        <v>theater</v>
      </c>
      <c r="R125" t="str">
        <f t="shared" si="12"/>
        <v>plays</v>
      </c>
      <c r="S125" s="7">
        <f t="shared" si="9"/>
        <v>42332.25</v>
      </c>
      <c r="T125" s="7">
        <f t="shared" si="10"/>
        <v>42335.25</v>
      </c>
      <c r="U125" s="9">
        <f t="shared" si="13"/>
        <v>3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7"/>
        <v>3.6776923076923076</v>
      </c>
      <c r="P126">
        <f t="shared" si="8"/>
        <v>101.72340425531915</v>
      </c>
      <c r="Q126" t="str">
        <f t="shared" si="11"/>
        <v>photography</v>
      </c>
      <c r="R126" t="str">
        <f t="shared" si="12"/>
        <v>photography books</v>
      </c>
      <c r="S126" s="7">
        <f t="shared" si="9"/>
        <v>43598.208333333328</v>
      </c>
      <c r="T126" s="7">
        <f t="shared" si="10"/>
        <v>43651.208333333328</v>
      </c>
      <c r="U126" s="9">
        <f t="shared" si="13"/>
        <v>53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7"/>
        <v>1.5990566037735849</v>
      </c>
      <c r="P127">
        <f t="shared" si="8"/>
        <v>47.083333333333336</v>
      </c>
      <c r="Q127" t="str">
        <f t="shared" si="11"/>
        <v>theater</v>
      </c>
      <c r="R127" t="str">
        <f t="shared" si="12"/>
        <v>plays</v>
      </c>
      <c r="S127" s="7">
        <f t="shared" si="9"/>
        <v>43362.208333333328</v>
      </c>
      <c r="T127" s="7">
        <f t="shared" si="10"/>
        <v>43366.208333333328</v>
      </c>
      <c r="U127" s="9">
        <f t="shared" si="13"/>
        <v>4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7"/>
        <v>0.38633185349611543</v>
      </c>
      <c r="P128">
        <f t="shared" si="8"/>
        <v>89.944444444444443</v>
      </c>
      <c r="Q128" t="str">
        <f t="shared" si="11"/>
        <v>theater</v>
      </c>
      <c r="R128" t="str">
        <f t="shared" si="12"/>
        <v>plays</v>
      </c>
      <c r="S128" s="7">
        <f t="shared" si="9"/>
        <v>42596.208333333328</v>
      </c>
      <c r="T128" s="7">
        <f t="shared" si="10"/>
        <v>42624.208333333328</v>
      </c>
      <c r="U128" s="9">
        <f t="shared" si="13"/>
        <v>28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7"/>
        <v>0.51421511627906979</v>
      </c>
      <c r="P129">
        <f t="shared" si="8"/>
        <v>78.96875</v>
      </c>
      <c r="Q129" t="str">
        <f t="shared" si="11"/>
        <v>theater</v>
      </c>
      <c r="R129" t="str">
        <f t="shared" si="12"/>
        <v>plays</v>
      </c>
      <c r="S129" s="7">
        <f t="shared" si="9"/>
        <v>40310.208333333336</v>
      </c>
      <c r="T129" s="7">
        <f t="shared" si="10"/>
        <v>40313.208333333336</v>
      </c>
      <c r="U129" s="9">
        <f t="shared" si="13"/>
        <v>3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14">E130/D130</f>
        <v>0.60334277620396604</v>
      </c>
      <c r="P130">
        <f t="shared" ref="P130:P193" si="15">IF(G130&gt;0,E130/G130,0)</f>
        <v>80.067669172932327</v>
      </c>
      <c r="Q130" t="str">
        <f t="shared" si="11"/>
        <v>music</v>
      </c>
      <c r="R130" t="str">
        <f t="shared" si="12"/>
        <v>rock</v>
      </c>
      <c r="S130" s="7">
        <f t="shared" ref="S130:S193" si="16">(((J130/60)/60)/24)+DATE(1970,1,1)</f>
        <v>40417.208333333336</v>
      </c>
      <c r="T130" s="7">
        <f t="shared" ref="T130:T193" si="17">(((K130/60)/60)/24)+DATE(1970,1,1)</f>
        <v>40430.208333333336</v>
      </c>
      <c r="U130" s="9">
        <f t="shared" si="13"/>
        <v>13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4"/>
        <v>3.2026936026936029E-2</v>
      </c>
      <c r="P131">
        <f t="shared" si="15"/>
        <v>86.472727272727269</v>
      </c>
      <c r="Q131" t="str">
        <f t="shared" ref="Q131:Q194" si="18">LEFT(N131,FIND("/",N131)-1)</f>
        <v>food</v>
      </c>
      <c r="R131" t="str">
        <f t="shared" ref="R131:R194" si="19">RIGHT(N131,LEN(N131)-FIND("/",N131))</f>
        <v>food trucks</v>
      </c>
      <c r="S131" s="7">
        <f t="shared" si="16"/>
        <v>42038.25</v>
      </c>
      <c r="T131" s="7">
        <f t="shared" si="17"/>
        <v>42063.25</v>
      </c>
      <c r="U131" s="9">
        <f t="shared" ref="U131:U194" si="20">T131-S131</f>
        <v>25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4"/>
        <v>1.5546875</v>
      </c>
      <c r="P132">
        <f t="shared" si="15"/>
        <v>28.001876172607879</v>
      </c>
      <c r="Q132" t="str">
        <f t="shared" si="18"/>
        <v>film &amp; video</v>
      </c>
      <c r="R132" t="str">
        <f t="shared" si="19"/>
        <v>drama</v>
      </c>
      <c r="S132" s="7">
        <f t="shared" si="16"/>
        <v>40842.208333333336</v>
      </c>
      <c r="T132" s="7">
        <f t="shared" si="17"/>
        <v>40858.25</v>
      </c>
      <c r="U132" s="9">
        <f t="shared" si="20"/>
        <v>16.041666666664241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4"/>
        <v>1.0085974499089254</v>
      </c>
      <c r="P133">
        <f t="shared" si="15"/>
        <v>67.996725337699544</v>
      </c>
      <c r="Q133" t="str">
        <f t="shared" si="18"/>
        <v>technology</v>
      </c>
      <c r="R133" t="str">
        <f t="shared" si="19"/>
        <v>web</v>
      </c>
      <c r="S133" s="7">
        <f t="shared" si="16"/>
        <v>41607.25</v>
      </c>
      <c r="T133" s="7">
        <f t="shared" si="17"/>
        <v>41620.25</v>
      </c>
      <c r="U133" s="9">
        <f t="shared" si="20"/>
        <v>13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4"/>
        <v>1.1618181818181819</v>
      </c>
      <c r="P134">
        <f t="shared" si="15"/>
        <v>43.078651685393261</v>
      </c>
      <c r="Q134" t="str">
        <f t="shared" si="18"/>
        <v>theater</v>
      </c>
      <c r="R134" t="str">
        <f t="shared" si="19"/>
        <v>plays</v>
      </c>
      <c r="S134" s="7">
        <f t="shared" si="16"/>
        <v>43112.25</v>
      </c>
      <c r="T134" s="7">
        <f t="shared" si="17"/>
        <v>43128.25</v>
      </c>
      <c r="U134" s="9">
        <f t="shared" si="20"/>
        <v>16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4"/>
        <v>3.1077777777777778</v>
      </c>
      <c r="P135">
        <f t="shared" si="15"/>
        <v>87.95597484276729</v>
      </c>
      <c r="Q135" t="str">
        <f t="shared" si="18"/>
        <v>music</v>
      </c>
      <c r="R135" t="str">
        <f t="shared" si="19"/>
        <v>world music</v>
      </c>
      <c r="S135" s="7">
        <f t="shared" si="16"/>
        <v>40767.208333333336</v>
      </c>
      <c r="T135" s="7">
        <f t="shared" si="17"/>
        <v>40789.208333333336</v>
      </c>
      <c r="U135" s="9">
        <f t="shared" si="20"/>
        <v>22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4"/>
        <v>0.89736683417085428</v>
      </c>
      <c r="P136">
        <f t="shared" si="15"/>
        <v>94.987234042553197</v>
      </c>
      <c r="Q136" t="str">
        <f t="shared" si="18"/>
        <v>film &amp; video</v>
      </c>
      <c r="R136" t="str">
        <f t="shared" si="19"/>
        <v>documentary</v>
      </c>
      <c r="S136" s="7">
        <f t="shared" si="16"/>
        <v>40713.208333333336</v>
      </c>
      <c r="T136" s="7">
        <f t="shared" si="17"/>
        <v>40762.208333333336</v>
      </c>
      <c r="U136" s="9">
        <f t="shared" si="20"/>
        <v>49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4"/>
        <v>0.71272727272727276</v>
      </c>
      <c r="P137">
        <f t="shared" si="15"/>
        <v>46.905982905982903</v>
      </c>
      <c r="Q137" t="str">
        <f t="shared" si="18"/>
        <v>theater</v>
      </c>
      <c r="R137" t="str">
        <f t="shared" si="19"/>
        <v>plays</v>
      </c>
      <c r="S137" s="7">
        <f t="shared" si="16"/>
        <v>41340.25</v>
      </c>
      <c r="T137" s="7">
        <f t="shared" si="17"/>
        <v>41345.208333333336</v>
      </c>
      <c r="U137" s="9">
        <f t="shared" si="20"/>
        <v>4.9583333333357587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4"/>
        <v>3.2862318840579711E-2</v>
      </c>
      <c r="P138">
        <f t="shared" si="15"/>
        <v>46.913793103448278</v>
      </c>
      <c r="Q138" t="str">
        <f t="shared" si="18"/>
        <v>film &amp; video</v>
      </c>
      <c r="R138" t="str">
        <f t="shared" si="19"/>
        <v>drama</v>
      </c>
      <c r="S138" s="7">
        <f t="shared" si="16"/>
        <v>41797.208333333336</v>
      </c>
      <c r="T138" s="7">
        <f t="shared" si="17"/>
        <v>41809.208333333336</v>
      </c>
      <c r="U138" s="9">
        <f t="shared" si="20"/>
        <v>12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4"/>
        <v>2.617777777777778</v>
      </c>
      <c r="P139">
        <f t="shared" si="15"/>
        <v>94.24</v>
      </c>
      <c r="Q139" t="str">
        <f t="shared" si="18"/>
        <v>publishing</v>
      </c>
      <c r="R139" t="str">
        <f t="shared" si="19"/>
        <v>nonfiction</v>
      </c>
      <c r="S139" s="7">
        <f t="shared" si="16"/>
        <v>40457.208333333336</v>
      </c>
      <c r="T139" s="7">
        <f t="shared" si="17"/>
        <v>40463.208333333336</v>
      </c>
      <c r="U139" s="9">
        <f t="shared" si="20"/>
        <v>6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4"/>
        <v>0.96</v>
      </c>
      <c r="P140">
        <f t="shared" si="15"/>
        <v>80.139130434782615</v>
      </c>
      <c r="Q140" t="str">
        <f t="shared" si="18"/>
        <v>games</v>
      </c>
      <c r="R140" t="str">
        <f t="shared" si="19"/>
        <v>mobile games</v>
      </c>
      <c r="S140" s="7">
        <f t="shared" si="16"/>
        <v>41180.208333333336</v>
      </c>
      <c r="T140" s="7">
        <f t="shared" si="17"/>
        <v>41186.208333333336</v>
      </c>
      <c r="U140" s="9">
        <f t="shared" si="20"/>
        <v>6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4"/>
        <v>0.20896851248642778</v>
      </c>
      <c r="P141">
        <f t="shared" si="15"/>
        <v>59.036809815950917</v>
      </c>
      <c r="Q141" t="str">
        <f t="shared" si="18"/>
        <v>technology</v>
      </c>
      <c r="R141" t="str">
        <f t="shared" si="19"/>
        <v>wearables</v>
      </c>
      <c r="S141" s="7">
        <f t="shared" si="16"/>
        <v>42115.208333333328</v>
      </c>
      <c r="T141" s="7">
        <f t="shared" si="17"/>
        <v>42131.208333333328</v>
      </c>
      <c r="U141" s="9">
        <f t="shared" si="20"/>
        <v>16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4"/>
        <v>2.2316363636363636</v>
      </c>
      <c r="P142">
        <f t="shared" si="15"/>
        <v>65.989247311827953</v>
      </c>
      <c r="Q142" t="str">
        <f t="shared" si="18"/>
        <v>film &amp; video</v>
      </c>
      <c r="R142" t="str">
        <f t="shared" si="19"/>
        <v>documentary</v>
      </c>
      <c r="S142" s="7">
        <f t="shared" si="16"/>
        <v>43156.25</v>
      </c>
      <c r="T142" s="7">
        <f t="shared" si="17"/>
        <v>43161.25</v>
      </c>
      <c r="U142" s="9">
        <f t="shared" si="20"/>
        <v>5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4"/>
        <v>1.0159097978227061</v>
      </c>
      <c r="P143">
        <f t="shared" si="15"/>
        <v>60.992530345471522</v>
      </c>
      <c r="Q143" t="str">
        <f t="shared" si="18"/>
        <v>technology</v>
      </c>
      <c r="R143" t="str">
        <f t="shared" si="19"/>
        <v>web</v>
      </c>
      <c r="S143" s="7">
        <f t="shared" si="16"/>
        <v>42167.208333333328</v>
      </c>
      <c r="T143" s="7">
        <f t="shared" si="17"/>
        <v>42173.208333333328</v>
      </c>
      <c r="U143" s="9">
        <f t="shared" si="20"/>
        <v>6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4"/>
        <v>2.3003999999999998</v>
      </c>
      <c r="P144">
        <f t="shared" si="15"/>
        <v>98.307692307692307</v>
      </c>
      <c r="Q144" t="str">
        <f t="shared" si="18"/>
        <v>technology</v>
      </c>
      <c r="R144" t="str">
        <f t="shared" si="19"/>
        <v>web</v>
      </c>
      <c r="S144" s="7">
        <f t="shared" si="16"/>
        <v>41005.208333333336</v>
      </c>
      <c r="T144" s="7">
        <f t="shared" si="17"/>
        <v>41046.208333333336</v>
      </c>
      <c r="U144" s="9">
        <f t="shared" si="20"/>
        <v>41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4"/>
        <v>1.355925925925926</v>
      </c>
      <c r="P145">
        <f t="shared" si="15"/>
        <v>104.6</v>
      </c>
      <c r="Q145" t="str">
        <f t="shared" si="18"/>
        <v>music</v>
      </c>
      <c r="R145" t="str">
        <f t="shared" si="19"/>
        <v>indie rock</v>
      </c>
      <c r="S145" s="7">
        <f t="shared" si="16"/>
        <v>40357.208333333336</v>
      </c>
      <c r="T145" s="7">
        <f t="shared" si="17"/>
        <v>40377.208333333336</v>
      </c>
      <c r="U145" s="9">
        <f t="shared" si="20"/>
        <v>20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4"/>
        <v>1.2909999999999999</v>
      </c>
      <c r="P146">
        <f t="shared" si="15"/>
        <v>86.066666666666663</v>
      </c>
      <c r="Q146" t="str">
        <f t="shared" si="18"/>
        <v>theater</v>
      </c>
      <c r="R146" t="str">
        <f t="shared" si="19"/>
        <v>plays</v>
      </c>
      <c r="S146" s="7">
        <f t="shared" si="16"/>
        <v>43633.208333333328</v>
      </c>
      <c r="T146" s="7">
        <f t="shared" si="17"/>
        <v>43641.208333333328</v>
      </c>
      <c r="U146" s="9">
        <f t="shared" si="20"/>
        <v>8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4"/>
        <v>2.3651200000000001</v>
      </c>
      <c r="P147">
        <f t="shared" si="15"/>
        <v>76.989583333333329</v>
      </c>
      <c r="Q147" t="str">
        <f t="shared" si="18"/>
        <v>technology</v>
      </c>
      <c r="R147" t="str">
        <f t="shared" si="19"/>
        <v>wearables</v>
      </c>
      <c r="S147" s="7">
        <f t="shared" si="16"/>
        <v>41889.208333333336</v>
      </c>
      <c r="T147" s="7">
        <f t="shared" si="17"/>
        <v>41894.208333333336</v>
      </c>
      <c r="U147" s="9">
        <f t="shared" si="20"/>
        <v>5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4"/>
        <v>0.17249999999999999</v>
      </c>
      <c r="P148">
        <f t="shared" si="15"/>
        <v>29.764705882352942</v>
      </c>
      <c r="Q148" t="str">
        <f t="shared" si="18"/>
        <v>theater</v>
      </c>
      <c r="R148" t="str">
        <f t="shared" si="19"/>
        <v>plays</v>
      </c>
      <c r="S148" s="7">
        <f t="shared" si="16"/>
        <v>40855.25</v>
      </c>
      <c r="T148" s="7">
        <f t="shared" si="17"/>
        <v>40875.25</v>
      </c>
      <c r="U148" s="9">
        <f t="shared" si="20"/>
        <v>20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4"/>
        <v>1.1249397590361445</v>
      </c>
      <c r="P149">
        <f t="shared" si="15"/>
        <v>46.91959798994975</v>
      </c>
      <c r="Q149" t="str">
        <f t="shared" si="18"/>
        <v>theater</v>
      </c>
      <c r="R149" t="str">
        <f t="shared" si="19"/>
        <v>plays</v>
      </c>
      <c r="S149" s="7">
        <f t="shared" si="16"/>
        <v>42534.208333333328</v>
      </c>
      <c r="T149" s="7">
        <f t="shared" si="17"/>
        <v>42540.208333333328</v>
      </c>
      <c r="U149" s="9">
        <f t="shared" si="20"/>
        <v>6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4"/>
        <v>1.2102150537634409</v>
      </c>
      <c r="P150">
        <f t="shared" si="15"/>
        <v>105.18691588785046</v>
      </c>
      <c r="Q150" t="str">
        <f t="shared" si="18"/>
        <v>technology</v>
      </c>
      <c r="R150" t="str">
        <f t="shared" si="19"/>
        <v>wearables</v>
      </c>
      <c r="S150" s="7">
        <f t="shared" si="16"/>
        <v>42941.208333333328</v>
      </c>
      <c r="T150" s="7">
        <f t="shared" si="17"/>
        <v>42950.208333333328</v>
      </c>
      <c r="U150" s="9">
        <f t="shared" si="20"/>
        <v>9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4"/>
        <v>2.1987096774193549</v>
      </c>
      <c r="P151">
        <f t="shared" si="15"/>
        <v>69.907692307692301</v>
      </c>
      <c r="Q151" t="str">
        <f t="shared" si="18"/>
        <v>music</v>
      </c>
      <c r="R151" t="str">
        <f t="shared" si="19"/>
        <v>indie rock</v>
      </c>
      <c r="S151" s="7">
        <f t="shared" si="16"/>
        <v>41275.25</v>
      </c>
      <c r="T151" s="7">
        <f t="shared" si="17"/>
        <v>41327.25</v>
      </c>
      <c r="U151" s="9">
        <f t="shared" si="20"/>
        <v>52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4"/>
        <v>0.01</v>
      </c>
      <c r="P152">
        <f t="shared" si="15"/>
        <v>1</v>
      </c>
      <c r="Q152" t="str">
        <f t="shared" si="18"/>
        <v>music</v>
      </c>
      <c r="R152" t="str">
        <f t="shared" si="19"/>
        <v>rock</v>
      </c>
      <c r="S152" s="7">
        <f t="shared" si="16"/>
        <v>43450.25</v>
      </c>
      <c r="T152" s="7">
        <f t="shared" si="17"/>
        <v>43451.25</v>
      </c>
      <c r="U152" s="9">
        <f t="shared" si="20"/>
        <v>1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4"/>
        <v>0.64166909620991253</v>
      </c>
      <c r="P153">
        <f t="shared" si="15"/>
        <v>60.011588275391958</v>
      </c>
      <c r="Q153" t="str">
        <f t="shared" si="18"/>
        <v>music</v>
      </c>
      <c r="R153" t="str">
        <f t="shared" si="19"/>
        <v>electric music</v>
      </c>
      <c r="S153" s="7">
        <f t="shared" si="16"/>
        <v>41799.208333333336</v>
      </c>
      <c r="T153" s="7">
        <f t="shared" si="17"/>
        <v>41850.208333333336</v>
      </c>
      <c r="U153" s="9">
        <f t="shared" si="20"/>
        <v>51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4"/>
        <v>4.2306746987951804</v>
      </c>
      <c r="P154">
        <f t="shared" si="15"/>
        <v>52.006220379146917</v>
      </c>
      <c r="Q154" t="str">
        <f t="shared" si="18"/>
        <v>music</v>
      </c>
      <c r="R154" t="str">
        <f t="shared" si="19"/>
        <v>indie rock</v>
      </c>
      <c r="S154" s="7">
        <f t="shared" si="16"/>
        <v>42783.25</v>
      </c>
      <c r="T154" s="7">
        <f t="shared" si="17"/>
        <v>42790.25</v>
      </c>
      <c r="U154" s="9">
        <f t="shared" si="20"/>
        <v>7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4"/>
        <v>0.92984160506863778</v>
      </c>
      <c r="P155">
        <f t="shared" si="15"/>
        <v>31.000176025347649</v>
      </c>
      <c r="Q155" t="str">
        <f t="shared" si="18"/>
        <v>theater</v>
      </c>
      <c r="R155" t="str">
        <f t="shared" si="19"/>
        <v>plays</v>
      </c>
      <c r="S155" s="7">
        <f t="shared" si="16"/>
        <v>41201.208333333336</v>
      </c>
      <c r="T155" s="7">
        <f t="shared" si="17"/>
        <v>41207.208333333336</v>
      </c>
      <c r="U155" s="9">
        <f t="shared" si="20"/>
        <v>6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4"/>
        <v>0.58756567425569173</v>
      </c>
      <c r="P156">
        <f t="shared" si="15"/>
        <v>95.042492917847028</v>
      </c>
      <c r="Q156" t="str">
        <f t="shared" si="18"/>
        <v>music</v>
      </c>
      <c r="R156" t="str">
        <f t="shared" si="19"/>
        <v>indie rock</v>
      </c>
      <c r="S156" s="7">
        <f t="shared" si="16"/>
        <v>42502.208333333328</v>
      </c>
      <c r="T156" s="7">
        <f t="shared" si="17"/>
        <v>42525.208333333328</v>
      </c>
      <c r="U156" s="9">
        <f t="shared" si="20"/>
        <v>23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4"/>
        <v>0.65022222222222226</v>
      </c>
      <c r="P157">
        <f t="shared" si="15"/>
        <v>75.968174204355108</v>
      </c>
      <c r="Q157" t="str">
        <f t="shared" si="18"/>
        <v>theater</v>
      </c>
      <c r="R157" t="str">
        <f t="shared" si="19"/>
        <v>plays</v>
      </c>
      <c r="S157" s="7">
        <f t="shared" si="16"/>
        <v>40262.208333333336</v>
      </c>
      <c r="T157" s="7">
        <f t="shared" si="17"/>
        <v>40277.208333333336</v>
      </c>
      <c r="U157" s="9">
        <f t="shared" si="20"/>
        <v>15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4"/>
        <v>0.73939560439560437</v>
      </c>
      <c r="P158">
        <f t="shared" si="15"/>
        <v>71.013192612137203</v>
      </c>
      <c r="Q158" t="str">
        <f t="shared" si="18"/>
        <v>music</v>
      </c>
      <c r="R158" t="str">
        <f t="shared" si="19"/>
        <v>rock</v>
      </c>
      <c r="S158" s="7">
        <f t="shared" si="16"/>
        <v>43743.208333333328</v>
      </c>
      <c r="T158" s="7">
        <f t="shared" si="17"/>
        <v>43767.208333333328</v>
      </c>
      <c r="U158" s="9">
        <f t="shared" si="20"/>
        <v>24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4"/>
        <v>0.52666666666666662</v>
      </c>
      <c r="P159">
        <f t="shared" si="15"/>
        <v>73.733333333333334</v>
      </c>
      <c r="Q159" t="str">
        <f t="shared" si="18"/>
        <v>photography</v>
      </c>
      <c r="R159" t="str">
        <f t="shared" si="19"/>
        <v>photography books</v>
      </c>
      <c r="S159" s="7">
        <f t="shared" si="16"/>
        <v>41638.25</v>
      </c>
      <c r="T159" s="7">
        <f t="shared" si="17"/>
        <v>41650.25</v>
      </c>
      <c r="U159" s="9">
        <f t="shared" si="20"/>
        <v>12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4"/>
        <v>2.2095238095238097</v>
      </c>
      <c r="P160">
        <f t="shared" si="15"/>
        <v>113.17073170731707</v>
      </c>
      <c r="Q160" t="str">
        <f t="shared" si="18"/>
        <v>music</v>
      </c>
      <c r="R160" t="str">
        <f t="shared" si="19"/>
        <v>rock</v>
      </c>
      <c r="S160" s="7">
        <f t="shared" si="16"/>
        <v>42346.25</v>
      </c>
      <c r="T160" s="7">
        <f t="shared" si="17"/>
        <v>42347.25</v>
      </c>
      <c r="U160" s="9">
        <f t="shared" si="20"/>
        <v>1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4"/>
        <v>1.0001150627615063</v>
      </c>
      <c r="P161">
        <f t="shared" si="15"/>
        <v>105.00933552992861</v>
      </c>
      <c r="Q161" t="str">
        <f t="shared" si="18"/>
        <v>theater</v>
      </c>
      <c r="R161" t="str">
        <f t="shared" si="19"/>
        <v>plays</v>
      </c>
      <c r="S161" s="7">
        <f t="shared" si="16"/>
        <v>43551.208333333328</v>
      </c>
      <c r="T161" s="7">
        <f t="shared" si="17"/>
        <v>43569.208333333328</v>
      </c>
      <c r="U161" s="9">
        <f t="shared" si="20"/>
        <v>18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4"/>
        <v>1.6231249999999999</v>
      </c>
      <c r="P162">
        <f t="shared" si="15"/>
        <v>79.176829268292678</v>
      </c>
      <c r="Q162" t="str">
        <f t="shared" si="18"/>
        <v>technology</v>
      </c>
      <c r="R162" t="str">
        <f t="shared" si="19"/>
        <v>wearables</v>
      </c>
      <c r="S162" s="7">
        <f t="shared" si="16"/>
        <v>43582.208333333328</v>
      </c>
      <c r="T162" s="7">
        <f t="shared" si="17"/>
        <v>43598.208333333328</v>
      </c>
      <c r="U162" s="9">
        <f t="shared" si="20"/>
        <v>16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4"/>
        <v>0.78181818181818186</v>
      </c>
      <c r="P163">
        <f t="shared" si="15"/>
        <v>57.333333333333336</v>
      </c>
      <c r="Q163" t="str">
        <f t="shared" si="18"/>
        <v>technology</v>
      </c>
      <c r="R163" t="str">
        <f t="shared" si="19"/>
        <v>web</v>
      </c>
      <c r="S163" s="7">
        <f t="shared" si="16"/>
        <v>42270.208333333328</v>
      </c>
      <c r="T163" s="7">
        <f t="shared" si="17"/>
        <v>42276.208333333328</v>
      </c>
      <c r="U163" s="9">
        <f t="shared" si="20"/>
        <v>6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4"/>
        <v>1.4973770491803278</v>
      </c>
      <c r="P164">
        <f t="shared" si="15"/>
        <v>58.178343949044589</v>
      </c>
      <c r="Q164" t="str">
        <f t="shared" si="18"/>
        <v>music</v>
      </c>
      <c r="R164" t="str">
        <f t="shared" si="19"/>
        <v>rock</v>
      </c>
      <c r="S164" s="7">
        <f t="shared" si="16"/>
        <v>43442.25</v>
      </c>
      <c r="T164" s="7">
        <f t="shared" si="17"/>
        <v>43472.25</v>
      </c>
      <c r="U164" s="9">
        <f t="shared" si="20"/>
        <v>30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4"/>
        <v>2.5325714285714285</v>
      </c>
      <c r="P165">
        <f t="shared" si="15"/>
        <v>36.032520325203251</v>
      </c>
      <c r="Q165" t="str">
        <f t="shared" si="18"/>
        <v>photography</v>
      </c>
      <c r="R165" t="str">
        <f t="shared" si="19"/>
        <v>photography books</v>
      </c>
      <c r="S165" s="7">
        <f t="shared" si="16"/>
        <v>43028.208333333328</v>
      </c>
      <c r="T165" s="7">
        <f t="shared" si="17"/>
        <v>43077.25</v>
      </c>
      <c r="U165" s="9">
        <f t="shared" si="20"/>
        <v>49.041666666671517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4"/>
        <v>1.0016943521594683</v>
      </c>
      <c r="P166">
        <f t="shared" si="15"/>
        <v>107.99068767908309</v>
      </c>
      <c r="Q166" t="str">
        <f t="shared" si="18"/>
        <v>theater</v>
      </c>
      <c r="R166" t="str">
        <f t="shared" si="19"/>
        <v>plays</v>
      </c>
      <c r="S166" s="7">
        <f t="shared" si="16"/>
        <v>43016.208333333328</v>
      </c>
      <c r="T166" s="7">
        <f t="shared" si="17"/>
        <v>43017.208333333328</v>
      </c>
      <c r="U166" s="9">
        <f t="shared" si="20"/>
        <v>1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4"/>
        <v>1.2199004424778761</v>
      </c>
      <c r="P167">
        <f t="shared" si="15"/>
        <v>44.005985634477256</v>
      </c>
      <c r="Q167" t="str">
        <f t="shared" si="18"/>
        <v>technology</v>
      </c>
      <c r="R167" t="str">
        <f t="shared" si="19"/>
        <v>web</v>
      </c>
      <c r="S167" s="7">
        <f t="shared" si="16"/>
        <v>42948.208333333328</v>
      </c>
      <c r="T167" s="7">
        <f t="shared" si="17"/>
        <v>42980.208333333328</v>
      </c>
      <c r="U167" s="9">
        <f t="shared" si="20"/>
        <v>32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4"/>
        <v>1.3713265306122449</v>
      </c>
      <c r="P168">
        <f t="shared" si="15"/>
        <v>55.077868852459019</v>
      </c>
      <c r="Q168" t="str">
        <f t="shared" si="18"/>
        <v>photography</v>
      </c>
      <c r="R168" t="str">
        <f t="shared" si="19"/>
        <v>photography books</v>
      </c>
      <c r="S168" s="7">
        <f t="shared" si="16"/>
        <v>40534.25</v>
      </c>
      <c r="T168" s="7">
        <f t="shared" si="17"/>
        <v>40538.25</v>
      </c>
      <c r="U168" s="9">
        <f t="shared" si="20"/>
        <v>4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4"/>
        <v>4.155384615384615</v>
      </c>
      <c r="P169">
        <f t="shared" si="15"/>
        <v>74</v>
      </c>
      <c r="Q169" t="str">
        <f t="shared" si="18"/>
        <v>theater</v>
      </c>
      <c r="R169" t="str">
        <f t="shared" si="19"/>
        <v>plays</v>
      </c>
      <c r="S169" s="7">
        <f t="shared" si="16"/>
        <v>41435.208333333336</v>
      </c>
      <c r="T169" s="7">
        <f t="shared" si="17"/>
        <v>41445.208333333336</v>
      </c>
      <c r="U169" s="9">
        <f t="shared" si="20"/>
        <v>10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4"/>
        <v>0.3130913348946136</v>
      </c>
      <c r="P170">
        <f t="shared" si="15"/>
        <v>41.996858638743454</v>
      </c>
      <c r="Q170" t="str">
        <f t="shared" si="18"/>
        <v>music</v>
      </c>
      <c r="R170" t="str">
        <f t="shared" si="19"/>
        <v>indie rock</v>
      </c>
      <c r="S170" s="7">
        <f t="shared" si="16"/>
        <v>43518.25</v>
      </c>
      <c r="T170" s="7">
        <f t="shared" si="17"/>
        <v>43541.208333333328</v>
      </c>
      <c r="U170" s="9">
        <f t="shared" si="20"/>
        <v>22.958333333328483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4"/>
        <v>4.240815450643777</v>
      </c>
      <c r="P171">
        <f t="shared" si="15"/>
        <v>77.988161010260455</v>
      </c>
      <c r="Q171" t="str">
        <f t="shared" si="18"/>
        <v>film &amp; video</v>
      </c>
      <c r="R171" t="str">
        <f t="shared" si="19"/>
        <v>shorts</v>
      </c>
      <c r="S171" s="7">
        <f t="shared" si="16"/>
        <v>41077.208333333336</v>
      </c>
      <c r="T171" s="7">
        <f t="shared" si="17"/>
        <v>41105.208333333336</v>
      </c>
      <c r="U171" s="9">
        <f t="shared" si="20"/>
        <v>28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4"/>
        <v>2.9388623072833599E-2</v>
      </c>
      <c r="P172">
        <f t="shared" si="15"/>
        <v>82.507462686567166</v>
      </c>
      <c r="Q172" t="str">
        <f t="shared" si="18"/>
        <v>music</v>
      </c>
      <c r="R172" t="str">
        <f t="shared" si="19"/>
        <v>indie rock</v>
      </c>
      <c r="S172" s="7">
        <f t="shared" si="16"/>
        <v>42950.208333333328</v>
      </c>
      <c r="T172" s="7">
        <f t="shared" si="17"/>
        <v>42957.208333333328</v>
      </c>
      <c r="U172" s="9">
        <f t="shared" si="20"/>
        <v>7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4"/>
        <v>0.1063265306122449</v>
      </c>
      <c r="P173">
        <f t="shared" si="15"/>
        <v>104.2</v>
      </c>
      <c r="Q173" t="str">
        <f t="shared" si="18"/>
        <v>publishing</v>
      </c>
      <c r="R173" t="str">
        <f t="shared" si="19"/>
        <v>translations</v>
      </c>
      <c r="S173" s="7">
        <f t="shared" si="16"/>
        <v>41718.208333333336</v>
      </c>
      <c r="T173" s="7">
        <f t="shared" si="17"/>
        <v>41740.208333333336</v>
      </c>
      <c r="U173" s="9">
        <f t="shared" si="20"/>
        <v>22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4"/>
        <v>0.82874999999999999</v>
      </c>
      <c r="P174">
        <f t="shared" si="15"/>
        <v>25.5</v>
      </c>
      <c r="Q174" t="str">
        <f t="shared" si="18"/>
        <v>film &amp; video</v>
      </c>
      <c r="R174" t="str">
        <f t="shared" si="19"/>
        <v>documentary</v>
      </c>
      <c r="S174" s="7">
        <f t="shared" si="16"/>
        <v>41839.208333333336</v>
      </c>
      <c r="T174" s="7">
        <f t="shared" si="17"/>
        <v>41854.208333333336</v>
      </c>
      <c r="U174" s="9">
        <f t="shared" si="20"/>
        <v>15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4"/>
        <v>1.6301447776628748</v>
      </c>
      <c r="P175">
        <f t="shared" si="15"/>
        <v>100.98334401024984</v>
      </c>
      <c r="Q175" t="str">
        <f t="shared" si="18"/>
        <v>theater</v>
      </c>
      <c r="R175" t="str">
        <f t="shared" si="19"/>
        <v>plays</v>
      </c>
      <c r="S175" s="7">
        <f t="shared" si="16"/>
        <v>41412.208333333336</v>
      </c>
      <c r="T175" s="7">
        <f t="shared" si="17"/>
        <v>41418.208333333336</v>
      </c>
      <c r="U175" s="9">
        <f t="shared" si="20"/>
        <v>6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4"/>
        <v>8.9466666666666672</v>
      </c>
      <c r="P176">
        <f t="shared" si="15"/>
        <v>111.83333333333333</v>
      </c>
      <c r="Q176" t="str">
        <f t="shared" si="18"/>
        <v>technology</v>
      </c>
      <c r="R176" t="str">
        <f t="shared" si="19"/>
        <v>wearables</v>
      </c>
      <c r="S176" s="7">
        <f t="shared" si="16"/>
        <v>42282.208333333328</v>
      </c>
      <c r="T176" s="7">
        <f t="shared" si="17"/>
        <v>42283.208333333328</v>
      </c>
      <c r="U176" s="9">
        <f t="shared" si="20"/>
        <v>1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4"/>
        <v>0.26191501103752757</v>
      </c>
      <c r="P177">
        <f t="shared" si="15"/>
        <v>41.999115044247787</v>
      </c>
      <c r="Q177" t="str">
        <f t="shared" si="18"/>
        <v>theater</v>
      </c>
      <c r="R177" t="str">
        <f t="shared" si="19"/>
        <v>plays</v>
      </c>
      <c r="S177" s="7">
        <f t="shared" si="16"/>
        <v>42613.208333333328</v>
      </c>
      <c r="T177" s="7">
        <f t="shared" si="17"/>
        <v>42632.208333333328</v>
      </c>
      <c r="U177" s="9">
        <f t="shared" si="20"/>
        <v>19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4"/>
        <v>0.74834782608695649</v>
      </c>
      <c r="P178">
        <f t="shared" si="15"/>
        <v>110.05115089514067</v>
      </c>
      <c r="Q178" t="str">
        <f t="shared" si="18"/>
        <v>theater</v>
      </c>
      <c r="R178" t="str">
        <f t="shared" si="19"/>
        <v>plays</v>
      </c>
      <c r="S178" s="7">
        <f t="shared" si="16"/>
        <v>42616.208333333328</v>
      </c>
      <c r="T178" s="7">
        <f t="shared" si="17"/>
        <v>42625.208333333328</v>
      </c>
      <c r="U178" s="9">
        <f t="shared" si="20"/>
        <v>9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4"/>
        <v>4.1647680412371137</v>
      </c>
      <c r="P179">
        <f t="shared" si="15"/>
        <v>58.997079225994888</v>
      </c>
      <c r="Q179" t="str">
        <f t="shared" si="18"/>
        <v>theater</v>
      </c>
      <c r="R179" t="str">
        <f t="shared" si="19"/>
        <v>plays</v>
      </c>
      <c r="S179" s="7">
        <f t="shared" si="16"/>
        <v>40497.25</v>
      </c>
      <c r="T179" s="7">
        <f t="shared" si="17"/>
        <v>40522.25</v>
      </c>
      <c r="U179" s="9">
        <f t="shared" si="20"/>
        <v>25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4"/>
        <v>0.96208333333333329</v>
      </c>
      <c r="P180">
        <f t="shared" si="15"/>
        <v>32.985714285714288</v>
      </c>
      <c r="Q180" t="str">
        <f t="shared" si="18"/>
        <v>food</v>
      </c>
      <c r="R180" t="str">
        <f t="shared" si="19"/>
        <v>food trucks</v>
      </c>
      <c r="S180" s="7">
        <f t="shared" si="16"/>
        <v>42999.208333333328</v>
      </c>
      <c r="T180" s="7">
        <f t="shared" si="17"/>
        <v>43008.208333333328</v>
      </c>
      <c r="U180" s="9">
        <f t="shared" si="20"/>
        <v>9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4"/>
        <v>3.5771910112359548</v>
      </c>
      <c r="P181">
        <f t="shared" si="15"/>
        <v>45.005654509471306</v>
      </c>
      <c r="Q181" t="str">
        <f t="shared" si="18"/>
        <v>theater</v>
      </c>
      <c r="R181" t="str">
        <f t="shared" si="19"/>
        <v>plays</v>
      </c>
      <c r="S181" s="7">
        <f t="shared" si="16"/>
        <v>41350.208333333336</v>
      </c>
      <c r="T181" s="7">
        <f t="shared" si="17"/>
        <v>41351.208333333336</v>
      </c>
      <c r="U181" s="9">
        <f t="shared" si="20"/>
        <v>1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4"/>
        <v>3.0845714285714285</v>
      </c>
      <c r="P182">
        <f t="shared" si="15"/>
        <v>81.98196487897485</v>
      </c>
      <c r="Q182" t="str">
        <f t="shared" si="18"/>
        <v>technology</v>
      </c>
      <c r="R182" t="str">
        <f t="shared" si="19"/>
        <v>wearables</v>
      </c>
      <c r="S182" s="7">
        <f t="shared" si="16"/>
        <v>40259.208333333336</v>
      </c>
      <c r="T182" s="7">
        <f t="shared" si="17"/>
        <v>40264.208333333336</v>
      </c>
      <c r="U182" s="9">
        <f t="shared" si="20"/>
        <v>5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4"/>
        <v>0.61802325581395345</v>
      </c>
      <c r="P183">
        <f t="shared" si="15"/>
        <v>39.080882352941174</v>
      </c>
      <c r="Q183" t="str">
        <f t="shared" si="18"/>
        <v>technology</v>
      </c>
      <c r="R183" t="str">
        <f t="shared" si="19"/>
        <v>web</v>
      </c>
      <c r="S183" s="7">
        <f t="shared" si="16"/>
        <v>43012.208333333328</v>
      </c>
      <c r="T183" s="7">
        <f t="shared" si="17"/>
        <v>43030.208333333328</v>
      </c>
      <c r="U183" s="9">
        <f t="shared" si="20"/>
        <v>18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4"/>
        <v>7.2232472324723247</v>
      </c>
      <c r="P184">
        <f t="shared" si="15"/>
        <v>58.996383363471971</v>
      </c>
      <c r="Q184" t="str">
        <f t="shared" si="18"/>
        <v>theater</v>
      </c>
      <c r="R184" t="str">
        <f t="shared" si="19"/>
        <v>plays</v>
      </c>
      <c r="S184" s="7">
        <f t="shared" si="16"/>
        <v>43631.208333333328</v>
      </c>
      <c r="T184" s="7">
        <f t="shared" si="17"/>
        <v>43647.208333333328</v>
      </c>
      <c r="U184" s="9">
        <f t="shared" si="20"/>
        <v>16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4"/>
        <v>0.69117647058823528</v>
      </c>
      <c r="P185">
        <f t="shared" si="15"/>
        <v>40.988372093023258</v>
      </c>
      <c r="Q185" t="str">
        <f t="shared" si="18"/>
        <v>music</v>
      </c>
      <c r="R185" t="str">
        <f t="shared" si="19"/>
        <v>rock</v>
      </c>
      <c r="S185" s="7">
        <f t="shared" si="16"/>
        <v>40430.208333333336</v>
      </c>
      <c r="T185" s="7">
        <f t="shared" si="17"/>
        <v>40443.208333333336</v>
      </c>
      <c r="U185" s="9">
        <f t="shared" si="20"/>
        <v>13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4"/>
        <v>2.9305555555555554</v>
      </c>
      <c r="P186">
        <f t="shared" si="15"/>
        <v>31.029411764705884</v>
      </c>
      <c r="Q186" t="str">
        <f t="shared" si="18"/>
        <v>theater</v>
      </c>
      <c r="R186" t="str">
        <f t="shared" si="19"/>
        <v>plays</v>
      </c>
      <c r="S186" s="7">
        <f t="shared" si="16"/>
        <v>43588.208333333328</v>
      </c>
      <c r="T186" s="7">
        <f t="shared" si="17"/>
        <v>43589.208333333328</v>
      </c>
      <c r="U186" s="9">
        <f t="shared" si="20"/>
        <v>1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4"/>
        <v>0.71799999999999997</v>
      </c>
      <c r="P187">
        <f t="shared" si="15"/>
        <v>37.789473684210527</v>
      </c>
      <c r="Q187" t="str">
        <f t="shared" si="18"/>
        <v>film &amp; video</v>
      </c>
      <c r="R187" t="str">
        <f t="shared" si="19"/>
        <v>television</v>
      </c>
      <c r="S187" s="7">
        <f t="shared" si="16"/>
        <v>43233.208333333328</v>
      </c>
      <c r="T187" s="7">
        <f t="shared" si="17"/>
        <v>43244.208333333328</v>
      </c>
      <c r="U187" s="9">
        <f t="shared" si="20"/>
        <v>11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4"/>
        <v>0.31934684684684683</v>
      </c>
      <c r="P188">
        <f t="shared" si="15"/>
        <v>32.006772009029348</v>
      </c>
      <c r="Q188" t="str">
        <f t="shared" si="18"/>
        <v>theater</v>
      </c>
      <c r="R188" t="str">
        <f t="shared" si="19"/>
        <v>plays</v>
      </c>
      <c r="S188" s="7">
        <f t="shared" si="16"/>
        <v>41782.208333333336</v>
      </c>
      <c r="T188" s="7">
        <f t="shared" si="17"/>
        <v>41797.208333333336</v>
      </c>
      <c r="U188" s="9">
        <f t="shared" si="20"/>
        <v>15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4"/>
        <v>2.2987375415282392</v>
      </c>
      <c r="P189">
        <f t="shared" si="15"/>
        <v>95.966712898751737</v>
      </c>
      <c r="Q189" t="str">
        <f t="shared" si="18"/>
        <v>film &amp; video</v>
      </c>
      <c r="R189" t="str">
        <f t="shared" si="19"/>
        <v>shorts</v>
      </c>
      <c r="S189" s="7">
        <f t="shared" si="16"/>
        <v>41328.25</v>
      </c>
      <c r="T189" s="7">
        <f t="shared" si="17"/>
        <v>41356.208333333336</v>
      </c>
      <c r="U189" s="9">
        <f t="shared" si="20"/>
        <v>27.958333333335759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4"/>
        <v>0.3201219512195122</v>
      </c>
      <c r="P190">
        <f t="shared" si="15"/>
        <v>75</v>
      </c>
      <c r="Q190" t="str">
        <f t="shared" si="18"/>
        <v>theater</v>
      </c>
      <c r="R190" t="str">
        <f t="shared" si="19"/>
        <v>plays</v>
      </c>
      <c r="S190" s="7">
        <f t="shared" si="16"/>
        <v>41975.25</v>
      </c>
      <c r="T190" s="7">
        <f t="shared" si="17"/>
        <v>41976.25</v>
      </c>
      <c r="U190" s="9">
        <f t="shared" si="20"/>
        <v>1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4"/>
        <v>0.23525352848928385</v>
      </c>
      <c r="P191">
        <f t="shared" si="15"/>
        <v>102.0498866213152</v>
      </c>
      <c r="Q191" t="str">
        <f t="shared" si="18"/>
        <v>theater</v>
      </c>
      <c r="R191" t="str">
        <f t="shared" si="19"/>
        <v>plays</v>
      </c>
      <c r="S191" s="7">
        <f t="shared" si="16"/>
        <v>42433.25</v>
      </c>
      <c r="T191" s="7">
        <f t="shared" si="17"/>
        <v>42433.25</v>
      </c>
      <c r="U191" s="9">
        <f t="shared" si="20"/>
        <v>0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4"/>
        <v>0.68594594594594593</v>
      </c>
      <c r="P192">
        <f t="shared" si="15"/>
        <v>105.75</v>
      </c>
      <c r="Q192" t="str">
        <f t="shared" si="18"/>
        <v>theater</v>
      </c>
      <c r="R192" t="str">
        <f t="shared" si="19"/>
        <v>plays</v>
      </c>
      <c r="S192" s="7">
        <f t="shared" si="16"/>
        <v>41429.208333333336</v>
      </c>
      <c r="T192" s="7">
        <f t="shared" si="17"/>
        <v>41430.208333333336</v>
      </c>
      <c r="U192" s="9">
        <f t="shared" si="20"/>
        <v>1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4"/>
        <v>0.37952380952380954</v>
      </c>
      <c r="P193">
        <f t="shared" si="15"/>
        <v>37.069767441860463</v>
      </c>
      <c r="Q193" t="str">
        <f t="shared" si="18"/>
        <v>theater</v>
      </c>
      <c r="R193" t="str">
        <f t="shared" si="19"/>
        <v>plays</v>
      </c>
      <c r="S193" s="7">
        <f t="shared" si="16"/>
        <v>43536.208333333328</v>
      </c>
      <c r="T193" s="7">
        <f t="shared" si="17"/>
        <v>43539.208333333328</v>
      </c>
      <c r="U193" s="9">
        <f t="shared" si="20"/>
        <v>3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21">E194/D194</f>
        <v>0.19992957746478873</v>
      </c>
      <c r="P194">
        <f t="shared" ref="P194:P257" si="22">IF(G194&gt;0,E194/G194,0)</f>
        <v>35.049382716049379</v>
      </c>
      <c r="Q194" t="str">
        <f t="shared" si="18"/>
        <v>music</v>
      </c>
      <c r="R194" t="str">
        <f t="shared" si="19"/>
        <v>rock</v>
      </c>
      <c r="S194" s="7">
        <f t="shared" ref="S194:S257" si="23">(((J194/60)/60)/24)+DATE(1970,1,1)</f>
        <v>41817.208333333336</v>
      </c>
      <c r="T194" s="7">
        <f t="shared" ref="T194:T257" si="24">(((K194/60)/60)/24)+DATE(1970,1,1)</f>
        <v>41821.208333333336</v>
      </c>
      <c r="U194" s="9">
        <f t="shared" si="20"/>
        <v>4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21"/>
        <v>0.45636363636363636</v>
      </c>
      <c r="P195">
        <f t="shared" si="22"/>
        <v>46.338461538461537</v>
      </c>
      <c r="Q195" t="str">
        <f t="shared" ref="Q195:Q258" si="25">LEFT(N195,FIND("/",N195)-1)</f>
        <v>music</v>
      </c>
      <c r="R195" t="str">
        <f t="shared" ref="R195:R258" si="26">RIGHT(N195,LEN(N195)-FIND("/",N195))</f>
        <v>indie rock</v>
      </c>
      <c r="S195" s="7">
        <f t="shared" si="23"/>
        <v>43198.208333333328</v>
      </c>
      <c r="T195" s="7">
        <f t="shared" si="24"/>
        <v>43202.208333333328</v>
      </c>
      <c r="U195" s="9">
        <f t="shared" ref="U195:U258" si="27">T195-S195</f>
        <v>4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21"/>
        <v>1.227605633802817</v>
      </c>
      <c r="P196">
        <f t="shared" si="22"/>
        <v>69.174603174603178</v>
      </c>
      <c r="Q196" t="str">
        <f t="shared" si="25"/>
        <v>music</v>
      </c>
      <c r="R196" t="str">
        <f t="shared" si="26"/>
        <v>metal</v>
      </c>
      <c r="S196" s="7">
        <f t="shared" si="23"/>
        <v>42261.208333333328</v>
      </c>
      <c r="T196" s="7">
        <f t="shared" si="24"/>
        <v>42277.208333333328</v>
      </c>
      <c r="U196" s="9">
        <f t="shared" si="27"/>
        <v>16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1"/>
        <v>3.61753164556962</v>
      </c>
      <c r="P197">
        <f t="shared" si="22"/>
        <v>109.07824427480917</v>
      </c>
      <c r="Q197" t="str">
        <f t="shared" si="25"/>
        <v>music</v>
      </c>
      <c r="R197" t="str">
        <f t="shared" si="26"/>
        <v>electric music</v>
      </c>
      <c r="S197" s="7">
        <f t="shared" si="23"/>
        <v>43310.208333333328</v>
      </c>
      <c r="T197" s="7">
        <f t="shared" si="24"/>
        <v>43317.208333333328</v>
      </c>
      <c r="U197" s="9">
        <f t="shared" si="27"/>
        <v>7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1"/>
        <v>0.63146341463414635</v>
      </c>
      <c r="P198">
        <f t="shared" si="22"/>
        <v>51.78</v>
      </c>
      <c r="Q198" t="str">
        <f t="shared" si="25"/>
        <v>technology</v>
      </c>
      <c r="R198" t="str">
        <f t="shared" si="26"/>
        <v>wearables</v>
      </c>
      <c r="S198" s="7">
        <f t="shared" si="23"/>
        <v>42616.208333333328</v>
      </c>
      <c r="T198" s="7">
        <f t="shared" si="24"/>
        <v>42635.208333333328</v>
      </c>
      <c r="U198" s="9">
        <f t="shared" si="27"/>
        <v>19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1"/>
        <v>2.9820475319926874</v>
      </c>
      <c r="P199">
        <f t="shared" si="22"/>
        <v>82.010055304172951</v>
      </c>
      <c r="Q199" t="str">
        <f t="shared" si="25"/>
        <v>film &amp; video</v>
      </c>
      <c r="R199" t="str">
        <f t="shared" si="26"/>
        <v>drama</v>
      </c>
      <c r="S199" s="7">
        <f t="shared" si="23"/>
        <v>42909.208333333328</v>
      </c>
      <c r="T199" s="7">
        <f t="shared" si="24"/>
        <v>42923.208333333328</v>
      </c>
      <c r="U199" s="9">
        <f t="shared" si="27"/>
        <v>14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1"/>
        <v>9.5585443037974685E-2</v>
      </c>
      <c r="P200">
        <f t="shared" si="22"/>
        <v>35.958333333333336</v>
      </c>
      <c r="Q200" t="str">
        <f t="shared" si="25"/>
        <v>music</v>
      </c>
      <c r="R200" t="str">
        <f t="shared" si="26"/>
        <v>electric music</v>
      </c>
      <c r="S200" s="7">
        <f t="shared" si="23"/>
        <v>40396.208333333336</v>
      </c>
      <c r="T200" s="7">
        <f t="shared" si="24"/>
        <v>40425.208333333336</v>
      </c>
      <c r="U200" s="9">
        <f t="shared" si="27"/>
        <v>29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1"/>
        <v>0.5377777777777778</v>
      </c>
      <c r="P201">
        <f t="shared" si="22"/>
        <v>74.461538461538467</v>
      </c>
      <c r="Q201" t="str">
        <f t="shared" si="25"/>
        <v>music</v>
      </c>
      <c r="R201" t="str">
        <f t="shared" si="26"/>
        <v>rock</v>
      </c>
      <c r="S201" s="7">
        <f t="shared" si="23"/>
        <v>42192.208333333328</v>
      </c>
      <c r="T201" s="7">
        <f t="shared" si="24"/>
        <v>42196.208333333328</v>
      </c>
      <c r="U201" s="9">
        <f t="shared" si="27"/>
        <v>4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1"/>
        <v>0.02</v>
      </c>
      <c r="P202">
        <f t="shared" si="22"/>
        <v>2</v>
      </c>
      <c r="Q202" t="str">
        <f t="shared" si="25"/>
        <v>theater</v>
      </c>
      <c r="R202" t="str">
        <f t="shared" si="26"/>
        <v>plays</v>
      </c>
      <c r="S202" s="7">
        <f t="shared" si="23"/>
        <v>40262.208333333336</v>
      </c>
      <c r="T202" s="7">
        <f t="shared" si="24"/>
        <v>40273.208333333336</v>
      </c>
      <c r="U202" s="9">
        <f t="shared" si="27"/>
        <v>11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1"/>
        <v>6.8119047619047617</v>
      </c>
      <c r="P203">
        <f t="shared" si="22"/>
        <v>91.114649681528661</v>
      </c>
      <c r="Q203" t="str">
        <f t="shared" si="25"/>
        <v>technology</v>
      </c>
      <c r="R203" t="str">
        <f t="shared" si="26"/>
        <v>web</v>
      </c>
      <c r="S203" s="7">
        <f t="shared" si="23"/>
        <v>41845.208333333336</v>
      </c>
      <c r="T203" s="7">
        <f t="shared" si="24"/>
        <v>41863.208333333336</v>
      </c>
      <c r="U203" s="9">
        <f t="shared" si="27"/>
        <v>18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1"/>
        <v>0.78831325301204824</v>
      </c>
      <c r="P204">
        <f t="shared" si="22"/>
        <v>79.792682926829272</v>
      </c>
      <c r="Q204" t="str">
        <f t="shared" si="25"/>
        <v>food</v>
      </c>
      <c r="R204" t="str">
        <f t="shared" si="26"/>
        <v>food trucks</v>
      </c>
      <c r="S204" s="7">
        <f t="shared" si="23"/>
        <v>40818.208333333336</v>
      </c>
      <c r="T204" s="7">
        <f t="shared" si="24"/>
        <v>40822.208333333336</v>
      </c>
      <c r="U204" s="9">
        <f t="shared" si="27"/>
        <v>4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1"/>
        <v>1.3440792216817234</v>
      </c>
      <c r="P205">
        <f t="shared" si="22"/>
        <v>42.999777678968428</v>
      </c>
      <c r="Q205" t="str">
        <f t="shared" si="25"/>
        <v>theater</v>
      </c>
      <c r="R205" t="str">
        <f t="shared" si="26"/>
        <v>plays</v>
      </c>
      <c r="S205" s="7">
        <f t="shared" si="23"/>
        <v>42752.25</v>
      </c>
      <c r="T205" s="7">
        <f t="shared" si="24"/>
        <v>42754.25</v>
      </c>
      <c r="U205" s="9">
        <f t="shared" si="27"/>
        <v>2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1"/>
        <v>3.372E-2</v>
      </c>
      <c r="P206">
        <f t="shared" si="22"/>
        <v>63.225000000000001</v>
      </c>
      <c r="Q206" t="str">
        <f t="shared" si="25"/>
        <v>music</v>
      </c>
      <c r="R206" t="str">
        <f t="shared" si="26"/>
        <v>jazz</v>
      </c>
      <c r="S206" s="7">
        <f t="shared" si="23"/>
        <v>40636.208333333336</v>
      </c>
      <c r="T206" s="7">
        <f t="shared" si="24"/>
        <v>40646.208333333336</v>
      </c>
      <c r="U206" s="9">
        <f t="shared" si="27"/>
        <v>10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1"/>
        <v>4.3184615384615386</v>
      </c>
      <c r="P207">
        <f t="shared" si="22"/>
        <v>70.174999999999997</v>
      </c>
      <c r="Q207" t="str">
        <f t="shared" si="25"/>
        <v>theater</v>
      </c>
      <c r="R207" t="str">
        <f t="shared" si="26"/>
        <v>plays</v>
      </c>
      <c r="S207" s="7">
        <f t="shared" si="23"/>
        <v>43390.208333333328</v>
      </c>
      <c r="T207" s="7">
        <f t="shared" si="24"/>
        <v>43402.208333333328</v>
      </c>
      <c r="U207" s="9">
        <f t="shared" si="27"/>
        <v>12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1"/>
        <v>0.38844444444444443</v>
      </c>
      <c r="P208">
        <f t="shared" si="22"/>
        <v>61.333333333333336</v>
      </c>
      <c r="Q208" t="str">
        <f t="shared" si="25"/>
        <v>publishing</v>
      </c>
      <c r="R208" t="str">
        <f t="shared" si="26"/>
        <v>fiction</v>
      </c>
      <c r="S208" s="7">
        <f t="shared" si="23"/>
        <v>40236.25</v>
      </c>
      <c r="T208" s="7">
        <f t="shared" si="24"/>
        <v>40245.25</v>
      </c>
      <c r="U208" s="9">
        <f t="shared" si="27"/>
        <v>9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1"/>
        <v>4.2569999999999997</v>
      </c>
      <c r="P209">
        <f t="shared" si="22"/>
        <v>99</v>
      </c>
      <c r="Q209" t="str">
        <f t="shared" si="25"/>
        <v>music</v>
      </c>
      <c r="R209" t="str">
        <f t="shared" si="26"/>
        <v>rock</v>
      </c>
      <c r="S209" s="7">
        <f t="shared" si="23"/>
        <v>43340.208333333328</v>
      </c>
      <c r="T209" s="7">
        <f t="shared" si="24"/>
        <v>43360.208333333328</v>
      </c>
      <c r="U209" s="9">
        <f t="shared" si="27"/>
        <v>20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1"/>
        <v>1.0112239715591671</v>
      </c>
      <c r="P210">
        <f t="shared" si="22"/>
        <v>96.984900146127615</v>
      </c>
      <c r="Q210" t="str">
        <f t="shared" si="25"/>
        <v>film &amp; video</v>
      </c>
      <c r="R210" t="str">
        <f t="shared" si="26"/>
        <v>documentary</v>
      </c>
      <c r="S210" s="7">
        <f t="shared" si="23"/>
        <v>43048.25</v>
      </c>
      <c r="T210" s="7">
        <f t="shared" si="24"/>
        <v>43072.25</v>
      </c>
      <c r="U210" s="9">
        <f t="shared" si="27"/>
        <v>24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1"/>
        <v>0.21188688946015424</v>
      </c>
      <c r="P211">
        <f t="shared" si="22"/>
        <v>51.004950495049506</v>
      </c>
      <c r="Q211" t="str">
        <f t="shared" si="25"/>
        <v>film &amp; video</v>
      </c>
      <c r="R211" t="str">
        <f t="shared" si="26"/>
        <v>documentary</v>
      </c>
      <c r="S211" s="7">
        <f t="shared" si="23"/>
        <v>42496.208333333328</v>
      </c>
      <c r="T211" s="7">
        <f t="shared" si="24"/>
        <v>42503.208333333328</v>
      </c>
      <c r="U211" s="9">
        <f t="shared" si="27"/>
        <v>7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1"/>
        <v>0.67425531914893622</v>
      </c>
      <c r="P212">
        <f t="shared" si="22"/>
        <v>28.044247787610619</v>
      </c>
      <c r="Q212" t="str">
        <f t="shared" si="25"/>
        <v>film &amp; video</v>
      </c>
      <c r="R212" t="str">
        <f t="shared" si="26"/>
        <v>science fiction</v>
      </c>
      <c r="S212" s="7">
        <f t="shared" si="23"/>
        <v>42797.25</v>
      </c>
      <c r="T212" s="7">
        <f t="shared" si="24"/>
        <v>42824.208333333328</v>
      </c>
      <c r="U212" s="9">
        <f t="shared" si="27"/>
        <v>26.958333333328483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1"/>
        <v>0.9492337164750958</v>
      </c>
      <c r="P213">
        <f t="shared" si="22"/>
        <v>60.984615384615381</v>
      </c>
      <c r="Q213" t="str">
        <f t="shared" si="25"/>
        <v>theater</v>
      </c>
      <c r="R213" t="str">
        <f t="shared" si="26"/>
        <v>plays</v>
      </c>
      <c r="S213" s="7">
        <f t="shared" si="23"/>
        <v>41513.208333333336</v>
      </c>
      <c r="T213" s="7">
        <f t="shared" si="24"/>
        <v>41537.208333333336</v>
      </c>
      <c r="U213" s="9">
        <f t="shared" si="27"/>
        <v>24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1"/>
        <v>1.5185185185185186</v>
      </c>
      <c r="P214">
        <f t="shared" si="22"/>
        <v>73.214285714285708</v>
      </c>
      <c r="Q214" t="str">
        <f t="shared" si="25"/>
        <v>theater</v>
      </c>
      <c r="R214" t="str">
        <f t="shared" si="26"/>
        <v>plays</v>
      </c>
      <c r="S214" s="7">
        <f t="shared" si="23"/>
        <v>43814.25</v>
      </c>
      <c r="T214" s="7">
        <f t="shared" si="24"/>
        <v>43860.25</v>
      </c>
      <c r="U214" s="9">
        <f t="shared" si="27"/>
        <v>46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1"/>
        <v>1.9516382252559727</v>
      </c>
      <c r="P215">
        <f t="shared" si="22"/>
        <v>39.997435299603637</v>
      </c>
      <c r="Q215" t="str">
        <f t="shared" si="25"/>
        <v>music</v>
      </c>
      <c r="R215" t="str">
        <f t="shared" si="26"/>
        <v>indie rock</v>
      </c>
      <c r="S215" s="7">
        <f t="shared" si="23"/>
        <v>40488.208333333336</v>
      </c>
      <c r="T215" s="7">
        <f t="shared" si="24"/>
        <v>40496.25</v>
      </c>
      <c r="U215" s="9">
        <f t="shared" si="27"/>
        <v>8.0416666666642413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1"/>
        <v>10.231428571428571</v>
      </c>
      <c r="P216">
        <f t="shared" si="22"/>
        <v>86.812121212121212</v>
      </c>
      <c r="Q216" t="str">
        <f t="shared" si="25"/>
        <v>music</v>
      </c>
      <c r="R216" t="str">
        <f t="shared" si="26"/>
        <v>rock</v>
      </c>
      <c r="S216" s="7">
        <f t="shared" si="23"/>
        <v>40409.208333333336</v>
      </c>
      <c r="T216" s="7">
        <f t="shared" si="24"/>
        <v>40415.208333333336</v>
      </c>
      <c r="U216" s="9">
        <f t="shared" si="27"/>
        <v>6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1"/>
        <v>3.8418367346938778E-2</v>
      </c>
      <c r="P217">
        <f t="shared" si="22"/>
        <v>42.125874125874127</v>
      </c>
      <c r="Q217" t="str">
        <f t="shared" si="25"/>
        <v>theater</v>
      </c>
      <c r="R217" t="str">
        <f t="shared" si="26"/>
        <v>plays</v>
      </c>
      <c r="S217" s="7">
        <f t="shared" si="23"/>
        <v>43509.25</v>
      </c>
      <c r="T217" s="7">
        <f t="shared" si="24"/>
        <v>43511.25</v>
      </c>
      <c r="U217" s="9">
        <f t="shared" si="27"/>
        <v>2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1"/>
        <v>1.5507066557107643</v>
      </c>
      <c r="P218">
        <f t="shared" si="22"/>
        <v>103.97851239669421</v>
      </c>
      <c r="Q218" t="str">
        <f t="shared" si="25"/>
        <v>theater</v>
      </c>
      <c r="R218" t="str">
        <f t="shared" si="26"/>
        <v>plays</v>
      </c>
      <c r="S218" s="7">
        <f t="shared" si="23"/>
        <v>40869.25</v>
      </c>
      <c r="T218" s="7">
        <f t="shared" si="24"/>
        <v>40871.25</v>
      </c>
      <c r="U218" s="9">
        <f t="shared" si="27"/>
        <v>2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1"/>
        <v>0.44753477588871715</v>
      </c>
      <c r="P219">
        <f t="shared" si="22"/>
        <v>62.003211991434689</v>
      </c>
      <c r="Q219" t="str">
        <f t="shared" si="25"/>
        <v>film &amp; video</v>
      </c>
      <c r="R219" t="str">
        <f t="shared" si="26"/>
        <v>science fiction</v>
      </c>
      <c r="S219" s="7">
        <f t="shared" si="23"/>
        <v>43583.208333333328</v>
      </c>
      <c r="T219" s="7">
        <f t="shared" si="24"/>
        <v>43592.208333333328</v>
      </c>
      <c r="U219" s="9">
        <f t="shared" si="27"/>
        <v>9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1"/>
        <v>2.1594736842105262</v>
      </c>
      <c r="P220">
        <f t="shared" si="22"/>
        <v>31.005037783375315</v>
      </c>
      <c r="Q220" t="str">
        <f t="shared" si="25"/>
        <v>film &amp; video</v>
      </c>
      <c r="R220" t="str">
        <f t="shared" si="26"/>
        <v>shorts</v>
      </c>
      <c r="S220" s="7">
        <f t="shared" si="23"/>
        <v>40858.25</v>
      </c>
      <c r="T220" s="7">
        <f t="shared" si="24"/>
        <v>40892.25</v>
      </c>
      <c r="U220" s="9">
        <f t="shared" si="27"/>
        <v>34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1"/>
        <v>3.3212709832134291</v>
      </c>
      <c r="P221">
        <f t="shared" si="22"/>
        <v>89.991552956465242</v>
      </c>
      <c r="Q221" t="str">
        <f t="shared" si="25"/>
        <v>film &amp; video</v>
      </c>
      <c r="R221" t="str">
        <f t="shared" si="26"/>
        <v>animation</v>
      </c>
      <c r="S221" s="7">
        <f t="shared" si="23"/>
        <v>41137.208333333336</v>
      </c>
      <c r="T221" s="7">
        <f t="shared" si="24"/>
        <v>41149.208333333336</v>
      </c>
      <c r="U221" s="9">
        <f t="shared" si="27"/>
        <v>12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1"/>
        <v>8.4430379746835441E-2</v>
      </c>
      <c r="P222">
        <f t="shared" si="22"/>
        <v>39.235294117647058</v>
      </c>
      <c r="Q222" t="str">
        <f t="shared" si="25"/>
        <v>theater</v>
      </c>
      <c r="R222" t="str">
        <f t="shared" si="26"/>
        <v>plays</v>
      </c>
      <c r="S222" s="7">
        <f t="shared" si="23"/>
        <v>40725.208333333336</v>
      </c>
      <c r="T222" s="7">
        <f t="shared" si="24"/>
        <v>40743.208333333336</v>
      </c>
      <c r="U222" s="9">
        <f t="shared" si="27"/>
        <v>18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1"/>
        <v>0.9862551440329218</v>
      </c>
      <c r="P223">
        <f t="shared" si="22"/>
        <v>54.993116108306566</v>
      </c>
      <c r="Q223" t="str">
        <f t="shared" si="25"/>
        <v>food</v>
      </c>
      <c r="R223" t="str">
        <f t="shared" si="26"/>
        <v>food trucks</v>
      </c>
      <c r="S223" s="7">
        <f t="shared" si="23"/>
        <v>41081.208333333336</v>
      </c>
      <c r="T223" s="7">
        <f t="shared" si="24"/>
        <v>41083.208333333336</v>
      </c>
      <c r="U223" s="9">
        <f t="shared" si="27"/>
        <v>2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1"/>
        <v>1.3797916666666667</v>
      </c>
      <c r="P224">
        <f t="shared" si="22"/>
        <v>47.992753623188406</v>
      </c>
      <c r="Q224" t="str">
        <f t="shared" si="25"/>
        <v>photography</v>
      </c>
      <c r="R224" t="str">
        <f t="shared" si="26"/>
        <v>photography books</v>
      </c>
      <c r="S224" s="7">
        <f t="shared" si="23"/>
        <v>41914.208333333336</v>
      </c>
      <c r="T224" s="7">
        <f t="shared" si="24"/>
        <v>41915.208333333336</v>
      </c>
      <c r="U224" s="9">
        <f t="shared" si="27"/>
        <v>1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1"/>
        <v>0.93810996563573879</v>
      </c>
      <c r="P225">
        <f t="shared" si="22"/>
        <v>87.966702470461868</v>
      </c>
      <c r="Q225" t="str">
        <f t="shared" si="25"/>
        <v>theater</v>
      </c>
      <c r="R225" t="str">
        <f t="shared" si="26"/>
        <v>plays</v>
      </c>
      <c r="S225" s="7">
        <f t="shared" si="23"/>
        <v>42445.208333333328</v>
      </c>
      <c r="T225" s="7">
        <f t="shared" si="24"/>
        <v>42459.208333333328</v>
      </c>
      <c r="U225" s="9">
        <f t="shared" si="27"/>
        <v>14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1"/>
        <v>4.0363930885529156</v>
      </c>
      <c r="P226">
        <f t="shared" si="22"/>
        <v>51.999165275459099</v>
      </c>
      <c r="Q226" t="str">
        <f t="shared" si="25"/>
        <v>film &amp; video</v>
      </c>
      <c r="R226" t="str">
        <f t="shared" si="26"/>
        <v>science fiction</v>
      </c>
      <c r="S226" s="7">
        <f t="shared" si="23"/>
        <v>41906.208333333336</v>
      </c>
      <c r="T226" s="7">
        <f t="shared" si="24"/>
        <v>41951.25</v>
      </c>
      <c r="U226" s="9">
        <f t="shared" si="27"/>
        <v>45.041666666664241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1"/>
        <v>2.6017404129793511</v>
      </c>
      <c r="P227">
        <f t="shared" si="22"/>
        <v>29.999659863945578</v>
      </c>
      <c r="Q227" t="str">
        <f t="shared" si="25"/>
        <v>music</v>
      </c>
      <c r="R227" t="str">
        <f t="shared" si="26"/>
        <v>rock</v>
      </c>
      <c r="S227" s="7">
        <f t="shared" si="23"/>
        <v>41762.208333333336</v>
      </c>
      <c r="T227" s="7">
        <f t="shared" si="24"/>
        <v>41762.208333333336</v>
      </c>
      <c r="U227" s="9">
        <f t="shared" si="27"/>
        <v>0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1"/>
        <v>3.6663333333333332</v>
      </c>
      <c r="P228">
        <f t="shared" si="22"/>
        <v>98.205357142857139</v>
      </c>
      <c r="Q228" t="str">
        <f t="shared" si="25"/>
        <v>photography</v>
      </c>
      <c r="R228" t="str">
        <f t="shared" si="26"/>
        <v>photography books</v>
      </c>
      <c r="S228" s="7">
        <f t="shared" si="23"/>
        <v>40276.208333333336</v>
      </c>
      <c r="T228" s="7">
        <f t="shared" si="24"/>
        <v>40313.208333333336</v>
      </c>
      <c r="U228" s="9">
        <f t="shared" si="27"/>
        <v>37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1"/>
        <v>1.687208538587849</v>
      </c>
      <c r="P229">
        <f t="shared" si="22"/>
        <v>108.96182396606575</v>
      </c>
      <c r="Q229" t="str">
        <f t="shared" si="25"/>
        <v>games</v>
      </c>
      <c r="R229" t="str">
        <f t="shared" si="26"/>
        <v>mobile games</v>
      </c>
      <c r="S229" s="7">
        <f t="shared" si="23"/>
        <v>42139.208333333328</v>
      </c>
      <c r="T229" s="7">
        <f t="shared" si="24"/>
        <v>42145.208333333328</v>
      </c>
      <c r="U229" s="9">
        <f t="shared" si="27"/>
        <v>6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1"/>
        <v>1.1990717911530093</v>
      </c>
      <c r="P230">
        <f t="shared" si="22"/>
        <v>66.998379254457049</v>
      </c>
      <c r="Q230" t="str">
        <f t="shared" si="25"/>
        <v>film &amp; video</v>
      </c>
      <c r="R230" t="str">
        <f t="shared" si="26"/>
        <v>animation</v>
      </c>
      <c r="S230" s="7">
        <f t="shared" si="23"/>
        <v>42613.208333333328</v>
      </c>
      <c r="T230" s="7">
        <f t="shared" si="24"/>
        <v>42638.208333333328</v>
      </c>
      <c r="U230" s="9">
        <f t="shared" si="27"/>
        <v>25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1"/>
        <v>1.936892523364486</v>
      </c>
      <c r="P231">
        <f t="shared" si="22"/>
        <v>64.99333594668758</v>
      </c>
      <c r="Q231" t="str">
        <f t="shared" si="25"/>
        <v>games</v>
      </c>
      <c r="R231" t="str">
        <f t="shared" si="26"/>
        <v>mobile games</v>
      </c>
      <c r="S231" s="7">
        <f t="shared" si="23"/>
        <v>42887.208333333328</v>
      </c>
      <c r="T231" s="7">
        <f t="shared" si="24"/>
        <v>42935.208333333328</v>
      </c>
      <c r="U231" s="9">
        <f t="shared" si="27"/>
        <v>48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1"/>
        <v>4.2016666666666671</v>
      </c>
      <c r="P232">
        <f t="shared" si="22"/>
        <v>99.841584158415841</v>
      </c>
      <c r="Q232" t="str">
        <f t="shared" si="25"/>
        <v>games</v>
      </c>
      <c r="R232" t="str">
        <f t="shared" si="26"/>
        <v>video games</v>
      </c>
      <c r="S232" s="7">
        <f t="shared" si="23"/>
        <v>43805.25</v>
      </c>
      <c r="T232" s="7">
        <f t="shared" si="24"/>
        <v>43805.25</v>
      </c>
      <c r="U232" s="9">
        <f t="shared" si="27"/>
        <v>0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1"/>
        <v>0.76708333333333334</v>
      </c>
      <c r="P233">
        <f t="shared" si="22"/>
        <v>82.432835820895519</v>
      </c>
      <c r="Q233" t="str">
        <f t="shared" si="25"/>
        <v>theater</v>
      </c>
      <c r="R233" t="str">
        <f t="shared" si="26"/>
        <v>plays</v>
      </c>
      <c r="S233" s="7">
        <f t="shared" si="23"/>
        <v>41415.208333333336</v>
      </c>
      <c r="T233" s="7">
        <f t="shared" si="24"/>
        <v>41473.208333333336</v>
      </c>
      <c r="U233" s="9">
        <f t="shared" si="27"/>
        <v>58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1"/>
        <v>1.7126470588235294</v>
      </c>
      <c r="P234">
        <f t="shared" si="22"/>
        <v>63.293478260869563</v>
      </c>
      <c r="Q234" t="str">
        <f t="shared" si="25"/>
        <v>theater</v>
      </c>
      <c r="R234" t="str">
        <f t="shared" si="26"/>
        <v>plays</v>
      </c>
      <c r="S234" s="7">
        <f t="shared" si="23"/>
        <v>42576.208333333328</v>
      </c>
      <c r="T234" s="7">
        <f t="shared" si="24"/>
        <v>42577.208333333328</v>
      </c>
      <c r="U234" s="9">
        <f t="shared" si="27"/>
        <v>1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1"/>
        <v>1.5789473684210527</v>
      </c>
      <c r="P235">
        <f t="shared" si="22"/>
        <v>96.774193548387103</v>
      </c>
      <c r="Q235" t="str">
        <f t="shared" si="25"/>
        <v>film &amp; video</v>
      </c>
      <c r="R235" t="str">
        <f t="shared" si="26"/>
        <v>animation</v>
      </c>
      <c r="S235" s="7">
        <f t="shared" si="23"/>
        <v>40706.208333333336</v>
      </c>
      <c r="T235" s="7">
        <f t="shared" si="24"/>
        <v>40722.208333333336</v>
      </c>
      <c r="U235" s="9">
        <f t="shared" si="27"/>
        <v>16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1"/>
        <v>1.0908</v>
      </c>
      <c r="P236">
        <f t="shared" si="22"/>
        <v>54.906040268456373</v>
      </c>
      <c r="Q236" t="str">
        <f t="shared" si="25"/>
        <v>games</v>
      </c>
      <c r="R236" t="str">
        <f t="shared" si="26"/>
        <v>video games</v>
      </c>
      <c r="S236" s="7">
        <f t="shared" si="23"/>
        <v>42969.208333333328</v>
      </c>
      <c r="T236" s="7">
        <f t="shared" si="24"/>
        <v>42976.208333333328</v>
      </c>
      <c r="U236" s="9">
        <f t="shared" si="27"/>
        <v>7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1"/>
        <v>0.41732558139534881</v>
      </c>
      <c r="P237">
        <f t="shared" si="22"/>
        <v>39.010869565217391</v>
      </c>
      <c r="Q237" t="str">
        <f t="shared" si="25"/>
        <v>film &amp; video</v>
      </c>
      <c r="R237" t="str">
        <f t="shared" si="26"/>
        <v>animation</v>
      </c>
      <c r="S237" s="7">
        <f t="shared" si="23"/>
        <v>42779.25</v>
      </c>
      <c r="T237" s="7">
        <f t="shared" si="24"/>
        <v>42784.25</v>
      </c>
      <c r="U237" s="9">
        <f t="shared" si="27"/>
        <v>5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1"/>
        <v>0.10944303797468355</v>
      </c>
      <c r="P238">
        <f t="shared" si="22"/>
        <v>75.84210526315789</v>
      </c>
      <c r="Q238" t="str">
        <f t="shared" si="25"/>
        <v>music</v>
      </c>
      <c r="R238" t="str">
        <f t="shared" si="26"/>
        <v>rock</v>
      </c>
      <c r="S238" s="7">
        <f t="shared" si="23"/>
        <v>43641.208333333328</v>
      </c>
      <c r="T238" s="7">
        <f t="shared" si="24"/>
        <v>43648.208333333328</v>
      </c>
      <c r="U238" s="9">
        <f t="shared" si="27"/>
        <v>7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1"/>
        <v>1.593763440860215</v>
      </c>
      <c r="P239">
        <f t="shared" si="22"/>
        <v>45.051671732522799</v>
      </c>
      <c r="Q239" t="str">
        <f t="shared" si="25"/>
        <v>film &amp; video</v>
      </c>
      <c r="R239" t="str">
        <f t="shared" si="26"/>
        <v>animation</v>
      </c>
      <c r="S239" s="7">
        <f t="shared" si="23"/>
        <v>41754.208333333336</v>
      </c>
      <c r="T239" s="7">
        <f t="shared" si="24"/>
        <v>41756.208333333336</v>
      </c>
      <c r="U239" s="9">
        <f t="shared" si="27"/>
        <v>2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1"/>
        <v>4.2241666666666671</v>
      </c>
      <c r="P240">
        <f t="shared" si="22"/>
        <v>104.51546391752578</v>
      </c>
      <c r="Q240" t="str">
        <f t="shared" si="25"/>
        <v>theater</v>
      </c>
      <c r="R240" t="str">
        <f t="shared" si="26"/>
        <v>plays</v>
      </c>
      <c r="S240" s="7">
        <f t="shared" si="23"/>
        <v>43083.25</v>
      </c>
      <c r="T240" s="7">
        <f t="shared" si="24"/>
        <v>43108.25</v>
      </c>
      <c r="U240" s="9">
        <f t="shared" si="27"/>
        <v>25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1"/>
        <v>0.97718749999999999</v>
      </c>
      <c r="P241">
        <f t="shared" si="22"/>
        <v>76.268292682926827</v>
      </c>
      <c r="Q241" t="str">
        <f t="shared" si="25"/>
        <v>technology</v>
      </c>
      <c r="R241" t="str">
        <f t="shared" si="26"/>
        <v>wearables</v>
      </c>
      <c r="S241" s="7">
        <f t="shared" si="23"/>
        <v>42245.208333333328</v>
      </c>
      <c r="T241" s="7">
        <f t="shared" si="24"/>
        <v>42249.208333333328</v>
      </c>
      <c r="U241" s="9">
        <f t="shared" si="27"/>
        <v>4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1"/>
        <v>4.1878911564625847</v>
      </c>
      <c r="P242">
        <f t="shared" si="22"/>
        <v>69.015695067264573</v>
      </c>
      <c r="Q242" t="str">
        <f t="shared" si="25"/>
        <v>theater</v>
      </c>
      <c r="R242" t="str">
        <f t="shared" si="26"/>
        <v>plays</v>
      </c>
      <c r="S242" s="7">
        <f t="shared" si="23"/>
        <v>40396.208333333336</v>
      </c>
      <c r="T242" s="7">
        <f t="shared" si="24"/>
        <v>40397.208333333336</v>
      </c>
      <c r="U242" s="9">
        <f t="shared" si="27"/>
        <v>1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1"/>
        <v>1.0191632047477746</v>
      </c>
      <c r="P243">
        <f t="shared" si="22"/>
        <v>101.97684085510689</v>
      </c>
      <c r="Q243" t="str">
        <f t="shared" si="25"/>
        <v>publishing</v>
      </c>
      <c r="R243" t="str">
        <f t="shared" si="26"/>
        <v>nonfiction</v>
      </c>
      <c r="S243" s="7">
        <f t="shared" si="23"/>
        <v>41742.208333333336</v>
      </c>
      <c r="T243" s="7">
        <f t="shared" si="24"/>
        <v>41752.208333333336</v>
      </c>
      <c r="U243" s="9">
        <f t="shared" si="27"/>
        <v>10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1"/>
        <v>1.2772619047619047</v>
      </c>
      <c r="P244">
        <f t="shared" si="22"/>
        <v>42.915999999999997</v>
      </c>
      <c r="Q244" t="str">
        <f t="shared" si="25"/>
        <v>music</v>
      </c>
      <c r="R244" t="str">
        <f t="shared" si="26"/>
        <v>rock</v>
      </c>
      <c r="S244" s="7">
        <f t="shared" si="23"/>
        <v>42865.208333333328</v>
      </c>
      <c r="T244" s="7">
        <f t="shared" si="24"/>
        <v>42875.208333333328</v>
      </c>
      <c r="U244" s="9">
        <f t="shared" si="27"/>
        <v>10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1"/>
        <v>4.4521739130434783</v>
      </c>
      <c r="P245">
        <f t="shared" si="22"/>
        <v>43.025210084033617</v>
      </c>
      <c r="Q245" t="str">
        <f t="shared" si="25"/>
        <v>theater</v>
      </c>
      <c r="R245" t="str">
        <f t="shared" si="26"/>
        <v>plays</v>
      </c>
      <c r="S245" s="7">
        <f t="shared" si="23"/>
        <v>43163.25</v>
      </c>
      <c r="T245" s="7">
        <f t="shared" si="24"/>
        <v>43166.25</v>
      </c>
      <c r="U245" s="9">
        <f t="shared" si="27"/>
        <v>3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1"/>
        <v>5.6971428571428575</v>
      </c>
      <c r="P246">
        <f t="shared" si="22"/>
        <v>75.245283018867923</v>
      </c>
      <c r="Q246" t="str">
        <f t="shared" si="25"/>
        <v>theater</v>
      </c>
      <c r="R246" t="str">
        <f t="shared" si="26"/>
        <v>plays</v>
      </c>
      <c r="S246" s="7">
        <f t="shared" si="23"/>
        <v>41834.208333333336</v>
      </c>
      <c r="T246" s="7">
        <f t="shared" si="24"/>
        <v>41886.208333333336</v>
      </c>
      <c r="U246" s="9">
        <f t="shared" si="27"/>
        <v>52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1"/>
        <v>5.0934482758620687</v>
      </c>
      <c r="P247">
        <f t="shared" si="22"/>
        <v>69.023364485981304</v>
      </c>
      <c r="Q247" t="str">
        <f t="shared" si="25"/>
        <v>theater</v>
      </c>
      <c r="R247" t="str">
        <f t="shared" si="26"/>
        <v>plays</v>
      </c>
      <c r="S247" s="7">
        <f t="shared" si="23"/>
        <v>41736.208333333336</v>
      </c>
      <c r="T247" s="7">
        <f t="shared" si="24"/>
        <v>41737.208333333336</v>
      </c>
      <c r="U247" s="9">
        <f t="shared" si="27"/>
        <v>1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1"/>
        <v>3.2553333333333332</v>
      </c>
      <c r="P248">
        <f t="shared" si="22"/>
        <v>65.986486486486484</v>
      </c>
      <c r="Q248" t="str">
        <f t="shared" si="25"/>
        <v>technology</v>
      </c>
      <c r="R248" t="str">
        <f t="shared" si="26"/>
        <v>web</v>
      </c>
      <c r="S248" s="7">
        <f t="shared" si="23"/>
        <v>41491.208333333336</v>
      </c>
      <c r="T248" s="7">
        <f t="shared" si="24"/>
        <v>41495.208333333336</v>
      </c>
      <c r="U248" s="9">
        <f t="shared" si="27"/>
        <v>4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1"/>
        <v>9.3261616161616168</v>
      </c>
      <c r="P249">
        <f t="shared" si="22"/>
        <v>98.013800424628457</v>
      </c>
      <c r="Q249" t="str">
        <f t="shared" si="25"/>
        <v>publishing</v>
      </c>
      <c r="R249" t="str">
        <f t="shared" si="26"/>
        <v>fiction</v>
      </c>
      <c r="S249" s="7">
        <f t="shared" si="23"/>
        <v>42726.25</v>
      </c>
      <c r="T249" s="7">
        <f t="shared" si="24"/>
        <v>42741.25</v>
      </c>
      <c r="U249" s="9">
        <f t="shared" si="27"/>
        <v>15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1"/>
        <v>2.1133870967741935</v>
      </c>
      <c r="P250">
        <f t="shared" si="22"/>
        <v>60.105504587155963</v>
      </c>
      <c r="Q250" t="str">
        <f t="shared" si="25"/>
        <v>games</v>
      </c>
      <c r="R250" t="str">
        <f t="shared" si="26"/>
        <v>mobile games</v>
      </c>
      <c r="S250" s="7">
        <f t="shared" si="23"/>
        <v>42004.25</v>
      </c>
      <c r="T250" s="7">
        <f t="shared" si="24"/>
        <v>42009.25</v>
      </c>
      <c r="U250" s="9">
        <f t="shared" si="27"/>
        <v>5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1"/>
        <v>2.7332520325203253</v>
      </c>
      <c r="P251">
        <f t="shared" si="22"/>
        <v>26.000773395204948</v>
      </c>
      <c r="Q251" t="str">
        <f t="shared" si="25"/>
        <v>publishing</v>
      </c>
      <c r="R251" t="str">
        <f t="shared" si="26"/>
        <v>translations</v>
      </c>
      <c r="S251" s="7">
        <f t="shared" si="23"/>
        <v>42006.25</v>
      </c>
      <c r="T251" s="7">
        <f t="shared" si="24"/>
        <v>42013.25</v>
      </c>
      <c r="U251" s="9">
        <f t="shared" si="27"/>
        <v>7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1"/>
        <v>0.03</v>
      </c>
      <c r="P252">
        <f t="shared" si="22"/>
        <v>3</v>
      </c>
      <c r="Q252" t="str">
        <f t="shared" si="25"/>
        <v>music</v>
      </c>
      <c r="R252" t="str">
        <f t="shared" si="26"/>
        <v>rock</v>
      </c>
      <c r="S252" s="7">
        <f t="shared" si="23"/>
        <v>40203.25</v>
      </c>
      <c r="T252" s="7">
        <f t="shared" si="24"/>
        <v>40238.25</v>
      </c>
      <c r="U252" s="9">
        <f t="shared" si="27"/>
        <v>35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1"/>
        <v>0.54084507042253516</v>
      </c>
      <c r="P253">
        <f t="shared" si="22"/>
        <v>38.019801980198018</v>
      </c>
      <c r="Q253" t="str">
        <f t="shared" si="25"/>
        <v>theater</v>
      </c>
      <c r="R253" t="str">
        <f t="shared" si="26"/>
        <v>plays</v>
      </c>
      <c r="S253" s="7">
        <f t="shared" si="23"/>
        <v>41252.25</v>
      </c>
      <c r="T253" s="7">
        <f t="shared" si="24"/>
        <v>41254.25</v>
      </c>
      <c r="U253" s="9">
        <f t="shared" si="27"/>
        <v>2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1"/>
        <v>6.2629999999999999</v>
      </c>
      <c r="P254">
        <f t="shared" si="22"/>
        <v>106.15254237288136</v>
      </c>
      <c r="Q254" t="str">
        <f t="shared" si="25"/>
        <v>theater</v>
      </c>
      <c r="R254" t="str">
        <f t="shared" si="26"/>
        <v>plays</v>
      </c>
      <c r="S254" s="7">
        <f t="shared" si="23"/>
        <v>41572.208333333336</v>
      </c>
      <c r="T254" s="7">
        <f t="shared" si="24"/>
        <v>41577.208333333336</v>
      </c>
      <c r="U254" s="9">
        <f t="shared" si="27"/>
        <v>5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1"/>
        <v>0.8902139917695473</v>
      </c>
      <c r="P255">
        <f t="shared" si="22"/>
        <v>81.019475655430711</v>
      </c>
      <c r="Q255" t="str">
        <f t="shared" si="25"/>
        <v>film &amp; video</v>
      </c>
      <c r="R255" t="str">
        <f t="shared" si="26"/>
        <v>drama</v>
      </c>
      <c r="S255" s="7">
        <f t="shared" si="23"/>
        <v>40641.208333333336</v>
      </c>
      <c r="T255" s="7">
        <f t="shared" si="24"/>
        <v>40653.208333333336</v>
      </c>
      <c r="U255" s="9">
        <f t="shared" si="27"/>
        <v>12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1"/>
        <v>1.8489130434782608</v>
      </c>
      <c r="P256">
        <f t="shared" si="22"/>
        <v>96.647727272727266</v>
      </c>
      <c r="Q256" t="str">
        <f t="shared" si="25"/>
        <v>publishing</v>
      </c>
      <c r="R256" t="str">
        <f t="shared" si="26"/>
        <v>nonfiction</v>
      </c>
      <c r="S256" s="7">
        <f t="shared" si="23"/>
        <v>42787.25</v>
      </c>
      <c r="T256" s="7">
        <f t="shared" si="24"/>
        <v>42789.25</v>
      </c>
      <c r="U256" s="9">
        <f t="shared" si="27"/>
        <v>2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1"/>
        <v>1.2016770186335404</v>
      </c>
      <c r="P257">
        <f t="shared" si="22"/>
        <v>57.003535651149086</v>
      </c>
      <c r="Q257" t="str">
        <f t="shared" si="25"/>
        <v>music</v>
      </c>
      <c r="R257" t="str">
        <f t="shared" si="26"/>
        <v>rock</v>
      </c>
      <c r="S257" s="7">
        <f t="shared" si="23"/>
        <v>40590.25</v>
      </c>
      <c r="T257" s="7">
        <f t="shared" si="24"/>
        <v>40595.25</v>
      </c>
      <c r="U257" s="9">
        <f t="shared" si="27"/>
        <v>5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28">E258/D258</f>
        <v>0.23390243902439026</v>
      </c>
      <c r="P258">
        <f t="shared" ref="P258:P321" si="29">IF(G258&gt;0,E258/G258,0)</f>
        <v>63.93333333333333</v>
      </c>
      <c r="Q258" t="str">
        <f t="shared" si="25"/>
        <v>music</v>
      </c>
      <c r="R258" t="str">
        <f t="shared" si="26"/>
        <v>rock</v>
      </c>
      <c r="S258" s="7">
        <f t="shared" ref="S258:S321" si="30">(((J258/60)/60)/24)+DATE(1970,1,1)</f>
        <v>42393.25</v>
      </c>
      <c r="T258" s="7">
        <f t="shared" ref="T258:T321" si="31">(((K258/60)/60)/24)+DATE(1970,1,1)</f>
        <v>42430.25</v>
      </c>
      <c r="U258" s="9">
        <f t="shared" si="27"/>
        <v>37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8"/>
        <v>1.46</v>
      </c>
      <c r="P259">
        <f t="shared" si="29"/>
        <v>90.456521739130437</v>
      </c>
      <c r="Q259" t="str">
        <f t="shared" ref="Q259:Q322" si="32">LEFT(N259,FIND("/",N259)-1)</f>
        <v>theater</v>
      </c>
      <c r="R259" t="str">
        <f t="shared" ref="R259:R322" si="33">RIGHT(N259,LEN(N259)-FIND("/",N259))</f>
        <v>plays</v>
      </c>
      <c r="S259" s="7">
        <f t="shared" si="30"/>
        <v>41338.25</v>
      </c>
      <c r="T259" s="7">
        <f t="shared" si="31"/>
        <v>41352.208333333336</v>
      </c>
      <c r="U259" s="9">
        <f t="shared" ref="U259:U322" si="34">T259-S259</f>
        <v>13.958333333335759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8"/>
        <v>2.6848000000000001</v>
      </c>
      <c r="P260">
        <f t="shared" si="29"/>
        <v>72.172043010752688</v>
      </c>
      <c r="Q260" t="str">
        <f t="shared" si="32"/>
        <v>theater</v>
      </c>
      <c r="R260" t="str">
        <f t="shared" si="33"/>
        <v>plays</v>
      </c>
      <c r="S260" s="7">
        <f t="shared" si="30"/>
        <v>42712.25</v>
      </c>
      <c r="T260" s="7">
        <f t="shared" si="31"/>
        <v>42732.25</v>
      </c>
      <c r="U260" s="9">
        <f t="shared" si="34"/>
        <v>20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8"/>
        <v>5.9749999999999996</v>
      </c>
      <c r="P261">
        <f t="shared" si="29"/>
        <v>77.934782608695656</v>
      </c>
      <c r="Q261" t="str">
        <f t="shared" si="32"/>
        <v>photography</v>
      </c>
      <c r="R261" t="str">
        <f t="shared" si="33"/>
        <v>photography books</v>
      </c>
      <c r="S261" s="7">
        <f t="shared" si="30"/>
        <v>41251.25</v>
      </c>
      <c r="T261" s="7">
        <f t="shared" si="31"/>
        <v>41270.25</v>
      </c>
      <c r="U261" s="9">
        <f t="shared" si="34"/>
        <v>19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8"/>
        <v>1.5769841269841269</v>
      </c>
      <c r="P262">
        <f t="shared" si="29"/>
        <v>38.065134099616856</v>
      </c>
      <c r="Q262" t="str">
        <f t="shared" si="32"/>
        <v>music</v>
      </c>
      <c r="R262" t="str">
        <f t="shared" si="33"/>
        <v>rock</v>
      </c>
      <c r="S262" s="7">
        <f t="shared" si="30"/>
        <v>41180.208333333336</v>
      </c>
      <c r="T262" s="7">
        <f t="shared" si="31"/>
        <v>41192.208333333336</v>
      </c>
      <c r="U262" s="9">
        <f t="shared" si="34"/>
        <v>12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8"/>
        <v>0.31201660735468567</v>
      </c>
      <c r="P263">
        <f t="shared" si="29"/>
        <v>57.936123348017624</v>
      </c>
      <c r="Q263" t="str">
        <f t="shared" si="32"/>
        <v>music</v>
      </c>
      <c r="R263" t="str">
        <f t="shared" si="33"/>
        <v>rock</v>
      </c>
      <c r="S263" s="7">
        <f t="shared" si="30"/>
        <v>40415.208333333336</v>
      </c>
      <c r="T263" s="7">
        <f t="shared" si="31"/>
        <v>40419.208333333336</v>
      </c>
      <c r="U263" s="9">
        <f t="shared" si="34"/>
        <v>4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8"/>
        <v>3.1341176470588237</v>
      </c>
      <c r="P264">
        <f t="shared" si="29"/>
        <v>49.794392523364486</v>
      </c>
      <c r="Q264" t="str">
        <f t="shared" si="32"/>
        <v>music</v>
      </c>
      <c r="R264" t="str">
        <f t="shared" si="33"/>
        <v>indie rock</v>
      </c>
      <c r="S264" s="7">
        <f t="shared" si="30"/>
        <v>40638.208333333336</v>
      </c>
      <c r="T264" s="7">
        <f t="shared" si="31"/>
        <v>40664.208333333336</v>
      </c>
      <c r="U264" s="9">
        <f t="shared" si="34"/>
        <v>26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8"/>
        <v>3.7089655172413791</v>
      </c>
      <c r="P265">
        <f t="shared" si="29"/>
        <v>54.050251256281406</v>
      </c>
      <c r="Q265" t="str">
        <f t="shared" si="32"/>
        <v>photography</v>
      </c>
      <c r="R265" t="str">
        <f t="shared" si="33"/>
        <v>photography books</v>
      </c>
      <c r="S265" s="7">
        <f t="shared" si="30"/>
        <v>40187.25</v>
      </c>
      <c r="T265" s="7">
        <f t="shared" si="31"/>
        <v>40187.25</v>
      </c>
      <c r="U265" s="9">
        <f t="shared" si="34"/>
        <v>0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8"/>
        <v>3.6266447368421053</v>
      </c>
      <c r="P266">
        <f t="shared" si="29"/>
        <v>30.002721335268504</v>
      </c>
      <c r="Q266" t="str">
        <f t="shared" si="32"/>
        <v>theater</v>
      </c>
      <c r="R266" t="str">
        <f t="shared" si="33"/>
        <v>plays</v>
      </c>
      <c r="S266" s="7">
        <f t="shared" si="30"/>
        <v>41317.25</v>
      </c>
      <c r="T266" s="7">
        <f t="shared" si="31"/>
        <v>41333.25</v>
      </c>
      <c r="U266" s="9">
        <f t="shared" si="34"/>
        <v>16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8"/>
        <v>1.2308163265306122</v>
      </c>
      <c r="P267">
        <f t="shared" si="29"/>
        <v>70.127906976744185</v>
      </c>
      <c r="Q267" t="str">
        <f t="shared" si="32"/>
        <v>theater</v>
      </c>
      <c r="R267" t="str">
        <f t="shared" si="33"/>
        <v>plays</v>
      </c>
      <c r="S267" s="7">
        <f t="shared" si="30"/>
        <v>42372.25</v>
      </c>
      <c r="T267" s="7">
        <f t="shared" si="31"/>
        <v>42416.25</v>
      </c>
      <c r="U267" s="9">
        <f t="shared" si="34"/>
        <v>44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8"/>
        <v>0.76766756032171579</v>
      </c>
      <c r="P268">
        <f t="shared" si="29"/>
        <v>26.996228786926462</v>
      </c>
      <c r="Q268" t="str">
        <f t="shared" si="32"/>
        <v>music</v>
      </c>
      <c r="R268" t="str">
        <f t="shared" si="33"/>
        <v>jazz</v>
      </c>
      <c r="S268" s="7">
        <f t="shared" si="30"/>
        <v>41950.25</v>
      </c>
      <c r="T268" s="7">
        <f t="shared" si="31"/>
        <v>41983.25</v>
      </c>
      <c r="U268" s="9">
        <f t="shared" si="34"/>
        <v>33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8"/>
        <v>2.3362012987012988</v>
      </c>
      <c r="P269">
        <f t="shared" si="29"/>
        <v>51.990606936416185</v>
      </c>
      <c r="Q269" t="str">
        <f t="shared" si="32"/>
        <v>theater</v>
      </c>
      <c r="R269" t="str">
        <f t="shared" si="33"/>
        <v>plays</v>
      </c>
      <c r="S269" s="7">
        <f t="shared" si="30"/>
        <v>41206.208333333336</v>
      </c>
      <c r="T269" s="7">
        <f t="shared" si="31"/>
        <v>41222.25</v>
      </c>
      <c r="U269" s="9">
        <f t="shared" si="34"/>
        <v>16.041666666664241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8"/>
        <v>1.8053333333333332</v>
      </c>
      <c r="P270">
        <f t="shared" si="29"/>
        <v>56.416666666666664</v>
      </c>
      <c r="Q270" t="str">
        <f t="shared" si="32"/>
        <v>film &amp; video</v>
      </c>
      <c r="R270" t="str">
        <f t="shared" si="33"/>
        <v>documentary</v>
      </c>
      <c r="S270" s="7">
        <f t="shared" si="30"/>
        <v>41186.208333333336</v>
      </c>
      <c r="T270" s="7">
        <f t="shared" si="31"/>
        <v>41232.25</v>
      </c>
      <c r="U270" s="9">
        <f t="shared" si="34"/>
        <v>46.041666666664241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8"/>
        <v>2.5262857142857142</v>
      </c>
      <c r="P271">
        <f t="shared" si="29"/>
        <v>101.63218390804597</v>
      </c>
      <c r="Q271" t="str">
        <f t="shared" si="32"/>
        <v>film &amp; video</v>
      </c>
      <c r="R271" t="str">
        <f t="shared" si="33"/>
        <v>television</v>
      </c>
      <c r="S271" s="7">
        <f t="shared" si="30"/>
        <v>43496.25</v>
      </c>
      <c r="T271" s="7">
        <f t="shared" si="31"/>
        <v>43517.25</v>
      </c>
      <c r="U271" s="9">
        <f t="shared" si="34"/>
        <v>21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8"/>
        <v>0.27176538240368026</v>
      </c>
      <c r="P272">
        <f t="shared" si="29"/>
        <v>25.005291005291006</v>
      </c>
      <c r="Q272" t="str">
        <f t="shared" si="32"/>
        <v>games</v>
      </c>
      <c r="R272" t="str">
        <f t="shared" si="33"/>
        <v>video games</v>
      </c>
      <c r="S272" s="7">
        <f t="shared" si="30"/>
        <v>40514.25</v>
      </c>
      <c r="T272" s="7">
        <f t="shared" si="31"/>
        <v>40516.25</v>
      </c>
      <c r="U272" s="9">
        <f t="shared" si="34"/>
        <v>2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8"/>
        <v>1.2706571242680547E-2</v>
      </c>
      <c r="P273">
        <f t="shared" si="29"/>
        <v>32.016393442622949</v>
      </c>
      <c r="Q273" t="str">
        <f t="shared" si="32"/>
        <v>photography</v>
      </c>
      <c r="R273" t="str">
        <f t="shared" si="33"/>
        <v>photography books</v>
      </c>
      <c r="S273" s="7">
        <f t="shared" si="30"/>
        <v>42345.25</v>
      </c>
      <c r="T273" s="7">
        <f t="shared" si="31"/>
        <v>42376.25</v>
      </c>
      <c r="U273" s="9">
        <f t="shared" si="34"/>
        <v>31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8"/>
        <v>3.0400978473581213</v>
      </c>
      <c r="P274">
        <f t="shared" si="29"/>
        <v>82.021647307286173</v>
      </c>
      <c r="Q274" t="str">
        <f t="shared" si="32"/>
        <v>theater</v>
      </c>
      <c r="R274" t="str">
        <f t="shared" si="33"/>
        <v>plays</v>
      </c>
      <c r="S274" s="7">
        <f t="shared" si="30"/>
        <v>43656.208333333328</v>
      </c>
      <c r="T274" s="7">
        <f t="shared" si="31"/>
        <v>43681.208333333328</v>
      </c>
      <c r="U274" s="9">
        <f t="shared" si="34"/>
        <v>25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8"/>
        <v>1.3723076923076922</v>
      </c>
      <c r="P275">
        <f t="shared" si="29"/>
        <v>37.957446808510639</v>
      </c>
      <c r="Q275" t="str">
        <f t="shared" si="32"/>
        <v>theater</v>
      </c>
      <c r="R275" t="str">
        <f t="shared" si="33"/>
        <v>plays</v>
      </c>
      <c r="S275" s="7">
        <f t="shared" si="30"/>
        <v>42995.208333333328</v>
      </c>
      <c r="T275" s="7">
        <f t="shared" si="31"/>
        <v>42998.208333333328</v>
      </c>
      <c r="U275" s="9">
        <f t="shared" si="34"/>
        <v>3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8"/>
        <v>0.32208333333333333</v>
      </c>
      <c r="P276">
        <f t="shared" si="29"/>
        <v>51.533333333333331</v>
      </c>
      <c r="Q276" t="str">
        <f t="shared" si="32"/>
        <v>theater</v>
      </c>
      <c r="R276" t="str">
        <f t="shared" si="33"/>
        <v>plays</v>
      </c>
      <c r="S276" s="7">
        <f t="shared" si="30"/>
        <v>43045.25</v>
      </c>
      <c r="T276" s="7">
        <f t="shared" si="31"/>
        <v>43050.25</v>
      </c>
      <c r="U276" s="9">
        <f t="shared" si="34"/>
        <v>5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8"/>
        <v>2.4151282051282053</v>
      </c>
      <c r="P277">
        <f t="shared" si="29"/>
        <v>81.198275862068968</v>
      </c>
      <c r="Q277" t="str">
        <f t="shared" si="32"/>
        <v>publishing</v>
      </c>
      <c r="R277" t="str">
        <f t="shared" si="33"/>
        <v>translations</v>
      </c>
      <c r="S277" s="7">
        <f t="shared" si="30"/>
        <v>43561.208333333328</v>
      </c>
      <c r="T277" s="7">
        <f t="shared" si="31"/>
        <v>43569.208333333328</v>
      </c>
      <c r="U277" s="9">
        <f t="shared" si="34"/>
        <v>8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8"/>
        <v>0.96799999999999997</v>
      </c>
      <c r="P278">
        <f t="shared" si="29"/>
        <v>40.030075187969928</v>
      </c>
      <c r="Q278" t="str">
        <f t="shared" si="32"/>
        <v>games</v>
      </c>
      <c r="R278" t="str">
        <f t="shared" si="33"/>
        <v>video games</v>
      </c>
      <c r="S278" s="7">
        <f t="shared" si="30"/>
        <v>41018.208333333336</v>
      </c>
      <c r="T278" s="7">
        <f t="shared" si="31"/>
        <v>41023.208333333336</v>
      </c>
      <c r="U278" s="9">
        <f t="shared" si="34"/>
        <v>5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8"/>
        <v>10.664285714285715</v>
      </c>
      <c r="P279">
        <f t="shared" si="29"/>
        <v>89.939759036144579</v>
      </c>
      <c r="Q279" t="str">
        <f t="shared" si="32"/>
        <v>theater</v>
      </c>
      <c r="R279" t="str">
        <f t="shared" si="33"/>
        <v>plays</v>
      </c>
      <c r="S279" s="7">
        <f t="shared" si="30"/>
        <v>40378.208333333336</v>
      </c>
      <c r="T279" s="7">
        <f t="shared" si="31"/>
        <v>40380.208333333336</v>
      </c>
      <c r="U279" s="9">
        <f t="shared" si="34"/>
        <v>2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8"/>
        <v>3.2588888888888889</v>
      </c>
      <c r="P280">
        <f t="shared" si="29"/>
        <v>96.692307692307693</v>
      </c>
      <c r="Q280" t="str">
        <f t="shared" si="32"/>
        <v>technology</v>
      </c>
      <c r="R280" t="str">
        <f t="shared" si="33"/>
        <v>web</v>
      </c>
      <c r="S280" s="7">
        <f t="shared" si="30"/>
        <v>41239.25</v>
      </c>
      <c r="T280" s="7">
        <f t="shared" si="31"/>
        <v>41264.25</v>
      </c>
      <c r="U280" s="9">
        <f t="shared" si="34"/>
        <v>25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8"/>
        <v>1.7070000000000001</v>
      </c>
      <c r="P281">
        <f t="shared" si="29"/>
        <v>25.010989010989011</v>
      </c>
      <c r="Q281" t="str">
        <f t="shared" si="32"/>
        <v>theater</v>
      </c>
      <c r="R281" t="str">
        <f t="shared" si="33"/>
        <v>plays</v>
      </c>
      <c r="S281" s="7">
        <f t="shared" si="30"/>
        <v>43346.208333333328</v>
      </c>
      <c r="T281" s="7">
        <f t="shared" si="31"/>
        <v>43349.208333333328</v>
      </c>
      <c r="U281" s="9">
        <f t="shared" si="34"/>
        <v>3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8"/>
        <v>5.8144</v>
      </c>
      <c r="P282">
        <f t="shared" si="29"/>
        <v>36.987277353689571</v>
      </c>
      <c r="Q282" t="str">
        <f t="shared" si="32"/>
        <v>film &amp; video</v>
      </c>
      <c r="R282" t="str">
        <f t="shared" si="33"/>
        <v>animation</v>
      </c>
      <c r="S282" s="7">
        <f t="shared" si="30"/>
        <v>43060.25</v>
      </c>
      <c r="T282" s="7">
        <f t="shared" si="31"/>
        <v>43066.25</v>
      </c>
      <c r="U282" s="9">
        <f t="shared" si="34"/>
        <v>6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8"/>
        <v>0.91520972644376897</v>
      </c>
      <c r="P283">
        <f t="shared" si="29"/>
        <v>73.012609117361791</v>
      </c>
      <c r="Q283" t="str">
        <f t="shared" si="32"/>
        <v>theater</v>
      </c>
      <c r="R283" t="str">
        <f t="shared" si="33"/>
        <v>plays</v>
      </c>
      <c r="S283" s="7">
        <f t="shared" si="30"/>
        <v>40979.25</v>
      </c>
      <c r="T283" s="7">
        <f t="shared" si="31"/>
        <v>41000.208333333336</v>
      </c>
      <c r="U283" s="9">
        <f t="shared" si="34"/>
        <v>20.958333333335759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8"/>
        <v>1.0804761904761904</v>
      </c>
      <c r="P284">
        <f t="shared" si="29"/>
        <v>68.240601503759393</v>
      </c>
      <c r="Q284" t="str">
        <f t="shared" si="32"/>
        <v>film &amp; video</v>
      </c>
      <c r="R284" t="str">
        <f t="shared" si="33"/>
        <v>television</v>
      </c>
      <c r="S284" s="7">
        <f t="shared" si="30"/>
        <v>42701.25</v>
      </c>
      <c r="T284" s="7">
        <f t="shared" si="31"/>
        <v>42707.25</v>
      </c>
      <c r="U284" s="9">
        <f t="shared" si="34"/>
        <v>6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8"/>
        <v>0.18728395061728395</v>
      </c>
      <c r="P285">
        <f t="shared" si="29"/>
        <v>52.310344827586206</v>
      </c>
      <c r="Q285" t="str">
        <f t="shared" si="32"/>
        <v>music</v>
      </c>
      <c r="R285" t="str">
        <f t="shared" si="33"/>
        <v>rock</v>
      </c>
      <c r="S285" s="7">
        <f t="shared" si="30"/>
        <v>42520.208333333328</v>
      </c>
      <c r="T285" s="7">
        <f t="shared" si="31"/>
        <v>42525.208333333328</v>
      </c>
      <c r="U285" s="9">
        <f t="shared" si="34"/>
        <v>5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8"/>
        <v>0.83193877551020412</v>
      </c>
      <c r="P286">
        <f t="shared" si="29"/>
        <v>61.765151515151516</v>
      </c>
      <c r="Q286" t="str">
        <f t="shared" si="32"/>
        <v>technology</v>
      </c>
      <c r="R286" t="str">
        <f t="shared" si="33"/>
        <v>web</v>
      </c>
      <c r="S286" s="7">
        <f t="shared" si="30"/>
        <v>41030.208333333336</v>
      </c>
      <c r="T286" s="7">
        <f t="shared" si="31"/>
        <v>41035.208333333336</v>
      </c>
      <c r="U286" s="9">
        <f t="shared" si="34"/>
        <v>5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8"/>
        <v>7.0633333333333335</v>
      </c>
      <c r="P287">
        <f t="shared" si="29"/>
        <v>25.027559055118111</v>
      </c>
      <c r="Q287" t="str">
        <f t="shared" si="32"/>
        <v>theater</v>
      </c>
      <c r="R287" t="str">
        <f t="shared" si="33"/>
        <v>plays</v>
      </c>
      <c r="S287" s="7">
        <f t="shared" si="30"/>
        <v>42623.208333333328</v>
      </c>
      <c r="T287" s="7">
        <f t="shared" si="31"/>
        <v>42661.208333333328</v>
      </c>
      <c r="U287" s="9">
        <f t="shared" si="34"/>
        <v>38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8"/>
        <v>0.17446030330062445</v>
      </c>
      <c r="P288">
        <f t="shared" si="29"/>
        <v>106.28804347826087</v>
      </c>
      <c r="Q288" t="str">
        <f t="shared" si="32"/>
        <v>theater</v>
      </c>
      <c r="R288" t="str">
        <f t="shared" si="33"/>
        <v>plays</v>
      </c>
      <c r="S288" s="7">
        <f t="shared" si="30"/>
        <v>42697.25</v>
      </c>
      <c r="T288" s="7">
        <f t="shared" si="31"/>
        <v>42704.25</v>
      </c>
      <c r="U288" s="9">
        <f t="shared" si="34"/>
        <v>7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8"/>
        <v>2.0973015873015872</v>
      </c>
      <c r="P289">
        <f t="shared" si="29"/>
        <v>75.07386363636364</v>
      </c>
      <c r="Q289" t="str">
        <f t="shared" si="32"/>
        <v>music</v>
      </c>
      <c r="R289" t="str">
        <f t="shared" si="33"/>
        <v>electric music</v>
      </c>
      <c r="S289" s="7">
        <f t="shared" si="30"/>
        <v>42122.208333333328</v>
      </c>
      <c r="T289" s="7">
        <f t="shared" si="31"/>
        <v>42122.208333333328</v>
      </c>
      <c r="U289" s="9">
        <f t="shared" si="34"/>
        <v>0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8"/>
        <v>0.97785714285714287</v>
      </c>
      <c r="P290">
        <f t="shared" si="29"/>
        <v>39.970802919708028</v>
      </c>
      <c r="Q290" t="str">
        <f t="shared" si="32"/>
        <v>music</v>
      </c>
      <c r="R290" t="str">
        <f t="shared" si="33"/>
        <v>metal</v>
      </c>
      <c r="S290" s="7">
        <f t="shared" si="30"/>
        <v>40982.208333333336</v>
      </c>
      <c r="T290" s="7">
        <f t="shared" si="31"/>
        <v>40983.208333333336</v>
      </c>
      <c r="U290" s="9">
        <f t="shared" si="34"/>
        <v>1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8"/>
        <v>16.842500000000001</v>
      </c>
      <c r="P291">
        <f t="shared" si="29"/>
        <v>39.982195845697326</v>
      </c>
      <c r="Q291" t="str">
        <f t="shared" si="32"/>
        <v>theater</v>
      </c>
      <c r="R291" t="str">
        <f t="shared" si="33"/>
        <v>plays</v>
      </c>
      <c r="S291" s="7">
        <f t="shared" si="30"/>
        <v>42219.208333333328</v>
      </c>
      <c r="T291" s="7">
        <f t="shared" si="31"/>
        <v>42222.208333333328</v>
      </c>
      <c r="U291" s="9">
        <f t="shared" si="34"/>
        <v>3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8"/>
        <v>0.54402135231316728</v>
      </c>
      <c r="P292">
        <f t="shared" si="29"/>
        <v>101.01541850220265</v>
      </c>
      <c r="Q292" t="str">
        <f t="shared" si="32"/>
        <v>film &amp; video</v>
      </c>
      <c r="R292" t="str">
        <f t="shared" si="33"/>
        <v>documentary</v>
      </c>
      <c r="S292" s="7">
        <f t="shared" si="30"/>
        <v>41404.208333333336</v>
      </c>
      <c r="T292" s="7">
        <f t="shared" si="31"/>
        <v>41436.208333333336</v>
      </c>
      <c r="U292" s="9">
        <f t="shared" si="34"/>
        <v>32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8"/>
        <v>4.5661111111111108</v>
      </c>
      <c r="P293">
        <f t="shared" si="29"/>
        <v>76.813084112149539</v>
      </c>
      <c r="Q293" t="str">
        <f t="shared" si="32"/>
        <v>technology</v>
      </c>
      <c r="R293" t="str">
        <f t="shared" si="33"/>
        <v>web</v>
      </c>
      <c r="S293" s="7">
        <f t="shared" si="30"/>
        <v>40831.208333333336</v>
      </c>
      <c r="T293" s="7">
        <f t="shared" si="31"/>
        <v>40835.208333333336</v>
      </c>
      <c r="U293" s="9">
        <f t="shared" si="34"/>
        <v>4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8"/>
        <v>9.8219178082191785E-2</v>
      </c>
      <c r="P294">
        <f t="shared" si="29"/>
        <v>71.7</v>
      </c>
      <c r="Q294" t="str">
        <f t="shared" si="32"/>
        <v>food</v>
      </c>
      <c r="R294" t="str">
        <f t="shared" si="33"/>
        <v>food trucks</v>
      </c>
      <c r="S294" s="7">
        <f t="shared" si="30"/>
        <v>40984.208333333336</v>
      </c>
      <c r="T294" s="7">
        <f t="shared" si="31"/>
        <v>41002.208333333336</v>
      </c>
      <c r="U294" s="9">
        <f t="shared" si="34"/>
        <v>18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8"/>
        <v>0.16384615384615384</v>
      </c>
      <c r="P295">
        <f t="shared" si="29"/>
        <v>33.28125</v>
      </c>
      <c r="Q295" t="str">
        <f t="shared" si="32"/>
        <v>theater</v>
      </c>
      <c r="R295" t="str">
        <f t="shared" si="33"/>
        <v>plays</v>
      </c>
      <c r="S295" s="7">
        <f t="shared" si="30"/>
        <v>40456.208333333336</v>
      </c>
      <c r="T295" s="7">
        <f t="shared" si="31"/>
        <v>40465.208333333336</v>
      </c>
      <c r="U295" s="9">
        <f t="shared" si="34"/>
        <v>9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8"/>
        <v>13.396666666666667</v>
      </c>
      <c r="P296">
        <f t="shared" si="29"/>
        <v>43.923497267759565</v>
      </c>
      <c r="Q296" t="str">
        <f t="shared" si="32"/>
        <v>theater</v>
      </c>
      <c r="R296" t="str">
        <f t="shared" si="33"/>
        <v>plays</v>
      </c>
      <c r="S296" s="7">
        <f t="shared" si="30"/>
        <v>43399.208333333328</v>
      </c>
      <c r="T296" s="7">
        <f t="shared" si="31"/>
        <v>43411.25</v>
      </c>
      <c r="U296" s="9">
        <f t="shared" si="34"/>
        <v>12.041666666671517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8"/>
        <v>0.35650077760497667</v>
      </c>
      <c r="P297">
        <f t="shared" si="29"/>
        <v>36.004712041884815</v>
      </c>
      <c r="Q297" t="str">
        <f t="shared" si="32"/>
        <v>theater</v>
      </c>
      <c r="R297" t="str">
        <f t="shared" si="33"/>
        <v>plays</v>
      </c>
      <c r="S297" s="7">
        <f t="shared" si="30"/>
        <v>41562.208333333336</v>
      </c>
      <c r="T297" s="7">
        <f t="shared" si="31"/>
        <v>41587.25</v>
      </c>
      <c r="U297" s="9">
        <f t="shared" si="34"/>
        <v>25.041666666664241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8"/>
        <v>0.54950819672131146</v>
      </c>
      <c r="P298">
        <f t="shared" si="29"/>
        <v>88.21052631578948</v>
      </c>
      <c r="Q298" t="str">
        <f t="shared" si="32"/>
        <v>theater</v>
      </c>
      <c r="R298" t="str">
        <f t="shared" si="33"/>
        <v>plays</v>
      </c>
      <c r="S298" s="7">
        <f t="shared" si="30"/>
        <v>43493.25</v>
      </c>
      <c r="T298" s="7">
        <f t="shared" si="31"/>
        <v>43515.25</v>
      </c>
      <c r="U298" s="9">
        <f t="shared" si="34"/>
        <v>22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8"/>
        <v>0.94236111111111109</v>
      </c>
      <c r="P299">
        <f t="shared" si="29"/>
        <v>65.240384615384613</v>
      </c>
      <c r="Q299" t="str">
        <f t="shared" si="32"/>
        <v>theater</v>
      </c>
      <c r="R299" t="str">
        <f t="shared" si="33"/>
        <v>plays</v>
      </c>
      <c r="S299" s="7">
        <f t="shared" si="30"/>
        <v>41653.25</v>
      </c>
      <c r="T299" s="7">
        <f t="shared" si="31"/>
        <v>41662.25</v>
      </c>
      <c r="U299" s="9">
        <f t="shared" si="34"/>
        <v>9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8"/>
        <v>1.4391428571428571</v>
      </c>
      <c r="P300">
        <f t="shared" si="29"/>
        <v>69.958333333333329</v>
      </c>
      <c r="Q300" t="str">
        <f t="shared" si="32"/>
        <v>music</v>
      </c>
      <c r="R300" t="str">
        <f t="shared" si="33"/>
        <v>rock</v>
      </c>
      <c r="S300" s="7">
        <f t="shared" si="30"/>
        <v>42426.25</v>
      </c>
      <c r="T300" s="7">
        <f t="shared" si="31"/>
        <v>42444.208333333328</v>
      </c>
      <c r="U300" s="9">
        <f t="shared" si="34"/>
        <v>17.958333333328483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8"/>
        <v>0.51421052631578945</v>
      </c>
      <c r="P301">
        <f t="shared" si="29"/>
        <v>39.877551020408163</v>
      </c>
      <c r="Q301" t="str">
        <f t="shared" si="32"/>
        <v>food</v>
      </c>
      <c r="R301" t="str">
        <f t="shared" si="33"/>
        <v>food trucks</v>
      </c>
      <c r="S301" s="7">
        <f t="shared" si="30"/>
        <v>42432.25</v>
      </c>
      <c r="T301" s="7">
        <f t="shared" si="31"/>
        <v>42488.208333333328</v>
      </c>
      <c r="U301" s="9">
        <f t="shared" si="34"/>
        <v>55.958333333328483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8"/>
        <v>0.05</v>
      </c>
      <c r="P302">
        <f t="shared" si="29"/>
        <v>5</v>
      </c>
      <c r="Q302" t="str">
        <f t="shared" si="32"/>
        <v>publishing</v>
      </c>
      <c r="R302" t="str">
        <f t="shared" si="33"/>
        <v>nonfiction</v>
      </c>
      <c r="S302" s="7">
        <f t="shared" si="30"/>
        <v>42977.208333333328</v>
      </c>
      <c r="T302" s="7">
        <f t="shared" si="31"/>
        <v>42978.208333333328</v>
      </c>
      <c r="U302" s="9">
        <f t="shared" si="34"/>
        <v>1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8"/>
        <v>13.446666666666667</v>
      </c>
      <c r="P303">
        <f t="shared" si="29"/>
        <v>41.023728813559323</v>
      </c>
      <c r="Q303" t="str">
        <f t="shared" si="32"/>
        <v>film &amp; video</v>
      </c>
      <c r="R303" t="str">
        <f t="shared" si="33"/>
        <v>documentary</v>
      </c>
      <c r="S303" s="7">
        <f t="shared" si="30"/>
        <v>42061.25</v>
      </c>
      <c r="T303" s="7">
        <f t="shared" si="31"/>
        <v>42078.208333333328</v>
      </c>
      <c r="U303" s="9">
        <f t="shared" si="34"/>
        <v>16.958333333328483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8"/>
        <v>0.31844940867279897</v>
      </c>
      <c r="P304">
        <f t="shared" si="29"/>
        <v>98.914285714285711</v>
      </c>
      <c r="Q304" t="str">
        <f t="shared" si="32"/>
        <v>theater</v>
      </c>
      <c r="R304" t="str">
        <f t="shared" si="33"/>
        <v>plays</v>
      </c>
      <c r="S304" s="7">
        <f t="shared" si="30"/>
        <v>43345.208333333328</v>
      </c>
      <c r="T304" s="7">
        <f t="shared" si="31"/>
        <v>43359.208333333328</v>
      </c>
      <c r="U304" s="9">
        <f t="shared" si="34"/>
        <v>14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8"/>
        <v>0.82617647058823529</v>
      </c>
      <c r="P305">
        <f t="shared" si="29"/>
        <v>87.78125</v>
      </c>
      <c r="Q305" t="str">
        <f t="shared" si="32"/>
        <v>music</v>
      </c>
      <c r="R305" t="str">
        <f t="shared" si="33"/>
        <v>indie rock</v>
      </c>
      <c r="S305" s="7">
        <f t="shared" si="30"/>
        <v>42376.25</v>
      </c>
      <c r="T305" s="7">
        <f t="shared" si="31"/>
        <v>42381.25</v>
      </c>
      <c r="U305" s="9">
        <f t="shared" si="34"/>
        <v>5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8"/>
        <v>5.4614285714285717</v>
      </c>
      <c r="P306">
        <f t="shared" si="29"/>
        <v>80.767605633802816</v>
      </c>
      <c r="Q306" t="str">
        <f t="shared" si="32"/>
        <v>film &amp; video</v>
      </c>
      <c r="R306" t="str">
        <f t="shared" si="33"/>
        <v>documentary</v>
      </c>
      <c r="S306" s="7">
        <f t="shared" si="30"/>
        <v>42589.208333333328</v>
      </c>
      <c r="T306" s="7">
        <f t="shared" si="31"/>
        <v>42630.208333333328</v>
      </c>
      <c r="U306" s="9">
        <f t="shared" si="34"/>
        <v>41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8"/>
        <v>2.8621428571428571</v>
      </c>
      <c r="P307">
        <f t="shared" si="29"/>
        <v>94.28235294117647</v>
      </c>
      <c r="Q307" t="str">
        <f t="shared" si="32"/>
        <v>theater</v>
      </c>
      <c r="R307" t="str">
        <f t="shared" si="33"/>
        <v>plays</v>
      </c>
      <c r="S307" s="7">
        <f t="shared" si="30"/>
        <v>42448.208333333328</v>
      </c>
      <c r="T307" s="7">
        <f t="shared" si="31"/>
        <v>42489.208333333328</v>
      </c>
      <c r="U307" s="9">
        <f t="shared" si="34"/>
        <v>41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8"/>
        <v>7.9076923076923072E-2</v>
      </c>
      <c r="P308">
        <f t="shared" si="29"/>
        <v>73.428571428571431</v>
      </c>
      <c r="Q308" t="str">
        <f t="shared" si="32"/>
        <v>theater</v>
      </c>
      <c r="R308" t="str">
        <f t="shared" si="33"/>
        <v>plays</v>
      </c>
      <c r="S308" s="7">
        <f t="shared" si="30"/>
        <v>42930.208333333328</v>
      </c>
      <c r="T308" s="7">
        <f t="shared" si="31"/>
        <v>42933.208333333328</v>
      </c>
      <c r="U308" s="9">
        <f t="shared" si="34"/>
        <v>3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8"/>
        <v>1.3213677811550153</v>
      </c>
      <c r="P309">
        <f t="shared" si="29"/>
        <v>65.968133535660087</v>
      </c>
      <c r="Q309" t="str">
        <f t="shared" si="32"/>
        <v>publishing</v>
      </c>
      <c r="R309" t="str">
        <f t="shared" si="33"/>
        <v>fiction</v>
      </c>
      <c r="S309" s="7">
        <f t="shared" si="30"/>
        <v>41066.208333333336</v>
      </c>
      <c r="T309" s="7">
        <f t="shared" si="31"/>
        <v>41086.208333333336</v>
      </c>
      <c r="U309" s="9">
        <f t="shared" si="34"/>
        <v>20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8"/>
        <v>0.74077834179357027</v>
      </c>
      <c r="P310">
        <f t="shared" si="29"/>
        <v>109.04109589041096</v>
      </c>
      <c r="Q310" t="str">
        <f t="shared" si="32"/>
        <v>theater</v>
      </c>
      <c r="R310" t="str">
        <f t="shared" si="33"/>
        <v>plays</v>
      </c>
      <c r="S310" s="7">
        <f t="shared" si="30"/>
        <v>40651.208333333336</v>
      </c>
      <c r="T310" s="7">
        <f t="shared" si="31"/>
        <v>40652.208333333336</v>
      </c>
      <c r="U310" s="9">
        <f t="shared" si="34"/>
        <v>1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8"/>
        <v>0.75292682926829269</v>
      </c>
      <c r="P311">
        <f t="shared" si="29"/>
        <v>41.16</v>
      </c>
      <c r="Q311" t="str">
        <f t="shared" si="32"/>
        <v>music</v>
      </c>
      <c r="R311" t="str">
        <f t="shared" si="33"/>
        <v>indie rock</v>
      </c>
      <c r="S311" s="7">
        <f t="shared" si="30"/>
        <v>40807.208333333336</v>
      </c>
      <c r="T311" s="7">
        <f t="shared" si="31"/>
        <v>40827.208333333336</v>
      </c>
      <c r="U311" s="9">
        <f t="shared" si="34"/>
        <v>20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8"/>
        <v>0.20333333333333334</v>
      </c>
      <c r="P312">
        <f t="shared" si="29"/>
        <v>99.125</v>
      </c>
      <c r="Q312" t="str">
        <f t="shared" si="32"/>
        <v>games</v>
      </c>
      <c r="R312" t="str">
        <f t="shared" si="33"/>
        <v>video games</v>
      </c>
      <c r="S312" s="7">
        <f t="shared" si="30"/>
        <v>40277.208333333336</v>
      </c>
      <c r="T312" s="7">
        <f t="shared" si="31"/>
        <v>40293.208333333336</v>
      </c>
      <c r="U312" s="9">
        <f t="shared" si="34"/>
        <v>16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8"/>
        <v>2.0336507936507937</v>
      </c>
      <c r="P313">
        <f t="shared" si="29"/>
        <v>105.88429752066116</v>
      </c>
      <c r="Q313" t="str">
        <f t="shared" si="32"/>
        <v>theater</v>
      </c>
      <c r="R313" t="str">
        <f t="shared" si="33"/>
        <v>plays</v>
      </c>
      <c r="S313" s="7">
        <f t="shared" si="30"/>
        <v>40590.25</v>
      </c>
      <c r="T313" s="7">
        <f t="shared" si="31"/>
        <v>40602.25</v>
      </c>
      <c r="U313" s="9">
        <f t="shared" si="34"/>
        <v>12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8"/>
        <v>3.1022842639593908</v>
      </c>
      <c r="P314">
        <f t="shared" si="29"/>
        <v>48.996525921966864</v>
      </c>
      <c r="Q314" t="str">
        <f t="shared" si="32"/>
        <v>theater</v>
      </c>
      <c r="R314" t="str">
        <f t="shared" si="33"/>
        <v>plays</v>
      </c>
      <c r="S314" s="7">
        <f t="shared" si="30"/>
        <v>41572.208333333336</v>
      </c>
      <c r="T314" s="7">
        <f t="shared" si="31"/>
        <v>41579.208333333336</v>
      </c>
      <c r="U314" s="9">
        <f t="shared" si="34"/>
        <v>7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8"/>
        <v>3.9531818181818181</v>
      </c>
      <c r="P315">
        <f t="shared" si="29"/>
        <v>39</v>
      </c>
      <c r="Q315" t="str">
        <f t="shared" si="32"/>
        <v>music</v>
      </c>
      <c r="R315" t="str">
        <f t="shared" si="33"/>
        <v>rock</v>
      </c>
      <c r="S315" s="7">
        <f t="shared" si="30"/>
        <v>40966.25</v>
      </c>
      <c r="T315" s="7">
        <f t="shared" si="31"/>
        <v>40968.25</v>
      </c>
      <c r="U315" s="9">
        <f t="shared" si="34"/>
        <v>2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8"/>
        <v>2.9471428571428571</v>
      </c>
      <c r="P316">
        <f t="shared" si="29"/>
        <v>31.022556390977442</v>
      </c>
      <c r="Q316" t="str">
        <f t="shared" si="32"/>
        <v>film &amp; video</v>
      </c>
      <c r="R316" t="str">
        <f t="shared" si="33"/>
        <v>documentary</v>
      </c>
      <c r="S316" s="7">
        <f t="shared" si="30"/>
        <v>43536.208333333328</v>
      </c>
      <c r="T316" s="7">
        <f t="shared" si="31"/>
        <v>43541.208333333328</v>
      </c>
      <c r="U316" s="9">
        <f t="shared" si="34"/>
        <v>5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8"/>
        <v>0.33894736842105261</v>
      </c>
      <c r="P317">
        <f t="shared" si="29"/>
        <v>103.87096774193549</v>
      </c>
      <c r="Q317" t="str">
        <f t="shared" si="32"/>
        <v>theater</v>
      </c>
      <c r="R317" t="str">
        <f t="shared" si="33"/>
        <v>plays</v>
      </c>
      <c r="S317" s="7">
        <f t="shared" si="30"/>
        <v>41783.208333333336</v>
      </c>
      <c r="T317" s="7">
        <f t="shared" si="31"/>
        <v>41812.208333333336</v>
      </c>
      <c r="U317" s="9">
        <f t="shared" si="34"/>
        <v>29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8"/>
        <v>0.66677083333333331</v>
      </c>
      <c r="P318">
        <f t="shared" si="29"/>
        <v>59.268518518518519</v>
      </c>
      <c r="Q318" t="str">
        <f t="shared" si="32"/>
        <v>food</v>
      </c>
      <c r="R318" t="str">
        <f t="shared" si="33"/>
        <v>food trucks</v>
      </c>
      <c r="S318" s="7">
        <f t="shared" si="30"/>
        <v>43788.25</v>
      </c>
      <c r="T318" s="7">
        <f t="shared" si="31"/>
        <v>43789.25</v>
      </c>
      <c r="U318" s="9">
        <f t="shared" si="34"/>
        <v>1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8"/>
        <v>0.19227272727272726</v>
      </c>
      <c r="P319">
        <f t="shared" si="29"/>
        <v>42.3</v>
      </c>
      <c r="Q319" t="str">
        <f t="shared" si="32"/>
        <v>theater</v>
      </c>
      <c r="R319" t="str">
        <f t="shared" si="33"/>
        <v>plays</v>
      </c>
      <c r="S319" s="7">
        <f t="shared" si="30"/>
        <v>42869.208333333328</v>
      </c>
      <c r="T319" s="7">
        <f t="shared" si="31"/>
        <v>42882.208333333328</v>
      </c>
      <c r="U319" s="9">
        <f t="shared" si="34"/>
        <v>13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8"/>
        <v>0.15842105263157893</v>
      </c>
      <c r="P320">
        <f t="shared" si="29"/>
        <v>53.117647058823529</v>
      </c>
      <c r="Q320" t="str">
        <f t="shared" si="32"/>
        <v>music</v>
      </c>
      <c r="R320" t="str">
        <f t="shared" si="33"/>
        <v>rock</v>
      </c>
      <c r="S320" s="7">
        <f t="shared" si="30"/>
        <v>41684.25</v>
      </c>
      <c r="T320" s="7">
        <f t="shared" si="31"/>
        <v>41686.25</v>
      </c>
      <c r="U320" s="9">
        <f t="shared" si="34"/>
        <v>2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8"/>
        <v>0.38702380952380955</v>
      </c>
      <c r="P321">
        <f t="shared" si="29"/>
        <v>50.796875</v>
      </c>
      <c r="Q321" t="str">
        <f t="shared" si="32"/>
        <v>technology</v>
      </c>
      <c r="R321" t="str">
        <f t="shared" si="33"/>
        <v>web</v>
      </c>
      <c r="S321" s="7">
        <f t="shared" si="30"/>
        <v>40402.208333333336</v>
      </c>
      <c r="T321" s="7">
        <f t="shared" si="31"/>
        <v>40426.208333333336</v>
      </c>
      <c r="U321" s="9">
        <f t="shared" si="34"/>
        <v>24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35">E322/D322</f>
        <v>9.5876777251184833E-2</v>
      </c>
      <c r="P322">
        <f t="shared" ref="P322:P385" si="36">IF(G322&gt;0,E322/G322,0)</f>
        <v>101.15</v>
      </c>
      <c r="Q322" t="str">
        <f t="shared" si="32"/>
        <v>publishing</v>
      </c>
      <c r="R322" t="str">
        <f t="shared" si="33"/>
        <v>fiction</v>
      </c>
      <c r="S322" s="7">
        <f t="shared" ref="S322:S385" si="37">(((J322/60)/60)/24)+DATE(1970,1,1)</f>
        <v>40673.208333333336</v>
      </c>
      <c r="T322" s="7">
        <f t="shared" ref="T322:T385" si="38">(((K322/60)/60)/24)+DATE(1970,1,1)</f>
        <v>40682.208333333336</v>
      </c>
      <c r="U322" s="9">
        <f t="shared" si="34"/>
        <v>9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35"/>
        <v>0.94144366197183094</v>
      </c>
      <c r="P323">
        <f t="shared" si="36"/>
        <v>65.000810372771468</v>
      </c>
      <c r="Q323" t="str">
        <f t="shared" ref="Q323:Q386" si="39">LEFT(N323,FIND("/",N323)-1)</f>
        <v>film &amp; video</v>
      </c>
      <c r="R323" t="str">
        <f t="shared" ref="R323:R386" si="40">RIGHT(N323,LEN(N323)-FIND("/",N323))</f>
        <v>shorts</v>
      </c>
      <c r="S323" s="7">
        <f t="shared" si="37"/>
        <v>40634.208333333336</v>
      </c>
      <c r="T323" s="7">
        <f t="shared" si="38"/>
        <v>40642.208333333336</v>
      </c>
      <c r="U323" s="9">
        <f t="shared" ref="U323:U386" si="41">T323-S323</f>
        <v>8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5"/>
        <v>1.6656234096692113</v>
      </c>
      <c r="P324">
        <f t="shared" si="36"/>
        <v>37.998645510835914</v>
      </c>
      <c r="Q324" t="str">
        <f t="shared" si="39"/>
        <v>theater</v>
      </c>
      <c r="R324" t="str">
        <f t="shared" si="40"/>
        <v>plays</v>
      </c>
      <c r="S324" s="7">
        <f t="shared" si="37"/>
        <v>40507.25</v>
      </c>
      <c r="T324" s="7">
        <f t="shared" si="38"/>
        <v>40520.25</v>
      </c>
      <c r="U324" s="9">
        <f t="shared" si="41"/>
        <v>13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5"/>
        <v>0.24134831460674158</v>
      </c>
      <c r="P325">
        <f t="shared" si="36"/>
        <v>82.615384615384613</v>
      </c>
      <c r="Q325" t="str">
        <f t="shared" si="39"/>
        <v>film &amp; video</v>
      </c>
      <c r="R325" t="str">
        <f t="shared" si="40"/>
        <v>documentary</v>
      </c>
      <c r="S325" s="7">
        <f t="shared" si="37"/>
        <v>41725.208333333336</v>
      </c>
      <c r="T325" s="7">
        <f t="shared" si="38"/>
        <v>41727.208333333336</v>
      </c>
      <c r="U325" s="9">
        <f t="shared" si="41"/>
        <v>2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5"/>
        <v>1.6405633802816901</v>
      </c>
      <c r="P326">
        <f t="shared" si="36"/>
        <v>37.941368078175898</v>
      </c>
      <c r="Q326" t="str">
        <f t="shared" si="39"/>
        <v>theater</v>
      </c>
      <c r="R326" t="str">
        <f t="shared" si="40"/>
        <v>plays</v>
      </c>
      <c r="S326" s="7">
        <f t="shared" si="37"/>
        <v>42176.208333333328</v>
      </c>
      <c r="T326" s="7">
        <f t="shared" si="38"/>
        <v>42188.208333333328</v>
      </c>
      <c r="U326" s="9">
        <f t="shared" si="41"/>
        <v>12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5"/>
        <v>0.90723076923076929</v>
      </c>
      <c r="P327">
        <f t="shared" si="36"/>
        <v>80.780821917808225</v>
      </c>
      <c r="Q327" t="str">
        <f t="shared" si="39"/>
        <v>theater</v>
      </c>
      <c r="R327" t="str">
        <f t="shared" si="40"/>
        <v>plays</v>
      </c>
      <c r="S327" s="7">
        <f t="shared" si="37"/>
        <v>43267.208333333328</v>
      </c>
      <c r="T327" s="7">
        <f t="shared" si="38"/>
        <v>43290.208333333328</v>
      </c>
      <c r="U327" s="9">
        <f t="shared" si="41"/>
        <v>23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5"/>
        <v>0.46194444444444444</v>
      </c>
      <c r="P328">
        <f t="shared" si="36"/>
        <v>25.984375</v>
      </c>
      <c r="Q328" t="str">
        <f t="shared" si="39"/>
        <v>film &amp; video</v>
      </c>
      <c r="R328" t="str">
        <f t="shared" si="40"/>
        <v>animation</v>
      </c>
      <c r="S328" s="7">
        <f t="shared" si="37"/>
        <v>42364.25</v>
      </c>
      <c r="T328" s="7">
        <f t="shared" si="38"/>
        <v>42370.25</v>
      </c>
      <c r="U328" s="9">
        <f t="shared" si="41"/>
        <v>6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5"/>
        <v>0.38538461538461538</v>
      </c>
      <c r="P329">
        <f t="shared" si="36"/>
        <v>30.363636363636363</v>
      </c>
      <c r="Q329" t="str">
        <f t="shared" si="39"/>
        <v>theater</v>
      </c>
      <c r="R329" t="str">
        <f t="shared" si="40"/>
        <v>plays</v>
      </c>
      <c r="S329" s="7">
        <f t="shared" si="37"/>
        <v>43705.208333333328</v>
      </c>
      <c r="T329" s="7">
        <f t="shared" si="38"/>
        <v>43709.208333333328</v>
      </c>
      <c r="U329" s="9">
        <f t="shared" si="41"/>
        <v>4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5"/>
        <v>1.3356231003039514</v>
      </c>
      <c r="P330">
        <f t="shared" si="36"/>
        <v>54.004916018025398</v>
      </c>
      <c r="Q330" t="str">
        <f t="shared" si="39"/>
        <v>music</v>
      </c>
      <c r="R330" t="str">
        <f t="shared" si="40"/>
        <v>rock</v>
      </c>
      <c r="S330" s="7">
        <f t="shared" si="37"/>
        <v>43434.25</v>
      </c>
      <c r="T330" s="7">
        <f t="shared" si="38"/>
        <v>43445.25</v>
      </c>
      <c r="U330" s="9">
        <f t="shared" si="41"/>
        <v>11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5"/>
        <v>0.22896588486140726</v>
      </c>
      <c r="P331">
        <f t="shared" si="36"/>
        <v>101.78672985781991</v>
      </c>
      <c r="Q331" t="str">
        <f t="shared" si="39"/>
        <v>games</v>
      </c>
      <c r="R331" t="str">
        <f t="shared" si="40"/>
        <v>video games</v>
      </c>
      <c r="S331" s="7">
        <f t="shared" si="37"/>
        <v>42716.25</v>
      </c>
      <c r="T331" s="7">
        <f t="shared" si="38"/>
        <v>42727.25</v>
      </c>
      <c r="U331" s="9">
        <f t="shared" si="41"/>
        <v>11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5"/>
        <v>1.8495548961424333</v>
      </c>
      <c r="P332">
        <f t="shared" si="36"/>
        <v>45.003610108303249</v>
      </c>
      <c r="Q332" t="str">
        <f t="shared" si="39"/>
        <v>film &amp; video</v>
      </c>
      <c r="R332" t="str">
        <f t="shared" si="40"/>
        <v>documentary</v>
      </c>
      <c r="S332" s="7">
        <f t="shared" si="37"/>
        <v>43077.25</v>
      </c>
      <c r="T332" s="7">
        <f t="shared" si="38"/>
        <v>43078.25</v>
      </c>
      <c r="U332" s="9">
        <f t="shared" si="41"/>
        <v>1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5"/>
        <v>4.4372727272727275</v>
      </c>
      <c r="P333">
        <f t="shared" si="36"/>
        <v>77.068421052631578</v>
      </c>
      <c r="Q333" t="str">
        <f t="shared" si="39"/>
        <v>food</v>
      </c>
      <c r="R333" t="str">
        <f t="shared" si="40"/>
        <v>food trucks</v>
      </c>
      <c r="S333" s="7">
        <f t="shared" si="37"/>
        <v>40896.25</v>
      </c>
      <c r="T333" s="7">
        <f t="shared" si="38"/>
        <v>40897.25</v>
      </c>
      <c r="U333" s="9">
        <f t="shared" si="41"/>
        <v>1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5"/>
        <v>1.999806763285024</v>
      </c>
      <c r="P334">
        <f t="shared" si="36"/>
        <v>88.076595744680844</v>
      </c>
      <c r="Q334" t="str">
        <f t="shared" si="39"/>
        <v>technology</v>
      </c>
      <c r="R334" t="str">
        <f t="shared" si="40"/>
        <v>wearables</v>
      </c>
      <c r="S334" s="7">
        <f t="shared" si="37"/>
        <v>41361.208333333336</v>
      </c>
      <c r="T334" s="7">
        <f t="shared" si="38"/>
        <v>41362.208333333336</v>
      </c>
      <c r="U334" s="9">
        <f t="shared" si="41"/>
        <v>1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5"/>
        <v>1.2395833333333333</v>
      </c>
      <c r="P335">
        <f t="shared" si="36"/>
        <v>47.035573122529641</v>
      </c>
      <c r="Q335" t="str">
        <f t="shared" si="39"/>
        <v>theater</v>
      </c>
      <c r="R335" t="str">
        <f t="shared" si="40"/>
        <v>plays</v>
      </c>
      <c r="S335" s="7">
        <f t="shared" si="37"/>
        <v>43424.25</v>
      </c>
      <c r="T335" s="7">
        <f t="shared" si="38"/>
        <v>43452.25</v>
      </c>
      <c r="U335" s="9">
        <f t="shared" si="41"/>
        <v>28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5"/>
        <v>1.8661329305135952</v>
      </c>
      <c r="P336">
        <f t="shared" si="36"/>
        <v>110.99550763701707</v>
      </c>
      <c r="Q336" t="str">
        <f t="shared" si="39"/>
        <v>music</v>
      </c>
      <c r="R336" t="str">
        <f t="shared" si="40"/>
        <v>rock</v>
      </c>
      <c r="S336" s="7">
        <f t="shared" si="37"/>
        <v>43110.25</v>
      </c>
      <c r="T336" s="7">
        <f t="shared" si="38"/>
        <v>43117.25</v>
      </c>
      <c r="U336" s="9">
        <f t="shared" si="41"/>
        <v>7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5"/>
        <v>1.1428538550057536</v>
      </c>
      <c r="P337">
        <f t="shared" si="36"/>
        <v>87.003066141042481</v>
      </c>
      <c r="Q337" t="str">
        <f t="shared" si="39"/>
        <v>music</v>
      </c>
      <c r="R337" t="str">
        <f t="shared" si="40"/>
        <v>rock</v>
      </c>
      <c r="S337" s="7">
        <f t="shared" si="37"/>
        <v>43784.25</v>
      </c>
      <c r="T337" s="7">
        <f t="shared" si="38"/>
        <v>43797.25</v>
      </c>
      <c r="U337" s="9">
        <f t="shared" si="41"/>
        <v>13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5"/>
        <v>0.97032531824611035</v>
      </c>
      <c r="P338">
        <f t="shared" si="36"/>
        <v>63.994402985074629</v>
      </c>
      <c r="Q338" t="str">
        <f t="shared" si="39"/>
        <v>music</v>
      </c>
      <c r="R338" t="str">
        <f t="shared" si="40"/>
        <v>rock</v>
      </c>
      <c r="S338" s="7">
        <f t="shared" si="37"/>
        <v>40527.25</v>
      </c>
      <c r="T338" s="7">
        <f t="shared" si="38"/>
        <v>40528.25</v>
      </c>
      <c r="U338" s="9">
        <f t="shared" si="41"/>
        <v>1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5"/>
        <v>1.2281904761904763</v>
      </c>
      <c r="P339">
        <f t="shared" si="36"/>
        <v>105.9945205479452</v>
      </c>
      <c r="Q339" t="str">
        <f t="shared" si="39"/>
        <v>theater</v>
      </c>
      <c r="R339" t="str">
        <f t="shared" si="40"/>
        <v>plays</v>
      </c>
      <c r="S339" s="7">
        <f t="shared" si="37"/>
        <v>43780.25</v>
      </c>
      <c r="T339" s="7">
        <f t="shared" si="38"/>
        <v>43781.25</v>
      </c>
      <c r="U339" s="9">
        <f t="shared" si="41"/>
        <v>1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5"/>
        <v>1.7914326647564469</v>
      </c>
      <c r="P340">
        <f t="shared" si="36"/>
        <v>73.989349112426041</v>
      </c>
      <c r="Q340" t="str">
        <f t="shared" si="39"/>
        <v>theater</v>
      </c>
      <c r="R340" t="str">
        <f t="shared" si="40"/>
        <v>plays</v>
      </c>
      <c r="S340" s="7">
        <f t="shared" si="37"/>
        <v>40821.208333333336</v>
      </c>
      <c r="T340" s="7">
        <f t="shared" si="38"/>
        <v>40851.208333333336</v>
      </c>
      <c r="U340" s="9">
        <f t="shared" si="41"/>
        <v>30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5"/>
        <v>0.79951577402787966</v>
      </c>
      <c r="P341">
        <f t="shared" si="36"/>
        <v>84.02004626060139</v>
      </c>
      <c r="Q341" t="str">
        <f t="shared" si="39"/>
        <v>theater</v>
      </c>
      <c r="R341" t="str">
        <f t="shared" si="40"/>
        <v>plays</v>
      </c>
      <c r="S341" s="7">
        <f t="shared" si="37"/>
        <v>42949.208333333328</v>
      </c>
      <c r="T341" s="7">
        <f t="shared" si="38"/>
        <v>42963.208333333328</v>
      </c>
      <c r="U341" s="9">
        <f t="shared" si="41"/>
        <v>14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5"/>
        <v>0.94242587601078165</v>
      </c>
      <c r="P342">
        <f t="shared" si="36"/>
        <v>88.966921119592882</v>
      </c>
      <c r="Q342" t="str">
        <f t="shared" si="39"/>
        <v>photography</v>
      </c>
      <c r="R342" t="str">
        <f t="shared" si="40"/>
        <v>photography books</v>
      </c>
      <c r="S342" s="7">
        <f t="shared" si="37"/>
        <v>40889.25</v>
      </c>
      <c r="T342" s="7">
        <f t="shared" si="38"/>
        <v>40890.25</v>
      </c>
      <c r="U342" s="9">
        <f t="shared" si="41"/>
        <v>1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5"/>
        <v>0.84669291338582675</v>
      </c>
      <c r="P343">
        <f t="shared" si="36"/>
        <v>76.990453460620529</v>
      </c>
      <c r="Q343" t="str">
        <f t="shared" si="39"/>
        <v>music</v>
      </c>
      <c r="R343" t="str">
        <f t="shared" si="40"/>
        <v>indie rock</v>
      </c>
      <c r="S343" s="7">
        <f t="shared" si="37"/>
        <v>42244.208333333328</v>
      </c>
      <c r="T343" s="7">
        <f t="shared" si="38"/>
        <v>42251.208333333328</v>
      </c>
      <c r="U343" s="9">
        <f t="shared" si="41"/>
        <v>7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5"/>
        <v>0.66521920668058454</v>
      </c>
      <c r="P344">
        <f t="shared" si="36"/>
        <v>97.146341463414629</v>
      </c>
      <c r="Q344" t="str">
        <f t="shared" si="39"/>
        <v>theater</v>
      </c>
      <c r="R344" t="str">
        <f t="shared" si="40"/>
        <v>plays</v>
      </c>
      <c r="S344" s="7">
        <f t="shared" si="37"/>
        <v>41475.208333333336</v>
      </c>
      <c r="T344" s="7">
        <f t="shared" si="38"/>
        <v>41487.208333333336</v>
      </c>
      <c r="U344" s="9">
        <f t="shared" si="41"/>
        <v>12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5"/>
        <v>0.53922222222222227</v>
      </c>
      <c r="P345">
        <f t="shared" si="36"/>
        <v>33.013605442176868</v>
      </c>
      <c r="Q345" t="str">
        <f t="shared" si="39"/>
        <v>theater</v>
      </c>
      <c r="R345" t="str">
        <f t="shared" si="40"/>
        <v>plays</v>
      </c>
      <c r="S345" s="7">
        <f t="shared" si="37"/>
        <v>41597.25</v>
      </c>
      <c r="T345" s="7">
        <f t="shared" si="38"/>
        <v>41650.25</v>
      </c>
      <c r="U345" s="9">
        <f t="shared" si="41"/>
        <v>53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5"/>
        <v>0.41983299595141699</v>
      </c>
      <c r="P346">
        <f t="shared" si="36"/>
        <v>99.950602409638549</v>
      </c>
      <c r="Q346" t="str">
        <f t="shared" si="39"/>
        <v>games</v>
      </c>
      <c r="R346" t="str">
        <f t="shared" si="40"/>
        <v>video games</v>
      </c>
      <c r="S346" s="7">
        <f t="shared" si="37"/>
        <v>43122.25</v>
      </c>
      <c r="T346" s="7">
        <f t="shared" si="38"/>
        <v>43162.25</v>
      </c>
      <c r="U346" s="9">
        <f t="shared" si="41"/>
        <v>40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5"/>
        <v>0.14694796954314721</v>
      </c>
      <c r="P347">
        <f t="shared" si="36"/>
        <v>69.966767371601208</v>
      </c>
      <c r="Q347" t="str">
        <f t="shared" si="39"/>
        <v>film &amp; video</v>
      </c>
      <c r="R347" t="str">
        <f t="shared" si="40"/>
        <v>drama</v>
      </c>
      <c r="S347" s="7">
        <f t="shared" si="37"/>
        <v>42194.208333333328</v>
      </c>
      <c r="T347" s="7">
        <f t="shared" si="38"/>
        <v>42195.208333333328</v>
      </c>
      <c r="U347" s="9">
        <f t="shared" si="41"/>
        <v>1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5"/>
        <v>0.34475</v>
      </c>
      <c r="P348">
        <f t="shared" si="36"/>
        <v>110.32</v>
      </c>
      <c r="Q348" t="str">
        <f t="shared" si="39"/>
        <v>music</v>
      </c>
      <c r="R348" t="str">
        <f t="shared" si="40"/>
        <v>indie rock</v>
      </c>
      <c r="S348" s="7">
        <f t="shared" si="37"/>
        <v>42971.208333333328</v>
      </c>
      <c r="T348" s="7">
        <f t="shared" si="38"/>
        <v>43026.208333333328</v>
      </c>
      <c r="U348" s="9">
        <f t="shared" si="41"/>
        <v>55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5"/>
        <v>14.007777777777777</v>
      </c>
      <c r="P349">
        <f t="shared" si="36"/>
        <v>66.005235602094245</v>
      </c>
      <c r="Q349" t="str">
        <f t="shared" si="39"/>
        <v>technology</v>
      </c>
      <c r="R349" t="str">
        <f t="shared" si="40"/>
        <v>web</v>
      </c>
      <c r="S349" s="7">
        <f t="shared" si="37"/>
        <v>42046.25</v>
      </c>
      <c r="T349" s="7">
        <f t="shared" si="38"/>
        <v>42070.25</v>
      </c>
      <c r="U349" s="9">
        <f t="shared" si="41"/>
        <v>24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5"/>
        <v>0.71770351758793971</v>
      </c>
      <c r="P350">
        <f t="shared" si="36"/>
        <v>41.005742176284812</v>
      </c>
      <c r="Q350" t="str">
        <f t="shared" si="39"/>
        <v>food</v>
      </c>
      <c r="R350" t="str">
        <f t="shared" si="40"/>
        <v>food trucks</v>
      </c>
      <c r="S350" s="7">
        <f t="shared" si="37"/>
        <v>42782.25</v>
      </c>
      <c r="T350" s="7">
        <f t="shared" si="38"/>
        <v>42795.25</v>
      </c>
      <c r="U350" s="9">
        <f t="shared" si="41"/>
        <v>13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5"/>
        <v>0.53074115044247783</v>
      </c>
      <c r="P351">
        <f t="shared" si="36"/>
        <v>103.96316359696641</v>
      </c>
      <c r="Q351" t="str">
        <f t="shared" si="39"/>
        <v>theater</v>
      </c>
      <c r="R351" t="str">
        <f t="shared" si="40"/>
        <v>plays</v>
      </c>
      <c r="S351" s="7">
        <f t="shared" si="37"/>
        <v>42930.208333333328</v>
      </c>
      <c r="T351" s="7">
        <f t="shared" si="38"/>
        <v>42960.208333333328</v>
      </c>
      <c r="U351" s="9">
        <f t="shared" si="41"/>
        <v>30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5"/>
        <v>0.05</v>
      </c>
      <c r="P352">
        <f t="shared" si="36"/>
        <v>5</v>
      </c>
      <c r="Q352" t="str">
        <f t="shared" si="39"/>
        <v>music</v>
      </c>
      <c r="R352" t="str">
        <f t="shared" si="40"/>
        <v>jazz</v>
      </c>
      <c r="S352" s="7">
        <f t="shared" si="37"/>
        <v>42144.208333333328</v>
      </c>
      <c r="T352" s="7">
        <f t="shared" si="38"/>
        <v>42162.208333333328</v>
      </c>
      <c r="U352" s="9">
        <f t="shared" si="41"/>
        <v>18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5"/>
        <v>1.2770715249662619</v>
      </c>
      <c r="P353">
        <f t="shared" si="36"/>
        <v>47.009935419771487</v>
      </c>
      <c r="Q353" t="str">
        <f t="shared" si="39"/>
        <v>music</v>
      </c>
      <c r="R353" t="str">
        <f t="shared" si="40"/>
        <v>rock</v>
      </c>
      <c r="S353" s="7">
        <f t="shared" si="37"/>
        <v>42240.208333333328</v>
      </c>
      <c r="T353" s="7">
        <f t="shared" si="38"/>
        <v>42254.208333333328</v>
      </c>
      <c r="U353" s="9">
        <f t="shared" si="41"/>
        <v>14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5"/>
        <v>0.34892857142857142</v>
      </c>
      <c r="P354">
        <f t="shared" si="36"/>
        <v>29.606060606060606</v>
      </c>
      <c r="Q354" t="str">
        <f t="shared" si="39"/>
        <v>theater</v>
      </c>
      <c r="R354" t="str">
        <f t="shared" si="40"/>
        <v>plays</v>
      </c>
      <c r="S354" s="7">
        <f t="shared" si="37"/>
        <v>42315.25</v>
      </c>
      <c r="T354" s="7">
        <f t="shared" si="38"/>
        <v>42323.25</v>
      </c>
      <c r="U354" s="9">
        <f t="shared" si="41"/>
        <v>8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5"/>
        <v>4.105982142857143</v>
      </c>
      <c r="P355">
        <f t="shared" si="36"/>
        <v>81.010569583088667</v>
      </c>
      <c r="Q355" t="str">
        <f t="shared" si="39"/>
        <v>theater</v>
      </c>
      <c r="R355" t="str">
        <f t="shared" si="40"/>
        <v>plays</v>
      </c>
      <c r="S355" s="7">
        <f t="shared" si="37"/>
        <v>43651.208333333328</v>
      </c>
      <c r="T355" s="7">
        <f t="shared" si="38"/>
        <v>43652.208333333328</v>
      </c>
      <c r="U355" s="9">
        <f t="shared" si="41"/>
        <v>1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5"/>
        <v>1.2373770491803278</v>
      </c>
      <c r="P356">
        <f t="shared" si="36"/>
        <v>94.35</v>
      </c>
      <c r="Q356" t="str">
        <f t="shared" si="39"/>
        <v>film &amp; video</v>
      </c>
      <c r="R356" t="str">
        <f t="shared" si="40"/>
        <v>documentary</v>
      </c>
      <c r="S356" s="7">
        <f t="shared" si="37"/>
        <v>41520.208333333336</v>
      </c>
      <c r="T356" s="7">
        <f t="shared" si="38"/>
        <v>41527.208333333336</v>
      </c>
      <c r="U356" s="9">
        <f t="shared" si="41"/>
        <v>7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5"/>
        <v>0.58973684210526311</v>
      </c>
      <c r="P357">
        <f t="shared" si="36"/>
        <v>26.058139534883722</v>
      </c>
      <c r="Q357" t="str">
        <f t="shared" si="39"/>
        <v>technology</v>
      </c>
      <c r="R357" t="str">
        <f t="shared" si="40"/>
        <v>wearables</v>
      </c>
      <c r="S357" s="7">
        <f t="shared" si="37"/>
        <v>42757.25</v>
      </c>
      <c r="T357" s="7">
        <f t="shared" si="38"/>
        <v>42797.25</v>
      </c>
      <c r="U357" s="9">
        <f t="shared" si="41"/>
        <v>40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5"/>
        <v>0.36892473118279567</v>
      </c>
      <c r="P358">
        <f t="shared" si="36"/>
        <v>85.775000000000006</v>
      </c>
      <c r="Q358" t="str">
        <f t="shared" si="39"/>
        <v>theater</v>
      </c>
      <c r="R358" t="str">
        <f t="shared" si="40"/>
        <v>plays</v>
      </c>
      <c r="S358" s="7">
        <f t="shared" si="37"/>
        <v>40922.25</v>
      </c>
      <c r="T358" s="7">
        <f t="shared" si="38"/>
        <v>40931.25</v>
      </c>
      <c r="U358" s="9">
        <f t="shared" si="41"/>
        <v>9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5"/>
        <v>1.8491304347826087</v>
      </c>
      <c r="P359">
        <f t="shared" si="36"/>
        <v>103.73170731707317</v>
      </c>
      <c r="Q359" t="str">
        <f t="shared" si="39"/>
        <v>games</v>
      </c>
      <c r="R359" t="str">
        <f t="shared" si="40"/>
        <v>video games</v>
      </c>
      <c r="S359" s="7">
        <f t="shared" si="37"/>
        <v>42250.208333333328</v>
      </c>
      <c r="T359" s="7">
        <f t="shared" si="38"/>
        <v>42275.208333333328</v>
      </c>
      <c r="U359" s="9">
        <f t="shared" si="41"/>
        <v>25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5"/>
        <v>0.11814432989690722</v>
      </c>
      <c r="P360">
        <f t="shared" si="36"/>
        <v>49.826086956521742</v>
      </c>
      <c r="Q360" t="str">
        <f t="shared" si="39"/>
        <v>photography</v>
      </c>
      <c r="R360" t="str">
        <f t="shared" si="40"/>
        <v>photography books</v>
      </c>
      <c r="S360" s="7">
        <f t="shared" si="37"/>
        <v>43322.208333333328</v>
      </c>
      <c r="T360" s="7">
        <f t="shared" si="38"/>
        <v>43325.208333333328</v>
      </c>
      <c r="U360" s="9">
        <f t="shared" si="41"/>
        <v>3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5"/>
        <v>2.9870000000000001</v>
      </c>
      <c r="P361">
        <f t="shared" si="36"/>
        <v>63.893048128342244</v>
      </c>
      <c r="Q361" t="str">
        <f t="shared" si="39"/>
        <v>film &amp; video</v>
      </c>
      <c r="R361" t="str">
        <f t="shared" si="40"/>
        <v>animation</v>
      </c>
      <c r="S361" s="7">
        <f t="shared" si="37"/>
        <v>40782.208333333336</v>
      </c>
      <c r="T361" s="7">
        <f t="shared" si="38"/>
        <v>40789.208333333336</v>
      </c>
      <c r="U361" s="9">
        <f t="shared" si="41"/>
        <v>7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5"/>
        <v>2.2635175879396985</v>
      </c>
      <c r="P362">
        <f t="shared" si="36"/>
        <v>47.002434782608695</v>
      </c>
      <c r="Q362" t="str">
        <f t="shared" si="39"/>
        <v>theater</v>
      </c>
      <c r="R362" t="str">
        <f t="shared" si="40"/>
        <v>plays</v>
      </c>
      <c r="S362" s="7">
        <f t="shared" si="37"/>
        <v>40544.25</v>
      </c>
      <c r="T362" s="7">
        <f t="shared" si="38"/>
        <v>40558.25</v>
      </c>
      <c r="U362" s="9">
        <f t="shared" si="41"/>
        <v>14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5"/>
        <v>1.7356363636363636</v>
      </c>
      <c r="P363">
        <f t="shared" si="36"/>
        <v>108.47727272727273</v>
      </c>
      <c r="Q363" t="str">
        <f t="shared" si="39"/>
        <v>theater</v>
      </c>
      <c r="R363" t="str">
        <f t="shared" si="40"/>
        <v>plays</v>
      </c>
      <c r="S363" s="7">
        <f t="shared" si="37"/>
        <v>43015.208333333328</v>
      </c>
      <c r="T363" s="7">
        <f t="shared" si="38"/>
        <v>43039.208333333328</v>
      </c>
      <c r="U363" s="9">
        <f t="shared" si="41"/>
        <v>24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5"/>
        <v>3.7175675675675675</v>
      </c>
      <c r="P364">
        <f t="shared" si="36"/>
        <v>72.015706806282722</v>
      </c>
      <c r="Q364" t="str">
        <f t="shared" si="39"/>
        <v>music</v>
      </c>
      <c r="R364" t="str">
        <f t="shared" si="40"/>
        <v>rock</v>
      </c>
      <c r="S364" s="7">
        <f t="shared" si="37"/>
        <v>40570.25</v>
      </c>
      <c r="T364" s="7">
        <f t="shared" si="38"/>
        <v>40608.25</v>
      </c>
      <c r="U364" s="9">
        <f t="shared" si="41"/>
        <v>38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5"/>
        <v>1.601923076923077</v>
      </c>
      <c r="P365">
        <f t="shared" si="36"/>
        <v>59.928057553956833</v>
      </c>
      <c r="Q365" t="str">
        <f t="shared" si="39"/>
        <v>music</v>
      </c>
      <c r="R365" t="str">
        <f t="shared" si="40"/>
        <v>rock</v>
      </c>
      <c r="S365" s="7">
        <f t="shared" si="37"/>
        <v>40904.25</v>
      </c>
      <c r="T365" s="7">
        <f t="shared" si="38"/>
        <v>40905.25</v>
      </c>
      <c r="U365" s="9">
        <f t="shared" si="41"/>
        <v>1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5"/>
        <v>16.163333333333334</v>
      </c>
      <c r="P366">
        <f t="shared" si="36"/>
        <v>78.209677419354833</v>
      </c>
      <c r="Q366" t="str">
        <f t="shared" si="39"/>
        <v>music</v>
      </c>
      <c r="R366" t="str">
        <f t="shared" si="40"/>
        <v>indie rock</v>
      </c>
      <c r="S366" s="7">
        <f t="shared" si="37"/>
        <v>43164.25</v>
      </c>
      <c r="T366" s="7">
        <f t="shared" si="38"/>
        <v>43194.208333333328</v>
      </c>
      <c r="U366" s="9">
        <f t="shared" si="41"/>
        <v>29.958333333328483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5"/>
        <v>7.3343749999999996</v>
      </c>
      <c r="P367">
        <f t="shared" si="36"/>
        <v>104.77678571428571</v>
      </c>
      <c r="Q367" t="str">
        <f t="shared" si="39"/>
        <v>theater</v>
      </c>
      <c r="R367" t="str">
        <f t="shared" si="40"/>
        <v>plays</v>
      </c>
      <c r="S367" s="7">
        <f t="shared" si="37"/>
        <v>42733.25</v>
      </c>
      <c r="T367" s="7">
        <f t="shared" si="38"/>
        <v>42760.25</v>
      </c>
      <c r="U367" s="9">
        <f t="shared" si="41"/>
        <v>27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5"/>
        <v>5.9211111111111112</v>
      </c>
      <c r="P368">
        <f t="shared" si="36"/>
        <v>105.52475247524752</v>
      </c>
      <c r="Q368" t="str">
        <f t="shared" si="39"/>
        <v>theater</v>
      </c>
      <c r="R368" t="str">
        <f t="shared" si="40"/>
        <v>plays</v>
      </c>
      <c r="S368" s="7">
        <f t="shared" si="37"/>
        <v>40546.25</v>
      </c>
      <c r="T368" s="7">
        <f t="shared" si="38"/>
        <v>40547.25</v>
      </c>
      <c r="U368" s="9">
        <f t="shared" si="41"/>
        <v>1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5"/>
        <v>0.18888888888888888</v>
      </c>
      <c r="P369">
        <f t="shared" si="36"/>
        <v>24.933333333333334</v>
      </c>
      <c r="Q369" t="str">
        <f t="shared" si="39"/>
        <v>theater</v>
      </c>
      <c r="R369" t="str">
        <f t="shared" si="40"/>
        <v>plays</v>
      </c>
      <c r="S369" s="7">
        <f t="shared" si="37"/>
        <v>41930.208333333336</v>
      </c>
      <c r="T369" s="7">
        <f t="shared" si="38"/>
        <v>41954.25</v>
      </c>
      <c r="U369" s="9">
        <f t="shared" si="41"/>
        <v>24.041666666664241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5"/>
        <v>2.7680769230769231</v>
      </c>
      <c r="P370">
        <f t="shared" si="36"/>
        <v>69.873786407766985</v>
      </c>
      <c r="Q370" t="str">
        <f t="shared" si="39"/>
        <v>film &amp; video</v>
      </c>
      <c r="R370" t="str">
        <f t="shared" si="40"/>
        <v>documentary</v>
      </c>
      <c r="S370" s="7">
        <f t="shared" si="37"/>
        <v>40464.208333333336</v>
      </c>
      <c r="T370" s="7">
        <f t="shared" si="38"/>
        <v>40487.208333333336</v>
      </c>
      <c r="U370" s="9">
        <f t="shared" si="41"/>
        <v>23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5"/>
        <v>2.730185185185185</v>
      </c>
      <c r="P371">
        <f t="shared" si="36"/>
        <v>95.733766233766232</v>
      </c>
      <c r="Q371" t="str">
        <f t="shared" si="39"/>
        <v>film &amp; video</v>
      </c>
      <c r="R371" t="str">
        <f t="shared" si="40"/>
        <v>television</v>
      </c>
      <c r="S371" s="7">
        <f t="shared" si="37"/>
        <v>41308.25</v>
      </c>
      <c r="T371" s="7">
        <f t="shared" si="38"/>
        <v>41347.208333333336</v>
      </c>
      <c r="U371" s="9">
        <f t="shared" si="41"/>
        <v>38.958333333335759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5"/>
        <v>1.593633125556545</v>
      </c>
      <c r="P372">
        <f t="shared" si="36"/>
        <v>29.997485752598056</v>
      </c>
      <c r="Q372" t="str">
        <f t="shared" si="39"/>
        <v>theater</v>
      </c>
      <c r="R372" t="str">
        <f t="shared" si="40"/>
        <v>plays</v>
      </c>
      <c r="S372" s="7">
        <f t="shared" si="37"/>
        <v>43570.208333333328</v>
      </c>
      <c r="T372" s="7">
        <f t="shared" si="38"/>
        <v>43576.208333333328</v>
      </c>
      <c r="U372" s="9">
        <f t="shared" si="41"/>
        <v>6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5"/>
        <v>0.67869978858350954</v>
      </c>
      <c r="P373">
        <f t="shared" si="36"/>
        <v>59.011948529411768</v>
      </c>
      <c r="Q373" t="str">
        <f t="shared" si="39"/>
        <v>theater</v>
      </c>
      <c r="R373" t="str">
        <f t="shared" si="40"/>
        <v>plays</v>
      </c>
      <c r="S373" s="7">
        <f t="shared" si="37"/>
        <v>42043.25</v>
      </c>
      <c r="T373" s="7">
        <f t="shared" si="38"/>
        <v>42094.208333333328</v>
      </c>
      <c r="U373" s="9">
        <f t="shared" si="41"/>
        <v>50.958333333328483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5"/>
        <v>15.915555555555555</v>
      </c>
      <c r="P374">
        <f t="shared" si="36"/>
        <v>84.757396449704146</v>
      </c>
      <c r="Q374" t="str">
        <f t="shared" si="39"/>
        <v>film &amp; video</v>
      </c>
      <c r="R374" t="str">
        <f t="shared" si="40"/>
        <v>documentary</v>
      </c>
      <c r="S374" s="7">
        <f t="shared" si="37"/>
        <v>42012.25</v>
      </c>
      <c r="T374" s="7">
        <f t="shared" si="38"/>
        <v>42032.25</v>
      </c>
      <c r="U374" s="9">
        <f t="shared" si="41"/>
        <v>20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5"/>
        <v>7.3018222222222224</v>
      </c>
      <c r="P375">
        <f t="shared" si="36"/>
        <v>78.010921177587846</v>
      </c>
      <c r="Q375" t="str">
        <f t="shared" si="39"/>
        <v>theater</v>
      </c>
      <c r="R375" t="str">
        <f t="shared" si="40"/>
        <v>plays</v>
      </c>
      <c r="S375" s="7">
        <f t="shared" si="37"/>
        <v>42964.208333333328</v>
      </c>
      <c r="T375" s="7">
        <f t="shared" si="38"/>
        <v>42972.208333333328</v>
      </c>
      <c r="U375" s="9">
        <f t="shared" si="41"/>
        <v>8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5"/>
        <v>0.13185782556750297</v>
      </c>
      <c r="P376">
        <f t="shared" si="36"/>
        <v>50.05215419501134</v>
      </c>
      <c r="Q376" t="str">
        <f t="shared" si="39"/>
        <v>film &amp; video</v>
      </c>
      <c r="R376" t="str">
        <f t="shared" si="40"/>
        <v>documentary</v>
      </c>
      <c r="S376" s="7">
        <f t="shared" si="37"/>
        <v>43476.25</v>
      </c>
      <c r="T376" s="7">
        <f t="shared" si="38"/>
        <v>43481.25</v>
      </c>
      <c r="U376" s="9">
        <f t="shared" si="41"/>
        <v>5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5"/>
        <v>0.54777777777777781</v>
      </c>
      <c r="P377">
        <f t="shared" si="36"/>
        <v>59.16</v>
      </c>
      <c r="Q377" t="str">
        <f t="shared" si="39"/>
        <v>music</v>
      </c>
      <c r="R377" t="str">
        <f t="shared" si="40"/>
        <v>indie rock</v>
      </c>
      <c r="S377" s="7">
        <f t="shared" si="37"/>
        <v>42293.208333333328</v>
      </c>
      <c r="T377" s="7">
        <f t="shared" si="38"/>
        <v>42350.25</v>
      </c>
      <c r="U377" s="9">
        <f t="shared" si="41"/>
        <v>57.041666666671517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5"/>
        <v>3.6102941176470589</v>
      </c>
      <c r="P378">
        <f t="shared" si="36"/>
        <v>93.702290076335885</v>
      </c>
      <c r="Q378" t="str">
        <f t="shared" si="39"/>
        <v>music</v>
      </c>
      <c r="R378" t="str">
        <f t="shared" si="40"/>
        <v>rock</v>
      </c>
      <c r="S378" s="7">
        <f t="shared" si="37"/>
        <v>41826.208333333336</v>
      </c>
      <c r="T378" s="7">
        <f t="shared" si="38"/>
        <v>41832.208333333336</v>
      </c>
      <c r="U378" s="9">
        <f t="shared" si="41"/>
        <v>6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5"/>
        <v>0.10257545271629778</v>
      </c>
      <c r="P379">
        <f t="shared" si="36"/>
        <v>40.14173228346457</v>
      </c>
      <c r="Q379" t="str">
        <f t="shared" si="39"/>
        <v>theater</v>
      </c>
      <c r="R379" t="str">
        <f t="shared" si="40"/>
        <v>plays</v>
      </c>
      <c r="S379" s="7">
        <f t="shared" si="37"/>
        <v>43760.208333333328</v>
      </c>
      <c r="T379" s="7">
        <f t="shared" si="38"/>
        <v>43774.25</v>
      </c>
      <c r="U379" s="9">
        <f t="shared" si="41"/>
        <v>14.041666666671517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5"/>
        <v>0.13962962962962963</v>
      </c>
      <c r="P380">
        <f t="shared" si="36"/>
        <v>70.090140845070422</v>
      </c>
      <c r="Q380" t="str">
        <f t="shared" si="39"/>
        <v>film &amp; video</v>
      </c>
      <c r="R380" t="str">
        <f t="shared" si="40"/>
        <v>documentary</v>
      </c>
      <c r="S380" s="7">
        <f t="shared" si="37"/>
        <v>43241.208333333328</v>
      </c>
      <c r="T380" s="7">
        <f t="shared" si="38"/>
        <v>43279.208333333328</v>
      </c>
      <c r="U380" s="9">
        <f t="shared" si="41"/>
        <v>38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5"/>
        <v>0.40444444444444444</v>
      </c>
      <c r="P381">
        <f t="shared" si="36"/>
        <v>66.181818181818187</v>
      </c>
      <c r="Q381" t="str">
        <f t="shared" si="39"/>
        <v>theater</v>
      </c>
      <c r="R381" t="str">
        <f t="shared" si="40"/>
        <v>plays</v>
      </c>
      <c r="S381" s="7">
        <f t="shared" si="37"/>
        <v>40843.208333333336</v>
      </c>
      <c r="T381" s="7">
        <f t="shared" si="38"/>
        <v>40857.25</v>
      </c>
      <c r="U381" s="9">
        <f t="shared" si="41"/>
        <v>14.041666666664241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5"/>
        <v>1.6032</v>
      </c>
      <c r="P382">
        <f t="shared" si="36"/>
        <v>47.714285714285715</v>
      </c>
      <c r="Q382" t="str">
        <f t="shared" si="39"/>
        <v>theater</v>
      </c>
      <c r="R382" t="str">
        <f t="shared" si="40"/>
        <v>plays</v>
      </c>
      <c r="S382" s="7">
        <f t="shared" si="37"/>
        <v>41448.208333333336</v>
      </c>
      <c r="T382" s="7">
        <f t="shared" si="38"/>
        <v>41453.208333333336</v>
      </c>
      <c r="U382" s="9">
        <f t="shared" si="41"/>
        <v>5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5"/>
        <v>1.8394339622641509</v>
      </c>
      <c r="P383">
        <f t="shared" si="36"/>
        <v>62.896774193548389</v>
      </c>
      <c r="Q383" t="str">
        <f t="shared" si="39"/>
        <v>theater</v>
      </c>
      <c r="R383" t="str">
        <f t="shared" si="40"/>
        <v>plays</v>
      </c>
      <c r="S383" s="7">
        <f t="shared" si="37"/>
        <v>42163.208333333328</v>
      </c>
      <c r="T383" s="7">
        <f t="shared" si="38"/>
        <v>42209.208333333328</v>
      </c>
      <c r="U383" s="9">
        <f t="shared" si="41"/>
        <v>46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5"/>
        <v>0.63769230769230767</v>
      </c>
      <c r="P384">
        <f t="shared" si="36"/>
        <v>86.611940298507463</v>
      </c>
      <c r="Q384" t="str">
        <f t="shared" si="39"/>
        <v>photography</v>
      </c>
      <c r="R384" t="str">
        <f t="shared" si="40"/>
        <v>photography books</v>
      </c>
      <c r="S384" s="7">
        <f t="shared" si="37"/>
        <v>43024.208333333328</v>
      </c>
      <c r="T384" s="7">
        <f t="shared" si="38"/>
        <v>43043.208333333328</v>
      </c>
      <c r="U384" s="9">
        <f t="shared" si="41"/>
        <v>19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5"/>
        <v>2.2538095238095237</v>
      </c>
      <c r="P385">
        <f t="shared" si="36"/>
        <v>75.126984126984127</v>
      </c>
      <c r="Q385" t="str">
        <f t="shared" si="39"/>
        <v>food</v>
      </c>
      <c r="R385" t="str">
        <f t="shared" si="40"/>
        <v>food trucks</v>
      </c>
      <c r="S385" s="7">
        <f t="shared" si="37"/>
        <v>43509.25</v>
      </c>
      <c r="T385" s="7">
        <f t="shared" si="38"/>
        <v>43515.25</v>
      </c>
      <c r="U385" s="9">
        <f t="shared" si="41"/>
        <v>6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42">E386/D386</f>
        <v>1.7200961538461539</v>
      </c>
      <c r="P386">
        <f t="shared" ref="P386:P449" si="43">IF(G386&gt;0,E386/G386,0)</f>
        <v>41.004167534903104</v>
      </c>
      <c r="Q386" t="str">
        <f t="shared" si="39"/>
        <v>film &amp; video</v>
      </c>
      <c r="R386" t="str">
        <f t="shared" si="40"/>
        <v>documentary</v>
      </c>
      <c r="S386" s="7">
        <f t="shared" ref="S386:S449" si="44">(((J386/60)/60)/24)+DATE(1970,1,1)</f>
        <v>42776.25</v>
      </c>
      <c r="T386" s="7">
        <f t="shared" ref="T386:T449" si="45">(((K386/60)/60)/24)+DATE(1970,1,1)</f>
        <v>42803.25</v>
      </c>
      <c r="U386" s="9">
        <f t="shared" si="41"/>
        <v>27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42"/>
        <v>1.4616709511568124</v>
      </c>
      <c r="P387">
        <f t="shared" si="43"/>
        <v>50.007915567282325</v>
      </c>
      <c r="Q387" t="str">
        <f t="shared" ref="Q387:Q450" si="46">LEFT(N387,FIND("/",N387)-1)</f>
        <v>publishing</v>
      </c>
      <c r="R387" t="str">
        <f t="shared" ref="R387:R450" si="47">RIGHT(N387,LEN(N387)-FIND("/",N387))</f>
        <v>nonfiction</v>
      </c>
      <c r="S387" s="7">
        <f t="shared" si="44"/>
        <v>43553.208333333328</v>
      </c>
      <c r="T387" s="7">
        <f t="shared" si="45"/>
        <v>43585.208333333328</v>
      </c>
      <c r="U387" s="9">
        <f t="shared" ref="U387:U450" si="48">T387-S387</f>
        <v>32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42"/>
        <v>0.76423616236162362</v>
      </c>
      <c r="P388">
        <f t="shared" si="43"/>
        <v>96.960674157303373</v>
      </c>
      <c r="Q388" t="str">
        <f t="shared" si="46"/>
        <v>theater</v>
      </c>
      <c r="R388" t="str">
        <f t="shared" si="47"/>
        <v>plays</v>
      </c>
      <c r="S388" s="7">
        <f t="shared" si="44"/>
        <v>40355.208333333336</v>
      </c>
      <c r="T388" s="7">
        <f t="shared" si="45"/>
        <v>40367.208333333336</v>
      </c>
      <c r="U388" s="9">
        <f t="shared" si="48"/>
        <v>12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2"/>
        <v>0.39261467889908258</v>
      </c>
      <c r="P389">
        <f t="shared" si="43"/>
        <v>100.93160377358491</v>
      </c>
      <c r="Q389" t="str">
        <f t="shared" si="46"/>
        <v>technology</v>
      </c>
      <c r="R389" t="str">
        <f t="shared" si="47"/>
        <v>wearables</v>
      </c>
      <c r="S389" s="7">
        <f t="shared" si="44"/>
        <v>41072.208333333336</v>
      </c>
      <c r="T389" s="7">
        <f t="shared" si="45"/>
        <v>41077.208333333336</v>
      </c>
      <c r="U389" s="9">
        <f t="shared" si="48"/>
        <v>5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2"/>
        <v>0.11270034843205574</v>
      </c>
      <c r="P390">
        <f t="shared" si="43"/>
        <v>89.227586206896547</v>
      </c>
      <c r="Q390" t="str">
        <f t="shared" si="46"/>
        <v>music</v>
      </c>
      <c r="R390" t="str">
        <f t="shared" si="47"/>
        <v>indie rock</v>
      </c>
      <c r="S390" s="7">
        <f t="shared" si="44"/>
        <v>40912.25</v>
      </c>
      <c r="T390" s="7">
        <f t="shared" si="45"/>
        <v>40914.25</v>
      </c>
      <c r="U390" s="9">
        <f t="shared" si="48"/>
        <v>2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2"/>
        <v>1.2211084337349398</v>
      </c>
      <c r="P391">
        <f t="shared" si="43"/>
        <v>87.979166666666671</v>
      </c>
      <c r="Q391" t="str">
        <f t="shared" si="46"/>
        <v>theater</v>
      </c>
      <c r="R391" t="str">
        <f t="shared" si="47"/>
        <v>plays</v>
      </c>
      <c r="S391" s="7">
        <f t="shared" si="44"/>
        <v>40479.208333333336</v>
      </c>
      <c r="T391" s="7">
        <f t="shared" si="45"/>
        <v>40506.25</v>
      </c>
      <c r="U391" s="9">
        <f t="shared" si="48"/>
        <v>27.041666666664241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2"/>
        <v>1.8654166666666667</v>
      </c>
      <c r="P392">
        <f t="shared" si="43"/>
        <v>89.54</v>
      </c>
      <c r="Q392" t="str">
        <f t="shared" si="46"/>
        <v>photography</v>
      </c>
      <c r="R392" t="str">
        <f t="shared" si="47"/>
        <v>photography books</v>
      </c>
      <c r="S392" s="7">
        <f t="shared" si="44"/>
        <v>41530.208333333336</v>
      </c>
      <c r="T392" s="7">
        <f t="shared" si="45"/>
        <v>41545.208333333336</v>
      </c>
      <c r="U392" s="9">
        <f t="shared" si="48"/>
        <v>15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2"/>
        <v>7.27317880794702E-2</v>
      </c>
      <c r="P393">
        <f t="shared" si="43"/>
        <v>29.09271523178808</v>
      </c>
      <c r="Q393" t="str">
        <f t="shared" si="46"/>
        <v>publishing</v>
      </c>
      <c r="R393" t="str">
        <f t="shared" si="47"/>
        <v>nonfiction</v>
      </c>
      <c r="S393" s="7">
        <f t="shared" si="44"/>
        <v>41653.25</v>
      </c>
      <c r="T393" s="7">
        <f t="shared" si="45"/>
        <v>41655.25</v>
      </c>
      <c r="U393" s="9">
        <f t="shared" si="48"/>
        <v>2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2"/>
        <v>0.65642371234207963</v>
      </c>
      <c r="P394">
        <f t="shared" si="43"/>
        <v>42.006218905472636</v>
      </c>
      <c r="Q394" t="str">
        <f t="shared" si="46"/>
        <v>technology</v>
      </c>
      <c r="R394" t="str">
        <f t="shared" si="47"/>
        <v>wearables</v>
      </c>
      <c r="S394" s="7">
        <f t="shared" si="44"/>
        <v>40549.25</v>
      </c>
      <c r="T394" s="7">
        <f t="shared" si="45"/>
        <v>40551.25</v>
      </c>
      <c r="U394" s="9">
        <f t="shared" si="48"/>
        <v>2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2"/>
        <v>2.2896178343949045</v>
      </c>
      <c r="P395">
        <f t="shared" si="43"/>
        <v>47.004903563255965</v>
      </c>
      <c r="Q395" t="str">
        <f t="shared" si="46"/>
        <v>music</v>
      </c>
      <c r="R395" t="str">
        <f t="shared" si="47"/>
        <v>jazz</v>
      </c>
      <c r="S395" s="7">
        <f t="shared" si="44"/>
        <v>42933.208333333328</v>
      </c>
      <c r="T395" s="7">
        <f t="shared" si="45"/>
        <v>42934.208333333328</v>
      </c>
      <c r="U395" s="9">
        <f t="shared" si="48"/>
        <v>1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2"/>
        <v>4.6937499999999996</v>
      </c>
      <c r="P396">
        <f t="shared" si="43"/>
        <v>110.44117647058823</v>
      </c>
      <c r="Q396" t="str">
        <f t="shared" si="46"/>
        <v>film &amp; video</v>
      </c>
      <c r="R396" t="str">
        <f t="shared" si="47"/>
        <v>documentary</v>
      </c>
      <c r="S396" s="7">
        <f t="shared" si="44"/>
        <v>41484.208333333336</v>
      </c>
      <c r="T396" s="7">
        <f t="shared" si="45"/>
        <v>41494.208333333336</v>
      </c>
      <c r="U396" s="9">
        <f t="shared" si="48"/>
        <v>10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2"/>
        <v>1.3011267605633803</v>
      </c>
      <c r="P397">
        <f t="shared" si="43"/>
        <v>41.990909090909092</v>
      </c>
      <c r="Q397" t="str">
        <f t="shared" si="46"/>
        <v>theater</v>
      </c>
      <c r="R397" t="str">
        <f t="shared" si="47"/>
        <v>plays</v>
      </c>
      <c r="S397" s="7">
        <f t="shared" si="44"/>
        <v>40885.25</v>
      </c>
      <c r="T397" s="7">
        <f t="shared" si="45"/>
        <v>40886.25</v>
      </c>
      <c r="U397" s="9">
        <f t="shared" si="48"/>
        <v>1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2"/>
        <v>1.6705422993492407</v>
      </c>
      <c r="P398">
        <f t="shared" si="43"/>
        <v>48.012468827930178</v>
      </c>
      <c r="Q398" t="str">
        <f t="shared" si="46"/>
        <v>film &amp; video</v>
      </c>
      <c r="R398" t="str">
        <f t="shared" si="47"/>
        <v>drama</v>
      </c>
      <c r="S398" s="7">
        <f t="shared" si="44"/>
        <v>43378.208333333328</v>
      </c>
      <c r="T398" s="7">
        <f t="shared" si="45"/>
        <v>43386.208333333328</v>
      </c>
      <c r="U398" s="9">
        <f t="shared" si="48"/>
        <v>8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2"/>
        <v>1.738641975308642</v>
      </c>
      <c r="P399">
        <f t="shared" si="43"/>
        <v>31.019823788546255</v>
      </c>
      <c r="Q399" t="str">
        <f t="shared" si="46"/>
        <v>music</v>
      </c>
      <c r="R399" t="str">
        <f t="shared" si="47"/>
        <v>rock</v>
      </c>
      <c r="S399" s="7">
        <f t="shared" si="44"/>
        <v>41417.208333333336</v>
      </c>
      <c r="T399" s="7">
        <f t="shared" si="45"/>
        <v>41423.208333333336</v>
      </c>
      <c r="U399" s="9">
        <f t="shared" si="48"/>
        <v>6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2"/>
        <v>7.1776470588235295</v>
      </c>
      <c r="P400">
        <f t="shared" si="43"/>
        <v>99.203252032520325</v>
      </c>
      <c r="Q400" t="str">
        <f t="shared" si="46"/>
        <v>film &amp; video</v>
      </c>
      <c r="R400" t="str">
        <f t="shared" si="47"/>
        <v>animation</v>
      </c>
      <c r="S400" s="7">
        <f t="shared" si="44"/>
        <v>43228.208333333328</v>
      </c>
      <c r="T400" s="7">
        <f t="shared" si="45"/>
        <v>43230.208333333328</v>
      </c>
      <c r="U400" s="9">
        <f t="shared" si="48"/>
        <v>2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2"/>
        <v>0.63850976361767731</v>
      </c>
      <c r="P401">
        <f t="shared" si="43"/>
        <v>66.022316684378325</v>
      </c>
      <c r="Q401" t="str">
        <f t="shared" si="46"/>
        <v>music</v>
      </c>
      <c r="R401" t="str">
        <f t="shared" si="47"/>
        <v>indie rock</v>
      </c>
      <c r="S401" s="7">
        <f t="shared" si="44"/>
        <v>40576.25</v>
      </c>
      <c r="T401" s="7">
        <f t="shared" si="45"/>
        <v>40583.25</v>
      </c>
      <c r="U401" s="9">
        <f t="shared" si="48"/>
        <v>7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2"/>
        <v>0.02</v>
      </c>
      <c r="P402">
        <f t="shared" si="43"/>
        <v>2</v>
      </c>
      <c r="Q402" t="str">
        <f t="shared" si="46"/>
        <v>photography</v>
      </c>
      <c r="R402" t="str">
        <f t="shared" si="47"/>
        <v>photography books</v>
      </c>
      <c r="S402" s="7">
        <f t="shared" si="44"/>
        <v>41502.208333333336</v>
      </c>
      <c r="T402" s="7">
        <f t="shared" si="45"/>
        <v>41524.208333333336</v>
      </c>
      <c r="U402" s="9">
        <f t="shared" si="48"/>
        <v>22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2"/>
        <v>15.302222222222222</v>
      </c>
      <c r="P403">
        <f t="shared" si="43"/>
        <v>46.060200668896321</v>
      </c>
      <c r="Q403" t="str">
        <f t="shared" si="46"/>
        <v>theater</v>
      </c>
      <c r="R403" t="str">
        <f t="shared" si="47"/>
        <v>plays</v>
      </c>
      <c r="S403" s="7">
        <f t="shared" si="44"/>
        <v>43765.208333333328</v>
      </c>
      <c r="T403" s="7">
        <f t="shared" si="45"/>
        <v>43765.208333333328</v>
      </c>
      <c r="U403" s="9">
        <f t="shared" si="48"/>
        <v>0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2"/>
        <v>0.40356164383561643</v>
      </c>
      <c r="P404">
        <f t="shared" si="43"/>
        <v>73.650000000000006</v>
      </c>
      <c r="Q404" t="str">
        <f t="shared" si="46"/>
        <v>film &amp; video</v>
      </c>
      <c r="R404" t="str">
        <f t="shared" si="47"/>
        <v>shorts</v>
      </c>
      <c r="S404" s="7">
        <f t="shared" si="44"/>
        <v>40914.25</v>
      </c>
      <c r="T404" s="7">
        <f t="shared" si="45"/>
        <v>40961.25</v>
      </c>
      <c r="U404" s="9">
        <f t="shared" si="48"/>
        <v>47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2"/>
        <v>0.86220633299284988</v>
      </c>
      <c r="P405">
        <f t="shared" si="43"/>
        <v>55.99336650082919</v>
      </c>
      <c r="Q405" t="str">
        <f t="shared" si="46"/>
        <v>theater</v>
      </c>
      <c r="R405" t="str">
        <f t="shared" si="47"/>
        <v>plays</v>
      </c>
      <c r="S405" s="7">
        <f t="shared" si="44"/>
        <v>40310.208333333336</v>
      </c>
      <c r="T405" s="7">
        <f t="shared" si="45"/>
        <v>40346.208333333336</v>
      </c>
      <c r="U405" s="9">
        <f t="shared" si="48"/>
        <v>36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2"/>
        <v>3.1558486707566464</v>
      </c>
      <c r="P406">
        <f t="shared" si="43"/>
        <v>68.985695127402778</v>
      </c>
      <c r="Q406" t="str">
        <f t="shared" si="46"/>
        <v>theater</v>
      </c>
      <c r="R406" t="str">
        <f t="shared" si="47"/>
        <v>plays</v>
      </c>
      <c r="S406" s="7">
        <f t="shared" si="44"/>
        <v>43053.25</v>
      </c>
      <c r="T406" s="7">
        <f t="shared" si="45"/>
        <v>43056.25</v>
      </c>
      <c r="U406" s="9">
        <f t="shared" si="48"/>
        <v>3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2"/>
        <v>0.89618243243243245</v>
      </c>
      <c r="P407">
        <f t="shared" si="43"/>
        <v>60.981609195402299</v>
      </c>
      <c r="Q407" t="str">
        <f t="shared" si="46"/>
        <v>theater</v>
      </c>
      <c r="R407" t="str">
        <f t="shared" si="47"/>
        <v>plays</v>
      </c>
      <c r="S407" s="7">
        <f t="shared" si="44"/>
        <v>43255.208333333328</v>
      </c>
      <c r="T407" s="7">
        <f t="shared" si="45"/>
        <v>43305.208333333328</v>
      </c>
      <c r="U407" s="9">
        <f t="shared" si="48"/>
        <v>50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2"/>
        <v>1.8214503816793892</v>
      </c>
      <c r="P408">
        <f t="shared" si="43"/>
        <v>110.98139534883721</v>
      </c>
      <c r="Q408" t="str">
        <f t="shared" si="46"/>
        <v>film &amp; video</v>
      </c>
      <c r="R408" t="str">
        <f t="shared" si="47"/>
        <v>documentary</v>
      </c>
      <c r="S408" s="7">
        <f t="shared" si="44"/>
        <v>41304.25</v>
      </c>
      <c r="T408" s="7">
        <f t="shared" si="45"/>
        <v>41316.25</v>
      </c>
      <c r="U408" s="9">
        <f t="shared" si="48"/>
        <v>12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2"/>
        <v>3.5588235294117645</v>
      </c>
      <c r="P409">
        <f t="shared" si="43"/>
        <v>25</v>
      </c>
      <c r="Q409" t="str">
        <f t="shared" si="46"/>
        <v>theater</v>
      </c>
      <c r="R409" t="str">
        <f t="shared" si="47"/>
        <v>plays</v>
      </c>
      <c r="S409" s="7">
        <f t="shared" si="44"/>
        <v>43751.208333333328</v>
      </c>
      <c r="T409" s="7">
        <f t="shared" si="45"/>
        <v>43758.208333333328</v>
      </c>
      <c r="U409" s="9">
        <f t="shared" si="48"/>
        <v>7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2"/>
        <v>1.3183695652173912</v>
      </c>
      <c r="P410">
        <f t="shared" si="43"/>
        <v>78.759740259740255</v>
      </c>
      <c r="Q410" t="str">
        <f t="shared" si="46"/>
        <v>film &amp; video</v>
      </c>
      <c r="R410" t="str">
        <f t="shared" si="47"/>
        <v>documentary</v>
      </c>
      <c r="S410" s="7">
        <f t="shared" si="44"/>
        <v>42541.208333333328</v>
      </c>
      <c r="T410" s="7">
        <f t="shared" si="45"/>
        <v>42561.208333333328</v>
      </c>
      <c r="U410" s="9">
        <f t="shared" si="48"/>
        <v>20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2"/>
        <v>0.46315634218289087</v>
      </c>
      <c r="P411">
        <f t="shared" si="43"/>
        <v>87.960784313725483</v>
      </c>
      <c r="Q411" t="str">
        <f t="shared" si="46"/>
        <v>music</v>
      </c>
      <c r="R411" t="str">
        <f t="shared" si="47"/>
        <v>rock</v>
      </c>
      <c r="S411" s="7">
        <f t="shared" si="44"/>
        <v>42843.208333333328</v>
      </c>
      <c r="T411" s="7">
        <f t="shared" si="45"/>
        <v>42847.208333333328</v>
      </c>
      <c r="U411" s="9">
        <f t="shared" si="48"/>
        <v>4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2"/>
        <v>0.36132726089785294</v>
      </c>
      <c r="P412">
        <f t="shared" si="43"/>
        <v>49.987398739873989</v>
      </c>
      <c r="Q412" t="str">
        <f t="shared" si="46"/>
        <v>games</v>
      </c>
      <c r="R412" t="str">
        <f t="shared" si="47"/>
        <v>mobile games</v>
      </c>
      <c r="S412" s="7">
        <f t="shared" si="44"/>
        <v>42122.208333333328</v>
      </c>
      <c r="T412" s="7">
        <f t="shared" si="45"/>
        <v>42122.208333333328</v>
      </c>
      <c r="U412" s="9">
        <f t="shared" si="48"/>
        <v>0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2"/>
        <v>1.0462820512820512</v>
      </c>
      <c r="P413">
        <f t="shared" si="43"/>
        <v>99.524390243902445</v>
      </c>
      <c r="Q413" t="str">
        <f t="shared" si="46"/>
        <v>theater</v>
      </c>
      <c r="R413" t="str">
        <f t="shared" si="47"/>
        <v>plays</v>
      </c>
      <c r="S413" s="7">
        <f t="shared" si="44"/>
        <v>42884.208333333328</v>
      </c>
      <c r="T413" s="7">
        <f t="shared" si="45"/>
        <v>42886.208333333328</v>
      </c>
      <c r="U413" s="9">
        <f t="shared" si="48"/>
        <v>2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2"/>
        <v>6.6885714285714286</v>
      </c>
      <c r="P414">
        <f t="shared" si="43"/>
        <v>104.82089552238806</v>
      </c>
      <c r="Q414" t="str">
        <f t="shared" si="46"/>
        <v>publishing</v>
      </c>
      <c r="R414" t="str">
        <f t="shared" si="47"/>
        <v>fiction</v>
      </c>
      <c r="S414" s="7">
        <f t="shared" si="44"/>
        <v>41642.25</v>
      </c>
      <c r="T414" s="7">
        <f t="shared" si="45"/>
        <v>41652.25</v>
      </c>
      <c r="U414" s="9">
        <f t="shared" si="48"/>
        <v>10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2"/>
        <v>0.62072823218997364</v>
      </c>
      <c r="P415">
        <f t="shared" si="43"/>
        <v>108.01469237832875</v>
      </c>
      <c r="Q415" t="str">
        <f t="shared" si="46"/>
        <v>film &amp; video</v>
      </c>
      <c r="R415" t="str">
        <f t="shared" si="47"/>
        <v>animation</v>
      </c>
      <c r="S415" s="7">
        <f t="shared" si="44"/>
        <v>43431.25</v>
      </c>
      <c r="T415" s="7">
        <f t="shared" si="45"/>
        <v>43458.25</v>
      </c>
      <c r="U415" s="9">
        <f t="shared" si="48"/>
        <v>27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2"/>
        <v>0.84699787460148779</v>
      </c>
      <c r="P416">
        <f t="shared" si="43"/>
        <v>28.998544660724033</v>
      </c>
      <c r="Q416" t="str">
        <f t="shared" si="46"/>
        <v>food</v>
      </c>
      <c r="R416" t="str">
        <f t="shared" si="47"/>
        <v>food trucks</v>
      </c>
      <c r="S416" s="7">
        <f t="shared" si="44"/>
        <v>40288.208333333336</v>
      </c>
      <c r="T416" s="7">
        <f t="shared" si="45"/>
        <v>40296.208333333336</v>
      </c>
      <c r="U416" s="9">
        <f t="shared" si="48"/>
        <v>8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2"/>
        <v>0.11059030837004405</v>
      </c>
      <c r="P417">
        <f t="shared" si="43"/>
        <v>30.028708133971293</v>
      </c>
      <c r="Q417" t="str">
        <f t="shared" si="46"/>
        <v>theater</v>
      </c>
      <c r="R417" t="str">
        <f t="shared" si="47"/>
        <v>plays</v>
      </c>
      <c r="S417" s="7">
        <f t="shared" si="44"/>
        <v>40921.25</v>
      </c>
      <c r="T417" s="7">
        <f t="shared" si="45"/>
        <v>40938.25</v>
      </c>
      <c r="U417" s="9">
        <f t="shared" si="48"/>
        <v>17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2"/>
        <v>0.43838781575037145</v>
      </c>
      <c r="P418">
        <f t="shared" si="43"/>
        <v>41.005559416261292</v>
      </c>
      <c r="Q418" t="str">
        <f t="shared" si="46"/>
        <v>film &amp; video</v>
      </c>
      <c r="R418" t="str">
        <f t="shared" si="47"/>
        <v>documentary</v>
      </c>
      <c r="S418" s="7">
        <f t="shared" si="44"/>
        <v>40560.25</v>
      </c>
      <c r="T418" s="7">
        <f t="shared" si="45"/>
        <v>40569.25</v>
      </c>
      <c r="U418" s="9">
        <f t="shared" si="48"/>
        <v>9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2"/>
        <v>0.55470588235294116</v>
      </c>
      <c r="P419">
        <f t="shared" si="43"/>
        <v>62.866666666666667</v>
      </c>
      <c r="Q419" t="str">
        <f t="shared" si="46"/>
        <v>theater</v>
      </c>
      <c r="R419" t="str">
        <f t="shared" si="47"/>
        <v>plays</v>
      </c>
      <c r="S419" s="7">
        <f t="shared" si="44"/>
        <v>43407.208333333328</v>
      </c>
      <c r="T419" s="7">
        <f t="shared" si="45"/>
        <v>43431.25</v>
      </c>
      <c r="U419" s="9">
        <f t="shared" si="48"/>
        <v>24.041666666671517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2"/>
        <v>0.57399511301160655</v>
      </c>
      <c r="P420">
        <f t="shared" si="43"/>
        <v>47.005002501250623</v>
      </c>
      <c r="Q420" t="str">
        <f t="shared" si="46"/>
        <v>film &amp; video</v>
      </c>
      <c r="R420" t="str">
        <f t="shared" si="47"/>
        <v>documentary</v>
      </c>
      <c r="S420" s="7">
        <f t="shared" si="44"/>
        <v>41035.208333333336</v>
      </c>
      <c r="T420" s="7">
        <f t="shared" si="45"/>
        <v>41036.208333333336</v>
      </c>
      <c r="U420" s="9">
        <f t="shared" si="48"/>
        <v>1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2"/>
        <v>1.2343497363796134</v>
      </c>
      <c r="P421">
        <f t="shared" si="43"/>
        <v>26.997693638285604</v>
      </c>
      <c r="Q421" t="str">
        <f t="shared" si="46"/>
        <v>technology</v>
      </c>
      <c r="R421" t="str">
        <f t="shared" si="47"/>
        <v>web</v>
      </c>
      <c r="S421" s="7">
        <f t="shared" si="44"/>
        <v>40899.25</v>
      </c>
      <c r="T421" s="7">
        <f t="shared" si="45"/>
        <v>40905.25</v>
      </c>
      <c r="U421" s="9">
        <f t="shared" si="48"/>
        <v>6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2"/>
        <v>1.2846</v>
      </c>
      <c r="P422">
        <f t="shared" si="43"/>
        <v>68.329787234042556</v>
      </c>
      <c r="Q422" t="str">
        <f t="shared" si="46"/>
        <v>theater</v>
      </c>
      <c r="R422" t="str">
        <f t="shared" si="47"/>
        <v>plays</v>
      </c>
      <c r="S422" s="7">
        <f t="shared" si="44"/>
        <v>42911.208333333328</v>
      </c>
      <c r="T422" s="7">
        <f t="shared" si="45"/>
        <v>42925.208333333328</v>
      </c>
      <c r="U422" s="9">
        <f t="shared" si="48"/>
        <v>14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2"/>
        <v>0.63989361702127656</v>
      </c>
      <c r="P423">
        <f t="shared" si="43"/>
        <v>50.974576271186443</v>
      </c>
      <c r="Q423" t="str">
        <f t="shared" si="46"/>
        <v>technology</v>
      </c>
      <c r="R423" t="str">
        <f t="shared" si="47"/>
        <v>wearables</v>
      </c>
      <c r="S423" s="7">
        <f t="shared" si="44"/>
        <v>42915.208333333328</v>
      </c>
      <c r="T423" s="7">
        <f t="shared" si="45"/>
        <v>42945.208333333328</v>
      </c>
      <c r="U423" s="9">
        <f t="shared" si="48"/>
        <v>30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2"/>
        <v>1.2729885057471264</v>
      </c>
      <c r="P424">
        <f t="shared" si="43"/>
        <v>54.024390243902438</v>
      </c>
      <c r="Q424" t="str">
        <f t="shared" si="46"/>
        <v>theater</v>
      </c>
      <c r="R424" t="str">
        <f t="shared" si="47"/>
        <v>plays</v>
      </c>
      <c r="S424" s="7">
        <f t="shared" si="44"/>
        <v>40285.208333333336</v>
      </c>
      <c r="T424" s="7">
        <f t="shared" si="45"/>
        <v>40305.208333333336</v>
      </c>
      <c r="U424" s="9">
        <f t="shared" si="48"/>
        <v>20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2"/>
        <v>0.10638024357239513</v>
      </c>
      <c r="P425">
        <f t="shared" si="43"/>
        <v>97.055555555555557</v>
      </c>
      <c r="Q425" t="str">
        <f t="shared" si="46"/>
        <v>food</v>
      </c>
      <c r="R425" t="str">
        <f t="shared" si="47"/>
        <v>food trucks</v>
      </c>
      <c r="S425" s="7">
        <f t="shared" si="44"/>
        <v>40808.208333333336</v>
      </c>
      <c r="T425" s="7">
        <f t="shared" si="45"/>
        <v>40810.208333333336</v>
      </c>
      <c r="U425" s="9">
        <f t="shared" si="48"/>
        <v>2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2"/>
        <v>0.40470588235294119</v>
      </c>
      <c r="P426">
        <f t="shared" si="43"/>
        <v>24.867469879518072</v>
      </c>
      <c r="Q426" t="str">
        <f t="shared" si="46"/>
        <v>music</v>
      </c>
      <c r="R426" t="str">
        <f t="shared" si="47"/>
        <v>indie rock</v>
      </c>
      <c r="S426" s="7">
        <f t="shared" si="44"/>
        <v>43208.208333333328</v>
      </c>
      <c r="T426" s="7">
        <f t="shared" si="45"/>
        <v>43214.208333333328</v>
      </c>
      <c r="U426" s="9">
        <f t="shared" si="48"/>
        <v>6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2"/>
        <v>2.8766666666666665</v>
      </c>
      <c r="P427">
        <f t="shared" si="43"/>
        <v>84.423913043478265</v>
      </c>
      <c r="Q427" t="str">
        <f t="shared" si="46"/>
        <v>photography</v>
      </c>
      <c r="R427" t="str">
        <f t="shared" si="47"/>
        <v>photography books</v>
      </c>
      <c r="S427" s="7">
        <f t="shared" si="44"/>
        <v>42213.208333333328</v>
      </c>
      <c r="T427" s="7">
        <f t="shared" si="45"/>
        <v>42219.208333333328</v>
      </c>
      <c r="U427" s="9">
        <f t="shared" si="48"/>
        <v>6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2"/>
        <v>5.7294444444444448</v>
      </c>
      <c r="P428">
        <f t="shared" si="43"/>
        <v>47.091324200913242</v>
      </c>
      <c r="Q428" t="str">
        <f t="shared" si="46"/>
        <v>theater</v>
      </c>
      <c r="R428" t="str">
        <f t="shared" si="47"/>
        <v>plays</v>
      </c>
      <c r="S428" s="7">
        <f t="shared" si="44"/>
        <v>41332.25</v>
      </c>
      <c r="T428" s="7">
        <f t="shared" si="45"/>
        <v>41339.25</v>
      </c>
      <c r="U428" s="9">
        <f t="shared" si="48"/>
        <v>7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2"/>
        <v>1.1290429799426933</v>
      </c>
      <c r="P429">
        <f t="shared" si="43"/>
        <v>77.996041171813147</v>
      </c>
      <c r="Q429" t="str">
        <f t="shared" si="46"/>
        <v>theater</v>
      </c>
      <c r="R429" t="str">
        <f t="shared" si="47"/>
        <v>plays</v>
      </c>
      <c r="S429" s="7">
        <f t="shared" si="44"/>
        <v>41895.208333333336</v>
      </c>
      <c r="T429" s="7">
        <f t="shared" si="45"/>
        <v>41927.208333333336</v>
      </c>
      <c r="U429" s="9">
        <f t="shared" si="48"/>
        <v>32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2"/>
        <v>0.46387573964497042</v>
      </c>
      <c r="P430">
        <f t="shared" si="43"/>
        <v>62.967871485943775</v>
      </c>
      <c r="Q430" t="str">
        <f t="shared" si="46"/>
        <v>film &amp; video</v>
      </c>
      <c r="R430" t="str">
        <f t="shared" si="47"/>
        <v>animation</v>
      </c>
      <c r="S430" s="7">
        <f t="shared" si="44"/>
        <v>40585.25</v>
      </c>
      <c r="T430" s="7">
        <f t="shared" si="45"/>
        <v>40592.25</v>
      </c>
      <c r="U430" s="9">
        <f t="shared" si="48"/>
        <v>7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2"/>
        <v>0.90675916230366493</v>
      </c>
      <c r="P431">
        <f t="shared" si="43"/>
        <v>81.006080449017773</v>
      </c>
      <c r="Q431" t="str">
        <f t="shared" si="46"/>
        <v>photography</v>
      </c>
      <c r="R431" t="str">
        <f t="shared" si="47"/>
        <v>photography books</v>
      </c>
      <c r="S431" s="7">
        <f t="shared" si="44"/>
        <v>41680.25</v>
      </c>
      <c r="T431" s="7">
        <f t="shared" si="45"/>
        <v>41708.208333333336</v>
      </c>
      <c r="U431" s="9">
        <f t="shared" si="48"/>
        <v>27.958333333335759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2"/>
        <v>0.67740740740740746</v>
      </c>
      <c r="P432">
        <f t="shared" si="43"/>
        <v>65.321428571428569</v>
      </c>
      <c r="Q432" t="str">
        <f t="shared" si="46"/>
        <v>theater</v>
      </c>
      <c r="R432" t="str">
        <f t="shared" si="47"/>
        <v>plays</v>
      </c>
      <c r="S432" s="7">
        <f t="shared" si="44"/>
        <v>43737.208333333328</v>
      </c>
      <c r="T432" s="7">
        <f t="shared" si="45"/>
        <v>43771.208333333328</v>
      </c>
      <c r="U432" s="9">
        <f t="shared" si="48"/>
        <v>34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2"/>
        <v>1.9249019607843136</v>
      </c>
      <c r="P433">
        <f t="shared" si="43"/>
        <v>104.43617021276596</v>
      </c>
      <c r="Q433" t="str">
        <f t="shared" si="46"/>
        <v>theater</v>
      </c>
      <c r="R433" t="str">
        <f t="shared" si="47"/>
        <v>plays</v>
      </c>
      <c r="S433" s="7">
        <f t="shared" si="44"/>
        <v>43273.208333333328</v>
      </c>
      <c r="T433" s="7">
        <f t="shared" si="45"/>
        <v>43290.208333333328</v>
      </c>
      <c r="U433" s="9">
        <f t="shared" si="48"/>
        <v>17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2"/>
        <v>0.82714285714285718</v>
      </c>
      <c r="P434">
        <f t="shared" si="43"/>
        <v>69.989010989010993</v>
      </c>
      <c r="Q434" t="str">
        <f t="shared" si="46"/>
        <v>theater</v>
      </c>
      <c r="R434" t="str">
        <f t="shared" si="47"/>
        <v>plays</v>
      </c>
      <c r="S434" s="7">
        <f t="shared" si="44"/>
        <v>41761.208333333336</v>
      </c>
      <c r="T434" s="7">
        <f t="shared" si="45"/>
        <v>41781.208333333336</v>
      </c>
      <c r="U434" s="9">
        <f t="shared" si="48"/>
        <v>20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2"/>
        <v>0.54163920922570019</v>
      </c>
      <c r="P435">
        <f t="shared" si="43"/>
        <v>83.023989898989896</v>
      </c>
      <c r="Q435" t="str">
        <f t="shared" si="46"/>
        <v>film &amp; video</v>
      </c>
      <c r="R435" t="str">
        <f t="shared" si="47"/>
        <v>documentary</v>
      </c>
      <c r="S435" s="7">
        <f t="shared" si="44"/>
        <v>41603.25</v>
      </c>
      <c r="T435" s="7">
        <f t="shared" si="45"/>
        <v>41619.25</v>
      </c>
      <c r="U435" s="9">
        <f t="shared" si="48"/>
        <v>16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2"/>
        <v>0.16722222222222222</v>
      </c>
      <c r="P436">
        <f t="shared" si="43"/>
        <v>90.3</v>
      </c>
      <c r="Q436" t="str">
        <f t="shared" si="46"/>
        <v>theater</v>
      </c>
      <c r="R436" t="str">
        <f t="shared" si="47"/>
        <v>plays</v>
      </c>
      <c r="S436" s="7">
        <f t="shared" si="44"/>
        <v>42705.25</v>
      </c>
      <c r="T436" s="7">
        <f t="shared" si="45"/>
        <v>42719.25</v>
      </c>
      <c r="U436" s="9">
        <f t="shared" si="48"/>
        <v>14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2"/>
        <v>1.168766404199475</v>
      </c>
      <c r="P437">
        <f t="shared" si="43"/>
        <v>103.98131932282546</v>
      </c>
      <c r="Q437" t="str">
        <f t="shared" si="46"/>
        <v>theater</v>
      </c>
      <c r="R437" t="str">
        <f t="shared" si="47"/>
        <v>plays</v>
      </c>
      <c r="S437" s="7">
        <f t="shared" si="44"/>
        <v>41988.25</v>
      </c>
      <c r="T437" s="7">
        <f t="shared" si="45"/>
        <v>42000.25</v>
      </c>
      <c r="U437" s="9">
        <f t="shared" si="48"/>
        <v>12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2"/>
        <v>10.521538461538462</v>
      </c>
      <c r="P438">
        <f t="shared" si="43"/>
        <v>54.931726907630519</v>
      </c>
      <c r="Q438" t="str">
        <f t="shared" si="46"/>
        <v>music</v>
      </c>
      <c r="R438" t="str">
        <f t="shared" si="47"/>
        <v>jazz</v>
      </c>
      <c r="S438" s="7">
        <f t="shared" si="44"/>
        <v>43575.208333333328</v>
      </c>
      <c r="T438" s="7">
        <f t="shared" si="45"/>
        <v>43576.208333333328</v>
      </c>
      <c r="U438" s="9">
        <f t="shared" si="48"/>
        <v>1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2"/>
        <v>1.2307407407407407</v>
      </c>
      <c r="P439">
        <f t="shared" si="43"/>
        <v>51.921875</v>
      </c>
      <c r="Q439" t="str">
        <f t="shared" si="46"/>
        <v>film &amp; video</v>
      </c>
      <c r="R439" t="str">
        <f t="shared" si="47"/>
        <v>animation</v>
      </c>
      <c r="S439" s="7">
        <f t="shared" si="44"/>
        <v>42260.208333333328</v>
      </c>
      <c r="T439" s="7">
        <f t="shared" si="45"/>
        <v>42263.208333333328</v>
      </c>
      <c r="U439" s="9">
        <f t="shared" si="48"/>
        <v>3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2"/>
        <v>1.7863855421686747</v>
      </c>
      <c r="P440">
        <f t="shared" si="43"/>
        <v>60.02834008097166</v>
      </c>
      <c r="Q440" t="str">
        <f t="shared" si="46"/>
        <v>theater</v>
      </c>
      <c r="R440" t="str">
        <f t="shared" si="47"/>
        <v>plays</v>
      </c>
      <c r="S440" s="7">
        <f t="shared" si="44"/>
        <v>41337.25</v>
      </c>
      <c r="T440" s="7">
        <f t="shared" si="45"/>
        <v>41367.208333333336</v>
      </c>
      <c r="U440" s="9">
        <f t="shared" si="48"/>
        <v>29.958333333335759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2"/>
        <v>3.5528169014084505</v>
      </c>
      <c r="P441">
        <f t="shared" si="43"/>
        <v>44.003488879197555</v>
      </c>
      <c r="Q441" t="str">
        <f t="shared" si="46"/>
        <v>film &amp; video</v>
      </c>
      <c r="R441" t="str">
        <f t="shared" si="47"/>
        <v>science fiction</v>
      </c>
      <c r="S441" s="7">
        <f t="shared" si="44"/>
        <v>42680.208333333328</v>
      </c>
      <c r="T441" s="7">
        <f t="shared" si="45"/>
        <v>42687.25</v>
      </c>
      <c r="U441" s="9">
        <f t="shared" si="48"/>
        <v>7.0416666666715173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2"/>
        <v>1.6190634146341463</v>
      </c>
      <c r="P442">
        <f t="shared" si="43"/>
        <v>53.003513254551258</v>
      </c>
      <c r="Q442" t="str">
        <f t="shared" si="46"/>
        <v>film &amp; video</v>
      </c>
      <c r="R442" t="str">
        <f t="shared" si="47"/>
        <v>television</v>
      </c>
      <c r="S442" s="7">
        <f t="shared" si="44"/>
        <v>42916.208333333328</v>
      </c>
      <c r="T442" s="7">
        <f t="shared" si="45"/>
        <v>42926.208333333328</v>
      </c>
      <c r="U442" s="9">
        <f t="shared" si="48"/>
        <v>10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2"/>
        <v>0.24914285714285714</v>
      </c>
      <c r="P443">
        <f t="shared" si="43"/>
        <v>54.5</v>
      </c>
      <c r="Q443" t="str">
        <f t="shared" si="46"/>
        <v>technology</v>
      </c>
      <c r="R443" t="str">
        <f t="shared" si="47"/>
        <v>wearables</v>
      </c>
      <c r="S443" s="7">
        <f t="shared" si="44"/>
        <v>41025.208333333336</v>
      </c>
      <c r="T443" s="7">
        <f t="shared" si="45"/>
        <v>41053.208333333336</v>
      </c>
      <c r="U443" s="9">
        <f t="shared" si="48"/>
        <v>28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2"/>
        <v>1.9872222222222222</v>
      </c>
      <c r="P444">
        <f t="shared" si="43"/>
        <v>75.04195804195804</v>
      </c>
      <c r="Q444" t="str">
        <f t="shared" si="46"/>
        <v>theater</v>
      </c>
      <c r="R444" t="str">
        <f t="shared" si="47"/>
        <v>plays</v>
      </c>
      <c r="S444" s="7">
        <f t="shared" si="44"/>
        <v>42980.208333333328</v>
      </c>
      <c r="T444" s="7">
        <f t="shared" si="45"/>
        <v>42996.208333333328</v>
      </c>
      <c r="U444" s="9">
        <f t="shared" si="48"/>
        <v>16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2"/>
        <v>0.34752688172043011</v>
      </c>
      <c r="P445">
        <f t="shared" si="43"/>
        <v>35.911111111111111</v>
      </c>
      <c r="Q445" t="str">
        <f t="shared" si="46"/>
        <v>theater</v>
      </c>
      <c r="R445" t="str">
        <f t="shared" si="47"/>
        <v>plays</v>
      </c>
      <c r="S445" s="7">
        <f t="shared" si="44"/>
        <v>40451.208333333336</v>
      </c>
      <c r="T445" s="7">
        <f t="shared" si="45"/>
        <v>40470.208333333336</v>
      </c>
      <c r="U445" s="9">
        <f t="shared" si="48"/>
        <v>19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2"/>
        <v>1.7641935483870967</v>
      </c>
      <c r="P446">
        <f t="shared" si="43"/>
        <v>36.952702702702702</v>
      </c>
      <c r="Q446" t="str">
        <f t="shared" si="46"/>
        <v>music</v>
      </c>
      <c r="R446" t="str">
        <f t="shared" si="47"/>
        <v>indie rock</v>
      </c>
      <c r="S446" s="7">
        <f t="shared" si="44"/>
        <v>40748.208333333336</v>
      </c>
      <c r="T446" s="7">
        <f t="shared" si="45"/>
        <v>40750.208333333336</v>
      </c>
      <c r="U446" s="9">
        <f t="shared" si="48"/>
        <v>2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2"/>
        <v>5.1138095238095236</v>
      </c>
      <c r="P447">
        <f t="shared" si="43"/>
        <v>63.170588235294119</v>
      </c>
      <c r="Q447" t="str">
        <f t="shared" si="46"/>
        <v>theater</v>
      </c>
      <c r="R447" t="str">
        <f t="shared" si="47"/>
        <v>plays</v>
      </c>
      <c r="S447" s="7">
        <f t="shared" si="44"/>
        <v>40515.25</v>
      </c>
      <c r="T447" s="7">
        <f t="shared" si="45"/>
        <v>40536.25</v>
      </c>
      <c r="U447" s="9">
        <f t="shared" si="48"/>
        <v>21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2"/>
        <v>0.82044117647058823</v>
      </c>
      <c r="P448">
        <f t="shared" si="43"/>
        <v>29.99462365591398</v>
      </c>
      <c r="Q448" t="str">
        <f t="shared" si="46"/>
        <v>technology</v>
      </c>
      <c r="R448" t="str">
        <f t="shared" si="47"/>
        <v>wearables</v>
      </c>
      <c r="S448" s="7">
        <f t="shared" si="44"/>
        <v>41261.25</v>
      </c>
      <c r="T448" s="7">
        <f t="shared" si="45"/>
        <v>41263.25</v>
      </c>
      <c r="U448" s="9">
        <f t="shared" si="48"/>
        <v>2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2"/>
        <v>0.24326030927835052</v>
      </c>
      <c r="P449">
        <f t="shared" si="43"/>
        <v>86</v>
      </c>
      <c r="Q449" t="str">
        <f t="shared" si="46"/>
        <v>film &amp; video</v>
      </c>
      <c r="R449" t="str">
        <f t="shared" si="47"/>
        <v>television</v>
      </c>
      <c r="S449" s="7">
        <f t="shared" si="44"/>
        <v>43088.25</v>
      </c>
      <c r="T449" s="7">
        <f t="shared" si="45"/>
        <v>43104.25</v>
      </c>
      <c r="U449" s="9">
        <f t="shared" si="48"/>
        <v>16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49">E450/D450</f>
        <v>0.50482758620689661</v>
      </c>
      <c r="P450">
        <f t="shared" ref="P450:P513" si="50">IF(G450&gt;0,E450/G450,0)</f>
        <v>75.014876033057845</v>
      </c>
      <c r="Q450" t="str">
        <f t="shared" si="46"/>
        <v>games</v>
      </c>
      <c r="R450" t="str">
        <f t="shared" si="47"/>
        <v>video games</v>
      </c>
      <c r="S450" s="7">
        <f t="shared" ref="S450:S513" si="51">(((J450/60)/60)/24)+DATE(1970,1,1)</f>
        <v>41378.208333333336</v>
      </c>
      <c r="T450" s="7">
        <f t="shared" ref="T450:T513" si="52">(((K450/60)/60)/24)+DATE(1970,1,1)</f>
        <v>41380.208333333336</v>
      </c>
      <c r="U450" s="9">
        <f t="shared" si="48"/>
        <v>2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9"/>
        <v>9.67</v>
      </c>
      <c r="P451">
        <f t="shared" si="50"/>
        <v>101.19767441860465</v>
      </c>
      <c r="Q451" t="str">
        <f t="shared" ref="Q451:Q514" si="53">LEFT(N451,FIND("/",N451)-1)</f>
        <v>games</v>
      </c>
      <c r="R451" t="str">
        <f t="shared" ref="R451:R514" si="54">RIGHT(N451,LEN(N451)-FIND("/",N451))</f>
        <v>video games</v>
      </c>
      <c r="S451" s="7">
        <f t="shared" si="51"/>
        <v>43530.25</v>
      </c>
      <c r="T451" s="7">
        <f t="shared" si="52"/>
        <v>43547.208333333328</v>
      </c>
      <c r="U451" s="9">
        <f t="shared" ref="U451:U514" si="55">T451-S451</f>
        <v>16.958333333328483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9"/>
        <v>0.04</v>
      </c>
      <c r="P452">
        <f t="shared" si="50"/>
        <v>4</v>
      </c>
      <c r="Q452" t="str">
        <f t="shared" si="53"/>
        <v>film &amp; video</v>
      </c>
      <c r="R452" t="str">
        <f t="shared" si="54"/>
        <v>animation</v>
      </c>
      <c r="S452" s="7">
        <f t="shared" si="51"/>
        <v>43394.208333333328</v>
      </c>
      <c r="T452" s="7">
        <f t="shared" si="52"/>
        <v>43417.25</v>
      </c>
      <c r="U452" s="9">
        <f t="shared" si="55"/>
        <v>23.041666666671517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9"/>
        <v>1.2284501347708894</v>
      </c>
      <c r="P453">
        <f t="shared" si="50"/>
        <v>29.001272669424118</v>
      </c>
      <c r="Q453" t="str">
        <f t="shared" si="53"/>
        <v>music</v>
      </c>
      <c r="R453" t="str">
        <f t="shared" si="54"/>
        <v>rock</v>
      </c>
      <c r="S453" s="7">
        <f t="shared" si="51"/>
        <v>42935.208333333328</v>
      </c>
      <c r="T453" s="7">
        <f t="shared" si="52"/>
        <v>42966.208333333328</v>
      </c>
      <c r="U453" s="9">
        <f t="shared" si="55"/>
        <v>31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9"/>
        <v>0.63437500000000002</v>
      </c>
      <c r="P454">
        <f t="shared" si="50"/>
        <v>98.225806451612897</v>
      </c>
      <c r="Q454" t="str">
        <f t="shared" si="53"/>
        <v>film &amp; video</v>
      </c>
      <c r="R454" t="str">
        <f t="shared" si="54"/>
        <v>drama</v>
      </c>
      <c r="S454" s="7">
        <f t="shared" si="51"/>
        <v>40365.208333333336</v>
      </c>
      <c r="T454" s="7">
        <f t="shared" si="52"/>
        <v>40366.208333333336</v>
      </c>
      <c r="U454" s="9">
        <f t="shared" si="55"/>
        <v>1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9"/>
        <v>0.56331688596491225</v>
      </c>
      <c r="P455">
        <f t="shared" si="50"/>
        <v>87.001693480101608</v>
      </c>
      <c r="Q455" t="str">
        <f t="shared" si="53"/>
        <v>film &amp; video</v>
      </c>
      <c r="R455" t="str">
        <f t="shared" si="54"/>
        <v>science fiction</v>
      </c>
      <c r="S455" s="7">
        <f t="shared" si="51"/>
        <v>42705.25</v>
      </c>
      <c r="T455" s="7">
        <f t="shared" si="52"/>
        <v>42746.25</v>
      </c>
      <c r="U455" s="9">
        <f t="shared" si="55"/>
        <v>41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9"/>
        <v>0.44074999999999998</v>
      </c>
      <c r="P456">
        <f t="shared" si="50"/>
        <v>45.205128205128204</v>
      </c>
      <c r="Q456" t="str">
        <f t="shared" si="53"/>
        <v>film &amp; video</v>
      </c>
      <c r="R456" t="str">
        <f t="shared" si="54"/>
        <v>drama</v>
      </c>
      <c r="S456" s="7">
        <f t="shared" si="51"/>
        <v>41568.208333333336</v>
      </c>
      <c r="T456" s="7">
        <f t="shared" si="52"/>
        <v>41604.25</v>
      </c>
      <c r="U456" s="9">
        <f t="shared" si="55"/>
        <v>36.041666666664241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9"/>
        <v>1.1837253218884121</v>
      </c>
      <c r="P457">
        <f t="shared" si="50"/>
        <v>37.001341561577675</v>
      </c>
      <c r="Q457" t="str">
        <f t="shared" si="53"/>
        <v>theater</v>
      </c>
      <c r="R457" t="str">
        <f t="shared" si="54"/>
        <v>plays</v>
      </c>
      <c r="S457" s="7">
        <f t="shared" si="51"/>
        <v>40809.208333333336</v>
      </c>
      <c r="T457" s="7">
        <f t="shared" si="52"/>
        <v>40832.208333333336</v>
      </c>
      <c r="U457" s="9">
        <f t="shared" si="55"/>
        <v>23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9"/>
        <v>1.041243169398907</v>
      </c>
      <c r="P458">
        <f t="shared" si="50"/>
        <v>94.976947040498445</v>
      </c>
      <c r="Q458" t="str">
        <f t="shared" si="53"/>
        <v>music</v>
      </c>
      <c r="R458" t="str">
        <f t="shared" si="54"/>
        <v>indie rock</v>
      </c>
      <c r="S458" s="7">
        <f t="shared" si="51"/>
        <v>43141.25</v>
      </c>
      <c r="T458" s="7">
        <f t="shared" si="52"/>
        <v>43141.25</v>
      </c>
      <c r="U458" s="9">
        <f t="shared" si="55"/>
        <v>0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9"/>
        <v>0.26640000000000003</v>
      </c>
      <c r="P459">
        <f t="shared" si="50"/>
        <v>28.956521739130434</v>
      </c>
      <c r="Q459" t="str">
        <f t="shared" si="53"/>
        <v>theater</v>
      </c>
      <c r="R459" t="str">
        <f t="shared" si="54"/>
        <v>plays</v>
      </c>
      <c r="S459" s="7">
        <f t="shared" si="51"/>
        <v>42657.208333333328</v>
      </c>
      <c r="T459" s="7">
        <f t="shared" si="52"/>
        <v>42659.208333333328</v>
      </c>
      <c r="U459" s="9">
        <f t="shared" si="55"/>
        <v>2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9"/>
        <v>3.5120118343195266</v>
      </c>
      <c r="P460">
        <f t="shared" si="50"/>
        <v>55.993396226415094</v>
      </c>
      <c r="Q460" t="str">
        <f t="shared" si="53"/>
        <v>theater</v>
      </c>
      <c r="R460" t="str">
        <f t="shared" si="54"/>
        <v>plays</v>
      </c>
      <c r="S460" s="7">
        <f t="shared" si="51"/>
        <v>40265.208333333336</v>
      </c>
      <c r="T460" s="7">
        <f t="shared" si="52"/>
        <v>40309.208333333336</v>
      </c>
      <c r="U460" s="9">
        <f t="shared" si="55"/>
        <v>44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9"/>
        <v>0.90063492063492068</v>
      </c>
      <c r="P461">
        <f t="shared" si="50"/>
        <v>54.038095238095238</v>
      </c>
      <c r="Q461" t="str">
        <f t="shared" si="53"/>
        <v>film &amp; video</v>
      </c>
      <c r="R461" t="str">
        <f t="shared" si="54"/>
        <v>documentary</v>
      </c>
      <c r="S461" s="7">
        <f t="shared" si="51"/>
        <v>42001.25</v>
      </c>
      <c r="T461" s="7">
        <f t="shared" si="52"/>
        <v>42026.25</v>
      </c>
      <c r="U461" s="9">
        <f t="shared" si="55"/>
        <v>25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9"/>
        <v>1.7162500000000001</v>
      </c>
      <c r="P462">
        <f t="shared" si="50"/>
        <v>82.38</v>
      </c>
      <c r="Q462" t="str">
        <f t="shared" si="53"/>
        <v>theater</v>
      </c>
      <c r="R462" t="str">
        <f t="shared" si="54"/>
        <v>plays</v>
      </c>
      <c r="S462" s="7">
        <f t="shared" si="51"/>
        <v>40399.208333333336</v>
      </c>
      <c r="T462" s="7">
        <f t="shared" si="52"/>
        <v>40402.208333333336</v>
      </c>
      <c r="U462" s="9">
        <f t="shared" si="55"/>
        <v>3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9"/>
        <v>1.4104655870445344</v>
      </c>
      <c r="P463">
        <f t="shared" si="50"/>
        <v>66.997115384615384</v>
      </c>
      <c r="Q463" t="str">
        <f t="shared" si="53"/>
        <v>film &amp; video</v>
      </c>
      <c r="R463" t="str">
        <f t="shared" si="54"/>
        <v>drama</v>
      </c>
      <c r="S463" s="7">
        <f t="shared" si="51"/>
        <v>41757.208333333336</v>
      </c>
      <c r="T463" s="7">
        <f t="shared" si="52"/>
        <v>41777.208333333336</v>
      </c>
      <c r="U463" s="9">
        <f t="shared" si="55"/>
        <v>20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9"/>
        <v>0.30579449152542371</v>
      </c>
      <c r="P464">
        <f t="shared" si="50"/>
        <v>107.91401869158878</v>
      </c>
      <c r="Q464" t="str">
        <f t="shared" si="53"/>
        <v>games</v>
      </c>
      <c r="R464" t="str">
        <f t="shared" si="54"/>
        <v>mobile games</v>
      </c>
      <c r="S464" s="7">
        <f t="shared" si="51"/>
        <v>41304.25</v>
      </c>
      <c r="T464" s="7">
        <f t="shared" si="52"/>
        <v>41342.25</v>
      </c>
      <c r="U464" s="9">
        <f t="shared" si="55"/>
        <v>38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9"/>
        <v>1.0816455696202532</v>
      </c>
      <c r="P465">
        <f t="shared" si="50"/>
        <v>69.009501187648453</v>
      </c>
      <c r="Q465" t="str">
        <f t="shared" si="53"/>
        <v>film &amp; video</v>
      </c>
      <c r="R465" t="str">
        <f t="shared" si="54"/>
        <v>animation</v>
      </c>
      <c r="S465" s="7">
        <f t="shared" si="51"/>
        <v>41639.25</v>
      </c>
      <c r="T465" s="7">
        <f t="shared" si="52"/>
        <v>41643.25</v>
      </c>
      <c r="U465" s="9">
        <f t="shared" si="55"/>
        <v>4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9"/>
        <v>1.3345505617977529</v>
      </c>
      <c r="P466">
        <f t="shared" si="50"/>
        <v>39.006568144499177</v>
      </c>
      <c r="Q466" t="str">
        <f t="shared" si="53"/>
        <v>theater</v>
      </c>
      <c r="R466" t="str">
        <f t="shared" si="54"/>
        <v>plays</v>
      </c>
      <c r="S466" s="7">
        <f t="shared" si="51"/>
        <v>43142.25</v>
      </c>
      <c r="T466" s="7">
        <f t="shared" si="52"/>
        <v>43156.25</v>
      </c>
      <c r="U466" s="9">
        <f t="shared" si="55"/>
        <v>14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9"/>
        <v>1.8785106382978722</v>
      </c>
      <c r="P467">
        <f t="shared" si="50"/>
        <v>110.3625</v>
      </c>
      <c r="Q467" t="str">
        <f t="shared" si="53"/>
        <v>publishing</v>
      </c>
      <c r="R467" t="str">
        <f t="shared" si="54"/>
        <v>translations</v>
      </c>
      <c r="S467" s="7">
        <f t="shared" si="51"/>
        <v>43127.25</v>
      </c>
      <c r="T467" s="7">
        <f t="shared" si="52"/>
        <v>43136.25</v>
      </c>
      <c r="U467" s="9">
        <f t="shared" si="55"/>
        <v>9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9"/>
        <v>3.32</v>
      </c>
      <c r="P468">
        <f t="shared" si="50"/>
        <v>94.857142857142861</v>
      </c>
      <c r="Q468" t="str">
        <f t="shared" si="53"/>
        <v>technology</v>
      </c>
      <c r="R468" t="str">
        <f t="shared" si="54"/>
        <v>wearables</v>
      </c>
      <c r="S468" s="7">
        <f t="shared" si="51"/>
        <v>41409.208333333336</v>
      </c>
      <c r="T468" s="7">
        <f t="shared" si="52"/>
        <v>41432.208333333336</v>
      </c>
      <c r="U468" s="9">
        <f t="shared" si="55"/>
        <v>23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9"/>
        <v>5.7521428571428572</v>
      </c>
      <c r="P469">
        <f t="shared" si="50"/>
        <v>57.935251798561154</v>
      </c>
      <c r="Q469" t="str">
        <f t="shared" si="53"/>
        <v>technology</v>
      </c>
      <c r="R469" t="str">
        <f t="shared" si="54"/>
        <v>web</v>
      </c>
      <c r="S469" s="7">
        <f t="shared" si="51"/>
        <v>42331.25</v>
      </c>
      <c r="T469" s="7">
        <f t="shared" si="52"/>
        <v>42338.25</v>
      </c>
      <c r="U469" s="9">
        <f t="shared" si="55"/>
        <v>7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9"/>
        <v>0.40500000000000003</v>
      </c>
      <c r="P470">
        <f t="shared" si="50"/>
        <v>101.25</v>
      </c>
      <c r="Q470" t="str">
        <f t="shared" si="53"/>
        <v>theater</v>
      </c>
      <c r="R470" t="str">
        <f t="shared" si="54"/>
        <v>plays</v>
      </c>
      <c r="S470" s="7">
        <f t="shared" si="51"/>
        <v>43569.208333333328</v>
      </c>
      <c r="T470" s="7">
        <f t="shared" si="52"/>
        <v>43585.208333333328</v>
      </c>
      <c r="U470" s="9">
        <f t="shared" si="55"/>
        <v>16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9"/>
        <v>1.8442857142857143</v>
      </c>
      <c r="P471">
        <f t="shared" si="50"/>
        <v>64.95597484276729</v>
      </c>
      <c r="Q471" t="str">
        <f t="shared" si="53"/>
        <v>film &amp; video</v>
      </c>
      <c r="R471" t="str">
        <f t="shared" si="54"/>
        <v>drama</v>
      </c>
      <c r="S471" s="7">
        <f t="shared" si="51"/>
        <v>42142.208333333328</v>
      </c>
      <c r="T471" s="7">
        <f t="shared" si="52"/>
        <v>42144.208333333328</v>
      </c>
      <c r="U471" s="9">
        <f t="shared" si="55"/>
        <v>2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9"/>
        <v>2.8580555555555556</v>
      </c>
      <c r="P472">
        <f t="shared" si="50"/>
        <v>27.00524934383202</v>
      </c>
      <c r="Q472" t="str">
        <f t="shared" si="53"/>
        <v>technology</v>
      </c>
      <c r="R472" t="str">
        <f t="shared" si="54"/>
        <v>wearables</v>
      </c>
      <c r="S472" s="7">
        <f t="shared" si="51"/>
        <v>42716.25</v>
      </c>
      <c r="T472" s="7">
        <f t="shared" si="52"/>
        <v>42723.25</v>
      </c>
      <c r="U472" s="9">
        <f t="shared" si="55"/>
        <v>7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9"/>
        <v>3.19</v>
      </c>
      <c r="P473">
        <f t="shared" si="50"/>
        <v>50.97422680412371</v>
      </c>
      <c r="Q473" t="str">
        <f t="shared" si="53"/>
        <v>food</v>
      </c>
      <c r="R473" t="str">
        <f t="shared" si="54"/>
        <v>food trucks</v>
      </c>
      <c r="S473" s="7">
        <f t="shared" si="51"/>
        <v>41031.208333333336</v>
      </c>
      <c r="T473" s="7">
        <f t="shared" si="52"/>
        <v>41031.208333333336</v>
      </c>
      <c r="U473" s="9">
        <f t="shared" si="55"/>
        <v>0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9"/>
        <v>0.39234070221066319</v>
      </c>
      <c r="P474">
        <f t="shared" si="50"/>
        <v>104.94260869565217</v>
      </c>
      <c r="Q474" t="str">
        <f t="shared" si="53"/>
        <v>music</v>
      </c>
      <c r="R474" t="str">
        <f t="shared" si="54"/>
        <v>rock</v>
      </c>
      <c r="S474" s="7">
        <f t="shared" si="51"/>
        <v>43535.208333333328</v>
      </c>
      <c r="T474" s="7">
        <f t="shared" si="52"/>
        <v>43589.208333333328</v>
      </c>
      <c r="U474" s="9">
        <f t="shared" si="55"/>
        <v>54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9"/>
        <v>1.7814000000000001</v>
      </c>
      <c r="P475">
        <f t="shared" si="50"/>
        <v>84.028301886792448</v>
      </c>
      <c r="Q475" t="str">
        <f t="shared" si="53"/>
        <v>music</v>
      </c>
      <c r="R475" t="str">
        <f t="shared" si="54"/>
        <v>electric music</v>
      </c>
      <c r="S475" s="7">
        <f t="shared" si="51"/>
        <v>43277.208333333328</v>
      </c>
      <c r="T475" s="7">
        <f t="shared" si="52"/>
        <v>43278.208333333328</v>
      </c>
      <c r="U475" s="9">
        <f t="shared" si="55"/>
        <v>1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9"/>
        <v>3.6515</v>
      </c>
      <c r="P476">
        <f t="shared" si="50"/>
        <v>102.85915492957747</v>
      </c>
      <c r="Q476" t="str">
        <f t="shared" si="53"/>
        <v>film &amp; video</v>
      </c>
      <c r="R476" t="str">
        <f t="shared" si="54"/>
        <v>television</v>
      </c>
      <c r="S476" s="7">
        <f t="shared" si="51"/>
        <v>41989.25</v>
      </c>
      <c r="T476" s="7">
        <f t="shared" si="52"/>
        <v>41990.25</v>
      </c>
      <c r="U476" s="9">
        <f t="shared" si="55"/>
        <v>1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9"/>
        <v>1.1394594594594594</v>
      </c>
      <c r="P477">
        <f t="shared" si="50"/>
        <v>39.962085308056871</v>
      </c>
      <c r="Q477" t="str">
        <f t="shared" si="53"/>
        <v>publishing</v>
      </c>
      <c r="R477" t="str">
        <f t="shared" si="54"/>
        <v>translations</v>
      </c>
      <c r="S477" s="7">
        <f t="shared" si="51"/>
        <v>41450.208333333336</v>
      </c>
      <c r="T477" s="7">
        <f t="shared" si="52"/>
        <v>41454.208333333336</v>
      </c>
      <c r="U477" s="9">
        <f t="shared" si="55"/>
        <v>4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9"/>
        <v>0.29828720626631855</v>
      </c>
      <c r="P478">
        <f t="shared" si="50"/>
        <v>51.001785714285717</v>
      </c>
      <c r="Q478" t="str">
        <f t="shared" si="53"/>
        <v>publishing</v>
      </c>
      <c r="R478" t="str">
        <f t="shared" si="54"/>
        <v>fiction</v>
      </c>
      <c r="S478" s="7">
        <f t="shared" si="51"/>
        <v>43322.208333333328</v>
      </c>
      <c r="T478" s="7">
        <f t="shared" si="52"/>
        <v>43328.208333333328</v>
      </c>
      <c r="U478" s="9">
        <f t="shared" si="55"/>
        <v>6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9"/>
        <v>0.54270588235294115</v>
      </c>
      <c r="P479">
        <f t="shared" si="50"/>
        <v>40.823008849557525</v>
      </c>
      <c r="Q479" t="str">
        <f t="shared" si="53"/>
        <v>film &amp; video</v>
      </c>
      <c r="R479" t="str">
        <f t="shared" si="54"/>
        <v>science fiction</v>
      </c>
      <c r="S479" s="7">
        <f t="shared" si="51"/>
        <v>40720.208333333336</v>
      </c>
      <c r="T479" s="7">
        <f t="shared" si="52"/>
        <v>40747.208333333336</v>
      </c>
      <c r="U479" s="9">
        <f t="shared" si="55"/>
        <v>27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9"/>
        <v>2.3634156976744185</v>
      </c>
      <c r="P480">
        <f t="shared" si="50"/>
        <v>58.999637155297535</v>
      </c>
      <c r="Q480" t="str">
        <f t="shared" si="53"/>
        <v>technology</v>
      </c>
      <c r="R480" t="str">
        <f t="shared" si="54"/>
        <v>wearables</v>
      </c>
      <c r="S480" s="7">
        <f t="shared" si="51"/>
        <v>42072.208333333328</v>
      </c>
      <c r="T480" s="7">
        <f t="shared" si="52"/>
        <v>42084.208333333328</v>
      </c>
      <c r="U480" s="9">
        <f t="shared" si="55"/>
        <v>12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9"/>
        <v>5.1291666666666664</v>
      </c>
      <c r="P481">
        <f t="shared" si="50"/>
        <v>71.156069364161851</v>
      </c>
      <c r="Q481" t="str">
        <f t="shared" si="53"/>
        <v>food</v>
      </c>
      <c r="R481" t="str">
        <f t="shared" si="54"/>
        <v>food trucks</v>
      </c>
      <c r="S481" s="7">
        <f t="shared" si="51"/>
        <v>42945.208333333328</v>
      </c>
      <c r="T481" s="7">
        <f t="shared" si="52"/>
        <v>42947.208333333328</v>
      </c>
      <c r="U481" s="9">
        <f t="shared" si="55"/>
        <v>2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9"/>
        <v>1.0065116279069768</v>
      </c>
      <c r="P482">
        <f t="shared" si="50"/>
        <v>99.494252873563212</v>
      </c>
      <c r="Q482" t="str">
        <f t="shared" si="53"/>
        <v>photography</v>
      </c>
      <c r="R482" t="str">
        <f t="shared" si="54"/>
        <v>photography books</v>
      </c>
      <c r="S482" s="7">
        <f t="shared" si="51"/>
        <v>40248.25</v>
      </c>
      <c r="T482" s="7">
        <f t="shared" si="52"/>
        <v>40257.208333333336</v>
      </c>
      <c r="U482" s="9">
        <f t="shared" si="55"/>
        <v>8.9583333333357587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9"/>
        <v>0.81348423194303154</v>
      </c>
      <c r="P483">
        <f t="shared" si="50"/>
        <v>103.98634590377114</v>
      </c>
      <c r="Q483" t="str">
        <f t="shared" si="53"/>
        <v>theater</v>
      </c>
      <c r="R483" t="str">
        <f t="shared" si="54"/>
        <v>plays</v>
      </c>
      <c r="S483" s="7">
        <f t="shared" si="51"/>
        <v>41913.208333333336</v>
      </c>
      <c r="T483" s="7">
        <f t="shared" si="52"/>
        <v>41955.25</v>
      </c>
      <c r="U483" s="9">
        <f t="shared" si="55"/>
        <v>42.041666666664241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9"/>
        <v>0.16404761904761905</v>
      </c>
      <c r="P484">
        <f t="shared" si="50"/>
        <v>76.555555555555557</v>
      </c>
      <c r="Q484" t="str">
        <f t="shared" si="53"/>
        <v>publishing</v>
      </c>
      <c r="R484" t="str">
        <f t="shared" si="54"/>
        <v>fiction</v>
      </c>
      <c r="S484" s="7">
        <f t="shared" si="51"/>
        <v>40963.25</v>
      </c>
      <c r="T484" s="7">
        <f t="shared" si="52"/>
        <v>40974.25</v>
      </c>
      <c r="U484" s="9">
        <f t="shared" si="55"/>
        <v>11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9"/>
        <v>0.52774617067833696</v>
      </c>
      <c r="P485">
        <f t="shared" si="50"/>
        <v>87.068592057761734</v>
      </c>
      <c r="Q485" t="str">
        <f t="shared" si="53"/>
        <v>theater</v>
      </c>
      <c r="R485" t="str">
        <f t="shared" si="54"/>
        <v>plays</v>
      </c>
      <c r="S485" s="7">
        <f t="shared" si="51"/>
        <v>43811.25</v>
      </c>
      <c r="T485" s="7">
        <f t="shared" si="52"/>
        <v>43818.25</v>
      </c>
      <c r="U485" s="9">
        <f t="shared" si="55"/>
        <v>7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9"/>
        <v>2.6020608108108108</v>
      </c>
      <c r="P486">
        <f t="shared" si="50"/>
        <v>48.99554707379135</v>
      </c>
      <c r="Q486" t="str">
        <f t="shared" si="53"/>
        <v>food</v>
      </c>
      <c r="R486" t="str">
        <f t="shared" si="54"/>
        <v>food trucks</v>
      </c>
      <c r="S486" s="7">
        <f t="shared" si="51"/>
        <v>41855.208333333336</v>
      </c>
      <c r="T486" s="7">
        <f t="shared" si="52"/>
        <v>41904.208333333336</v>
      </c>
      <c r="U486" s="9">
        <f t="shared" si="55"/>
        <v>49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9"/>
        <v>0.30732891832229581</v>
      </c>
      <c r="P487">
        <f t="shared" si="50"/>
        <v>42.969135802469133</v>
      </c>
      <c r="Q487" t="str">
        <f t="shared" si="53"/>
        <v>theater</v>
      </c>
      <c r="R487" t="str">
        <f t="shared" si="54"/>
        <v>plays</v>
      </c>
      <c r="S487" s="7">
        <f t="shared" si="51"/>
        <v>43626.208333333328</v>
      </c>
      <c r="T487" s="7">
        <f t="shared" si="52"/>
        <v>43667.208333333328</v>
      </c>
      <c r="U487" s="9">
        <f t="shared" si="55"/>
        <v>41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9"/>
        <v>0.13500000000000001</v>
      </c>
      <c r="P488">
        <f t="shared" si="50"/>
        <v>33.428571428571431</v>
      </c>
      <c r="Q488" t="str">
        <f t="shared" si="53"/>
        <v>publishing</v>
      </c>
      <c r="R488" t="str">
        <f t="shared" si="54"/>
        <v>translations</v>
      </c>
      <c r="S488" s="7">
        <f t="shared" si="51"/>
        <v>43168.25</v>
      </c>
      <c r="T488" s="7">
        <f t="shared" si="52"/>
        <v>43183.208333333328</v>
      </c>
      <c r="U488" s="9">
        <f t="shared" si="55"/>
        <v>14.958333333328483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9"/>
        <v>1.7862556663644606</v>
      </c>
      <c r="P489">
        <f t="shared" si="50"/>
        <v>83.982949701619773</v>
      </c>
      <c r="Q489" t="str">
        <f t="shared" si="53"/>
        <v>theater</v>
      </c>
      <c r="R489" t="str">
        <f t="shared" si="54"/>
        <v>plays</v>
      </c>
      <c r="S489" s="7">
        <f t="shared" si="51"/>
        <v>42845.208333333328</v>
      </c>
      <c r="T489" s="7">
        <f t="shared" si="52"/>
        <v>42878.208333333328</v>
      </c>
      <c r="U489" s="9">
        <f t="shared" si="55"/>
        <v>33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9"/>
        <v>2.2005660377358489</v>
      </c>
      <c r="P490">
        <f t="shared" si="50"/>
        <v>101.41739130434783</v>
      </c>
      <c r="Q490" t="str">
        <f t="shared" si="53"/>
        <v>theater</v>
      </c>
      <c r="R490" t="str">
        <f t="shared" si="54"/>
        <v>plays</v>
      </c>
      <c r="S490" s="7">
        <f t="shared" si="51"/>
        <v>42403.25</v>
      </c>
      <c r="T490" s="7">
        <f t="shared" si="52"/>
        <v>42420.25</v>
      </c>
      <c r="U490" s="9">
        <f t="shared" si="55"/>
        <v>17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9"/>
        <v>1.015108695652174</v>
      </c>
      <c r="P491">
        <f t="shared" si="50"/>
        <v>109.87058823529412</v>
      </c>
      <c r="Q491" t="str">
        <f t="shared" si="53"/>
        <v>technology</v>
      </c>
      <c r="R491" t="str">
        <f t="shared" si="54"/>
        <v>wearables</v>
      </c>
      <c r="S491" s="7">
        <f t="shared" si="51"/>
        <v>40406.208333333336</v>
      </c>
      <c r="T491" s="7">
        <f t="shared" si="52"/>
        <v>40411.208333333336</v>
      </c>
      <c r="U491" s="9">
        <f t="shared" si="55"/>
        <v>5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9"/>
        <v>1.915</v>
      </c>
      <c r="P492">
        <f t="shared" si="50"/>
        <v>31.916666666666668</v>
      </c>
      <c r="Q492" t="str">
        <f t="shared" si="53"/>
        <v>journalism</v>
      </c>
      <c r="R492" t="str">
        <f t="shared" si="54"/>
        <v>audio</v>
      </c>
      <c r="S492" s="7">
        <f t="shared" si="51"/>
        <v>43786.25</v>
      </c>
      <c r="T492" s="7">
        <f t="shared" si="52"/>
        <v>43793.25</v>
      </c>
      <c r="U492" s="9">
        <f t="shared" si="55"/>
        <v>7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9"/>
        <v>3.0534683098591549</v>
      </c>
      <c r="P493">
        <f t="shared" si="50"/>
        <v>70.993450675399103</v>
      </c>
      <c r="Q493" t="str">
        <f t="shared" si="53"/>
        <v>food</v>
      </c>
      <c r="R493" t="str">
        <f t="shared" si="54"/>
        <v>food trucks</v>
      </c>
      <c r="S493" s="7">
        <f t="shared" si="51"/>
        <v>41456.208333333336</v>
      </c>
      <c r="T493" s="7">
        <f t="shared" si="52"/>
        <v>41482.208333333336</v>
      </c>
      <c r="U493" s="9">
        <f t="shared" si="55"/>
        <v>26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9"/>
        <v>0.23995287958115183</v>
      </c>
      <c r="P494">
        <f t="shared" si="50"/>
        <v>77.026890756302521</v>
      </c>
      <c r="Q494" t="str">
        <f t="shared" si="53"/>
        <v>film &amp; video</v>
      </c>
      <c r="R494" t="str">
        <f t="shared" si="54"/>
        <v>shorts</v>
      </c>
      <c r="S494" s="7">
        <f t="shared" si="51"/>
        <v>40336.208333333336</v>
      </c>
      <c r="T494" s="7">
        <f t="shared" si="52"/>
        <v>40371.208333333336</v>
      </c>
      <c r="U494" s="9">
        <f t="shared" si="55"/>
        <v>35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9"/>
        <v>7.2377777777777776</v>
      </c>
      <c r="P495">
        <f t="shared" si="50"/>
        <v>101.78125</v>
      </c>
      <c r="Q495" t="str">
        <f t="shared" si="53"/>
        <v>photography</v>
      </c>
      <c r="R495" t="str">
        <f t="shared" si="54"/>
        <v>photography books</v>
      </c>
      <c r="S495" s="7">
        <f t="shared" si="51"/>
        <v>43645.208333333328</v>
      </c>
      <c r="T495" s="7">
        <f t="shared" si="52"/>
        <v>43658.208333333328</v>
      </c>
      <c r="U495" s="9">
        <f t="shared" si="55"/>
        <v>13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9"/>
        <v>5.4736000000000002</v>
      </c>
      <c r="P496">
        <f t="shared" si="50"/>
        <v>51.059701492537314</v>
      </c>
      <c r="Q496" t="str">
        <f t="shared" si="53"/>
        <v>technology</v>
      </c>
      <c r="R496" t="str">
        <f t="shared" si="54"/>
        <v>wearables</v>
      </c>
      <c r="S496" s="7">
        <f t="shared" si="51"/>
        <v>40990.208333333336</v>
      </c>
      <c r="T496" s="7">
        <f t="shared" si="52"/>
        <v>40991.208333333336</v>
      </c>
      <c r="U496" s="9">
        <f t="shared" si="55"/>
        <v>1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9"/>
        <v>4.1449999999999996</v>
      </c>
      <c r="P497">
        <f t="shared" si="50"/>
        <v>68.02051282051282</v>
      </c>
      <c r="Q497" t="str">
        <f t="shared" si="53"/>
        <v>theater</v>
      </c>
      <c r="R497" t="str">
        <f t="shared" si="54"/>
        <v>plays</v>
      </c>
      <c r="S497" s="7">
        <f t="shared" si="51"/>
        <v>41800.208333333336</v>
      </c>
      <c r="T497" s="7">
        <f t="shared" si="52"/>
        <v>41804.208333333336</v>
      </c>
      <c r="U497" s="9">
        <f t="shared" si="55"/>
        <v>4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9"/>
        <v>9.0696409140369975E-3</v>
      </c>
      <c r="P498">
        <f t="shared" si="50"/>
        <v>30.87037037037037</v>
      </c>
      <c r="Q498" t="str">
        <f t="shared" si="53"/>
        <v>film &amp; video</v>
      </c>
      <c r="R498" t="str">
        <f t="shared" si="54"/>
        <v>animation</v>
      </c>
      <c r="S498" s="7">
        <f t="shared" si="51"/>
        <v>42876.208333333328</v>
      </c>
      <c r="T498" s="7">
        <f t="shared" si="52"/>
        <v>42893.208333333328</v>
      </c>
      <c r="U498" s="9">
        <f t="shared" si="55"/>
        <v>17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9"/>
        <v>0.34173469387755101</v>
      </c>
      <c r="P499">
        <f t="shared" si="50"/>
        <v>27.908333333333335</v>
      </c>
      <c r="Q499" t="str">
        <f t="shared" si="53"/>
        <v>technology</v>
      </c>
      <c r="R499" t="str">
        <f t="shared" si="54"/>
        <v>wearables</v>
      </c>
      <c r="S499" s="7">
        <f t="shared" si="51"/>
        <v>42724.25</v>
      </c>
      <c r="T499" s="7">
        <f t="shared" si="52"/>
        <v>42724.25</v>
      </c>
      <c r="U499" s="9">
        <f t="shared" si="55"/>
        <v>0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9"/>
        <v>0.239488107549121</v>
      </c>
      <c r="P500">
        <f t="shared" si="50"/>
        <v>79.994818652849744</v>
      </c>
      <c r="Q500" t="str">
        <f t="shared" si="53"/>
        <v>technology</v>
      </c>
      <c r="R500" t="str">
        <f t="shared" si="54"/>
        <v>web</v>
      </c>
      <c r="S500" s="7">
        <f t="shared" si="51"/>
        <v>42005.25</v>
      </c>
      <c r="T500" s="7">
        <f t="shared" si="52"/>
        <v>42007.25</v>
      </c>
      <c r="U500" s="9">
        <f t="shared" si="55"/>
        <v>2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9"/>
        <v>0.48072649572649573</v>
      </c>
      <c r="P501">
        <f t="shared" si="50"/>
        <v>38.003378378378379</v>
      </c>
      <c r="Q501" t="str">
        <f t="shared" si="53"/>
        <v>film &amp; video</v>
      </c>
      <c r="R501" t="str">
        <f t="shared" si="54"/>
        <v>documentary</v>
      </c>
      <c r="S501" s="7">
        <f t="shared" si="51"/>
        <v>42444.208333333328</v>
      </c>
      <c r="T501" s="7">
        <f t="shared" si="52"/>
        <v>42449.208333333328</v>
      </c>
      <c r="U501" s="9">
        <f t="shared" si="55"/>
        <v>5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9"/>
        <v>0</v>
      </c>
      <c r="P502">
        <f t="shared" si="50"/>
        <v>0</v>
      </c>
      <c r="Q502" t="str">
        <f t="shared" si="53"/>
        <v>theater</v>
      </c>
      <c r="R502" t="str">
        <f t="shared" si="54"/>
        <v>plays</v>
      </c>
      <c r="S502" s="7">
        <f t="shared" si="51"/>
        <v>41395.208333333336</v>
      </c>
      <c r="T502" s="7">
        <f t="shared" si="52"/>
        <v>41423.208333333336</v>
      </c>
      <c r="U502" s="9">
        <f t="shared" si="55"/>
        <v>28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9"/>
        <v>0.70145182291666663</v>
      </c>
      <c r="P503">
        <f t="shared" si="50"/>
        <v>59.990534521158132</v>
      </c>
      <c r="Q503" t="str">
        <f t="shared" si="53"/>
        <v>film &amp; video</v>
      </c>
      <c r="R503" t="str">
        <f t="shared" si="54"/>
        <v>documentary</v>
      </c>
      <c r="S503" s="7">
        <f t="shared" si="51"/>
        <v>41345.208333333336</v>
      </c>
      <c r="T503" s="7">
        <f t="shared" si="52"/>
        <v>41347.208333333336</v>
      </c>
      <c r="U503" s="9">
        <f t="shared" si="55"/>
        <v>2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9"/>
        <v>5.2992307692307694</v>
      </c>
      <c r="P504">
        <f t="shared" si="50"/>
        <v>37.037634408602152</v>
      </c>
      <c r="Q504" t="str">
        <f t="shared" si="53"/>
        <v>games</v>
      </c>
      <c r="R504" t="str">
        <f t="shared" si="54"/>
        <v>video games</v>
      </c>
      <c r="S504" s="7">
        <f t="shared" si="51"/>
        <v>41117.208333333336</v>
      </c>
      <c r="T504" s="7">
        <f t="shared" si="52"/>
        <v>41146.208333333336</v>
      </c>
      <c r="U504" s="9">
        <f t="shared" si="55"/>
        <v>29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9"/>
        <v>1.8032549019607844</v>
      </c>
      <c r="P505">
        <f t="shared" si="50"/>
        <v>99.963043478260872</v>
      </c>
      <c r="Q505" t="str">
        <f t="shared" si="53"/>
        <v>film &amp; video</v>
      </c>
      <c r="R505" t="str">
        <f t="shared" si="54"/>
        <v>drama</v>
      </c>
      <c r="S505" s="7">
        <f t="shared" si="51"/>
        <v>42186.208333333328</v>
      </c>
      <c r="T505" s="7">
        <f t="shared" si="52"/>
        <v>42206.208333333328</v>
      </c>
      <c r="U505" s="9">
        <f t="shared" si="55"/>
        <v>20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9"/>
        <v>0.92320000000000002</v>
      </c>
      <c r="P506">
        <f t="shared" si="50"/>
        <v>111.6774193548387</v>
      </c>
      <c r="Q506" t="str">
        <f t="shared" si="53"/>
        <v>music</v>
      </c>
      <c r="R506" t="str">
        <f t="shared" si="54"/>
        <v>rock</v>
      </c>
      <c r="S506" s="7">
        <f t="shared" si="51"/>
        <v>42142.208333333328</v>
      </c>
      <c r="T506" s="7">
        <f t="shared" si="52"/>
        <v>42143.208333333328</v>
      </c>
      <c r="U506" s="9">
        <f t="shared" si="55"/>
        <v>1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9"/>
        <v>0.13901001112347053</v>
      </c>
      <c r="P507">
        <f t="shared" si="50"/>
        <v>36.014409221902014</v>
      </c>
      <c r="Q507" t="str">
        <f t="shared" si="53"/>
        <v>publishing</v>
      </c>
      <c r="R507" t="str">
        <f t="shared" si="54"/>
        <v>radio &amp; podcasts</v>
      </c>
      <c r="S507" s="7">
        <f t="shared" si="51"/>
        <v>41341.25</v>
      </c>
      <c r="T507" s="7">
        <f t="shared" si="52"/>
        <v>41383.208333333336</v>
      </c>
      <c r="U507" s="9">
        <f t="shared" si="55"/>
        <v>41.958333333335759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9"/>
        <v>9.2707777777777771</v>
      </c>
      <c r="P508">
        <f t="shared" si="50"/>
        <v>66.010284810126578</v>
      </c>
      <c r="Q508" t="str">
        <f t="shared" si="53"/>
        <v>theater</v>
      </c>
      <c r="R508" t="str">
        <f t="shared" si="54"/>
        <v>plays</v>
      </c>
      <c r="S508" s="7">
        <f t="shared" si="51"/>
        <v>43062.25</v>
      </c>
      <c r="T508" s="7">
        <f t="shared" si="52"/>
        <v>43079.25</v>
      </c>
      <c r="U508" s="9">
        <f t="shared" si="55"/>
        <v>17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9"/>
        <v>0.39857142857142858</v>
      </c>
      <c r="P509">
        <f t="shared" si="50"/>
        <v>44.05263157894737</v>
      </c>
      <c r="Q509" t="str">
        <f t="shared" si="53"/>
        <v>technology</v>
      </c>
      <c r="R509" t="str">
        <f t="shared" si="54"/>
        <v>web</v>
      </c>
      <c r="S509" s="7">
        <f t="shared" si="51"/>
        <v>41373.208333333336</v>
      </c>
      <c r="T509" s="7">
        <f t="shared" si="52"/>
        <v>41422.208333333336</v>
      </c>
      <c r="U509" s="9">
        <f t="shared" si="55"/>
        <v>49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9"/>
        <v>1.1222929936305732</v>
      </c>
      <c r="P510">
        <f t="shared" si="50"/>
        <v>52.999726551818434</v>
      </c>
      <c r="Q510" t="str">
        <f t="shared" si="53"/>
        <v>theater</v>
      </c>
      <c r="R510" t="str">
        <f t="shared" si="54"/>
        <v>plays</v>
      </c>
      <c r="S510" s="7">
        <f t="shared" si="51"/>
        <v>43310.208333333328</v>
      </c>
      <c r="T510" s="7">
        <f t="shared" si="52"/>
        <v>43331.208333333328</v>
      </c>
      <c r="U510" s="9">
        <f t="shared" si="55"/>
        <v>21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9"/>
        <v>0.70925816023738875</v>
      </c>
      <c r="P511">
        <f t="shared" si="50"/>
        <v>95</v>
      </c>
      <c r="Q511" t="str">
        <f t="shared" si="53"/>
        <v>theater</v>
      </c>
      <c r="R511" t="str">
        <f t="shared" si="54"/>
        <v>plays</v>
      </c>
      <c r="S511" s="7">
        <f t="shared" si="51"/>
        <v>41034.208333333336</v>
      </c>
      <c r="T511" s="7">
        <f t="shared" si="52"/>
        <v>41044.208333333336</v>
      </c>
      <c r="U511" s="9">
        <f t="shared" si="55"/>
        <v>10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9"/>
        <v>1.1908974358974358</v>
      </c>
      <c r="P512">
        <f t="shared" si="50"/>
        <v>70.908396946564892</v>
      </c>
      <c r="Q512" t="str">
        <f t="shared" si="53"/>
        <v>film &amp; video</v>
      </c>
      <c r="R512" t="str">
        <f t="shared" si="54"/>
        <v>drama</v>
      </c>
      <c r="S512" s="7">
        <f t="shared" si="51"/>
        <v>43251.208333333328</v>
      </c>
      <c r="T512" s="7">
        <f t="shared" si="52"/>
        <v>43275.208333333328</v>
      </c>
      <c r="U512" s="9">
        <f t="shared" si="55"/>
        <v>24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9"/>
        <v>0.24017591339648173</v>
      </c>
      <c r="P513">
        <f t="shared" si="50"/>
        <v>98.060773480662988</v>
      </c>
      <c r="Q513" t="str">
        <f t="shared" si="53"/>
        <v>theater</v>
      </c>
      <c r="R513" t="str">
        <f t="shared" si="54"/>
        <v>plays</v>
      </c>
      <c r="S513" s="7">
        <f t="shared" si="51"/>
        <v>43671.208333333328</v>
      </c>
      <c r="T513" s="7">
        <f t="shared" si="52"/>
        <v>43681.208333333328</v>
      </c>
      <c r="U513" s="9">
        <f t="shared" si="55"/>
        <v>10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56">E514/D514</f>
        <v>1.3931868131868133</v>
      </c>
      <c r="P514">
        <f t="shared" ref="P514:P577" si="57">IF(G514&gt;0,E514/G514,0)</f>
        <v>53.046025104602514</v>
      </c>
      <c r="Q514" t="str">
        <f t="shared" si="53"/>
        <v>games</v>
      </c>
      <c r="R514" t="str">
        <f t="shared" si="54"/>
        <v>video games</v>
      </c>
      <c r="S514" s="7">
        <f t="shared" ref="S514:S577" si="58">(((J514/60)/60)/24)+DATE(1970,1,1)</f>
        <v>41825.208333333336</v>
      </c>
      <c r="T514" s="7">
        <f t="shared" ref="T514:T577" si="59">(((K514/60)/60)/24)+DATE(1970,1,1)</f>
        <v>41826.208333333336</v>
      </c>
      <c r="U514" s="9">
        <f t="shared" si="55"/>
        <v>1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56"/>
        <v>0.39277108433734942</v>
      </c>
      <c r="P515">
        <f t="shared" si="57"/>
        <v>93.142857142857139</v>
      </c>
      <c r="Q515" t="str">
        <f t="shared" ref="Q515:Q578" si="60">LEFT(N515,FIND("/",N515)-1)</f>
        <v>film &amp; video</v>
      </c>
      <c r="R515" t="str">
        <f t="shared" ref="R515:R578" si="61">RIGHT(N515,LEN(N515)-FIND("/",N515))</f>
        <v>television</v>
      </c>
      <c r="S515" s="7">
        <f t="shared" si="58"/>
        <v>40430.208333333336</v>
      </c>
      <c r="T515" s="7">
        <f t="shared" si="59"/>
        <v>40432.208333333336</v>
      </c>
      <c r="U515" s="9">
        <f t="shared" ref="U515:U578" si="62">T515-S515</f>
        <v>2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56"/>
        <v>0.22439077144917088</v>
      </c>
      <c r="P516">
        <f t="shared" si="57"/>
        <v>58.945075757575758</v>
      </c>
      <c r="Q516" t="str">
        <f t="shared" si="60"/>
        <v>music</v>
      </c>
      <c r="R516" t="str">
        <f t="shared" si="61"/>
        <v>rock</v>
      </c>
      <c r="S516" s="7">
        <f t="shared" si="58"/>
        <v>41614.25</v>
      </c>
      <c r="T516" s="7">
        <f t="shared" si="59"/>
        <v>41619.25</v>
      </c>
      <c r="U516" s="9">
        <f t="shared" si="62"/>
        <v>5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6"/>
        <v>0.55779069767441858</v>
      </c>
      <c r="P517">
        <f t="shared" si="57"/>
        <v>36.067669172932334</v>
      </c>
      <c r="Q517" t="str">
        <f t="shared" si="60"/>
        <v>theater</v>
      </c>
      <c r="R517" t="str">
        <f t="shared" si="61"/>
        <v>plays</v>
      </c>
      <c r="S517" s="7">
        <f t="shared" si="58"/>
        <v>40900.25</v>
      </c>
      <c r="T517" s="7">
        <f t="shared" si="59"/>
        <v>40902.25</v>
      </c>
      <c r="U517" s="9">
        <f t="shared" si="62"/>
        <v>2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6"/>
        <v>0.42523125996810207</v>
      </c>
      <c r="P518">
        <f t="shared" si="57"/>
        <v>63.030732860520096</v>
      </c>
      <c r="Q518" t="str">
        <f t="shared" si="60"/>
        <v>publishing</v>
      </c>
      <c r="R518" t="str">
        <f t="shared" si="61"/>
        <v>nonfiction</v>
      </c>
      <c r="S518" s="7">
        <f t="shared" si="58"/>
        <v>40396.208333333336</v>
      </c>
      <c r="T518" s="7">
        <f t="shared" si="59"/>
        <v>40434.208333333336</v>
      </c>
      <c r="U518" s="9">
        <f t="shared" si="62"/>
        <v>38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6"/>
        <v>1.1200000000000001</v>
      </c>
      <c r="P519">
        <f t="shared" si="57"/>
        <v>84.717948717948715</v>
      </c>
      <c r="Q519" t="str">
        <f t="shared" si="60"/>
        <v>food</v>
      </c>
      <c r="R519" t="str">
        <f t="shared" si="61"/>
        <v>food trucks</v>
      </c>
      <c r="S519" s="7">
        <f t="shared" si="58"/>
        <v>42860.208333333328</v>
      </c>
      <c r="T519" s="7">
        <f t="shared" si="59"/>
        <v>42865.208333333328</v>
      </c>
      <c r="U519" s="9">
        <f t="shared" si="62"/>
        <v>5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6"/>
        <v>7.0681818181818179E-2</v>
      </c>
      <c r="P520">
        <f t="shared" si="57"/>
        <v>62.2</v>
      </c>
      <c r="Q520" t="str">
        <f t="shared" si="60"/>
        <v>film &amp; video</v>
      </c>
      <c r="R520" t="str">
        <f t="shared" si="61"/>
        <v>animation</v>
      </c>
      <c r="S520" s="7">
        <f t="shared" si="58"/>
        <v>43154.25</v>
      </c>
      <c r="T520" s="7">
        <f t="shared" si="59"/>
        <v>43156.25</v>
      </c>
      <c r="U520" s="9">
        <f t="shared" si="62"/>
        <v>2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6"/>
        <v>1.0174563871693867</v>
      </c>
      <c r="P521">
        <f t="shared" si="57"/>
        <v>101.97518330513255</v>
      </c>
      <c r="Q521" t="str">
        <f t="shared" si="60"/>
        <v>music</v>
      </c>
      <c r="R521" t="str">
        <f t="shared" si="61"/>
        <v>rock</v>
      </c>
      <c r="S521" s="7">
        <f t="shared" si="58"/>
        <v>42012.25</v>
      </c>
      <c r="T521" s="7">
        <f t="shared" si="59"/>
        <v>42026.25</v>
      </c>
      <c r="U521" s="9">
        <f t="shared" si="62"/>
        <v>14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6"/>
        <v>4.2575000000000003</v>
      </c>
      <c r="P522">
        <f t="shared" si="57"/>
        <v>106.4375</v>
      </c>
      <c r="Q522" t="str">
        <f t="shared" si="60"/>
        <v>theater</v>
      </c>
      <c r="R522" t="str">
        <f t="shared" si="61"/>
        <v>plays</v>
      </c>
      <c r="S522" s="7">
        <f t="shared" si="58"/>
        <v>43574.208333333328</v>
      </c>
      <c r="T522" s="7">
        <f t="shared" si="59"/>
        <v>43577.208333333328</v>
      </c>
      <c r="U522" s="9">
        <f t="shared" si="62"/>
        <v>3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6"/>
        <v>1.4553947368421052</v>
      </c>
      <c r="P523">
        <f t="shared" si="57"/>
        <v>29.975609756097562</v>
      </c>
      <c r="Q523" t="str">
        <f t="shared" si="60"/>
        <v>film &amp; video</v>
      </c>
      <c r="R523" t="str">
        <f t="shared" si="61"/>
        <v>drama</v>
      </c>
      <c r="S523" s="7">
        <f t="shared" si="58"/>
        <v>42605.208333333328</v>
      </c>
      <c r="T523" s="7">
        <f t="shared" si="59"/>
        <v>42611.208333333328</v>
      </c>
      <c r="U523" s="9">
        <f t="shared" si="62"/>
        <v>6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6"/>
        <v>0.32453465346534655</v>
      </c>
      <c r="P524">
        <f t="shared" si="57"/>
        <v>85.806282722513089</v>
      </c>
      <c r="Q524" t="str">
        <f t="shared" si="60"/>
        <v>film &amp; video</v>
      </c>
      <c r="R524" t="str">
        <f t="shared" si="61"/>
        <v>shorts</v>
      </c>
      <c r="S524" s="7">
        <f t="shared" si="58"/>
        <v>41093.208333333336</v>
      </c>
      <c r="T524" s="7">
        <f t="shared" si="59"/>
        <v>41105.208333333336</v>
      </c>
      <c r="U524" s="9">
        <f t="shared" si="62"/>
        <v>12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6"/>
        <v>7.003333333333333</v>
      </c>
      <c r="P525">
        <f t="shared" si="57"/>
        <v>70.82022471910112</v>
      </c>
      <c r="Q525" t="str">
        <f t="shared" si="60"/>
        <v>film &amp; video</v>
      </c>
      <c r="R525" t="str">
        <f t="shared" si="61"/>
        <v>shorts</v>
      </c>
      <c r="S525" s="7">
        <f t="shared" si="58"/>
        <v>40241.25</v>
      </c>
      <c r="T525" s="7">
        <f t="shared" si="59"/>
        <v>40246.25</v>
      </c>
      <c r="U525" s="9">
        <f t="shared" si="62"/>
        <v>5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6"/>
        <v>0.83904860392967939</v>
      </c>
      <c r="P526">
        <f t="shared" si="57"/>
        <v>40.998484082870135</v>
      </c>
      <c r="Q526" t="str">
        <f t="shared" si="60"/>
        <v>theater</v>
      </c>
      <c r="R526" t="str">
        <f t="shared" si="61"/>
        <v>plays</v>
      </c>
      <c r="S526" s="7">
        <f t="shared" si="58"/>
        <v>40294.208333333336</v>
      </c>
      <c r="T526" s="7">
        <f t="shared" si="59"/>
        <v>40307.208333333336</v>
      </c>
      <c r="U526" s="9">
        <f t="shared" si="62"/>
        <v>13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6"/>
        <v>0.84190476190476193</v>
      </c>
      <c r="P527">
        <f t="shared" si="57"/>
        <v>28.063492063492063</v>
      </c>
      <c r="Q527" t="str">
        <f t="shared" si="60"/>
        <v>technology</v>
      </c>
      <c r="R527" t="str">
        <f t="shared" si="61"/>
        <v>wearables</v>
      </c>
      <c r="S527" s="7">
        <f t="shared" si="58"/>
        <v>40505.25</v>
      </c>
      <c r="T527" s="7">
        <f t="shared" si="59"/>
        <v>40509.25</v>
      </c>
      <c r="U527" s="9">
        <f t="shared" si="62"/>
        <v>4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6"/>
        <v>1.5595180722891566</v>
      </c>
      <c r="P528">
        <f t="shared" si="57"/>
        <v>88.054421768707485</v>
      </c>
      <c r="Q528" t="str">
        <f t="shared" si="60"/>
        <v>theater</v>
      </c>
      <c r="R528" t="str">
        <f t="shared" si="61"/>
        <v>plays</v>
      </c>
      <c r="S528" s="7">
        <f t="shared" si="58"/>
        <v>42364.25</v>
      </c>
      <c r="T528" s="7">
        <f t="shared" si="59"/>
        <v>42401.25</v>
      </c>
      <c r="U528" s="9">
        <f t="shared" si="62"/>
        <v>37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6"/>
        <v>0.99619450317124736</v>
      </c>
      <c r="P529">
        <f t="shared" si="57"/>
        <v>31</v>
      </c>
      <c r="Q529" t="str">
        <f t="shared" si="60"/>
        <v>film &amp; video</v>
      </c>
      <c r="R529" t="str">
        <f t="shared" si="61"/>
        <v>animation</v>
      </c>
      <c r="S529" s="7">
        <f t="shared" si="58"/>
        <v>42405.25</v>
      </c>
      <c r="T529" s="7">
        <f t="shared" si="59"/>
        <v>42441.25</v>
      </c>
      <c r="U529" s="9">
        <f t="shared" si="62"/>
        <v>36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6"/>
        <v>0.80300000000000005</v>
      </c>
      <c r="P530">
        <f t="shared" si="57"/>
        <v>90.337500000000006</v>
      </c>
      <c r="Q530" t="str">
        <f t="shared" si="60"/>
        <v>music</v>
      </c>
      <c r="R530" t="str">
        <f t="shared" si="61"/>
        <v>indie rock</v>
      </c>
      <c r="S530" s="7">
        <f t="shared" si="58"/>
        <v>41601.25</v>
      </c>
      <c r="T530" s="7">
        <f t="shared" si="59"/>
        <v>41646.25</v>
      </c>
      <c r="U530" s="9">
        <f t="shared" si="62"/>
        <v>45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6"/>
        <v>0.11254901960784314</v>
      </c>
      <c r="P531">
        <f t="shared" si="57"/>
        <v>63.777777777777779</v>
      </c>
      <c r="Q531" t="str">
        <f t="shared" si="60"/>
        <v>games</v>
      </c>
      <c r="R531" t="str">
        <f t="shared" si="61"/>
        <v>video games</v>
      </c>
      <c r="S531" s="7">
        <f t="shared" si="58"/>
        <v>41769.208333333336</v>
      </c>
      <c r="T531" s="7">
        <f t="shared" si="59"/>
        <v>41797.208333333336</v>
      </c>
      <c r="U531" s="9">
        <f t="shared" si="62"/>
        <v>28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6"/>
        <v>0.91740952380952379</v>
      </c>
      <c r="P532">
        <f t="shared" si="57"/>
        <v>53.995515695067262</v>
      </c>
      <c r="Q532" t="str">
        <f t="shared" si="60"/>
        <v>publishing</v>
      </c>
      <c r="R532" t="str">
        <f t="shared" si="61"/>
        <v>fiction</v>
      </c>
      <c r="S532" s="7">
        <f t="shared" si="58"/>
        <v>40421.208333333336</v>
      </c>
      <c r="T532" s="7">
        <f t="shared" si="59"/>
        <v>40435.208333333336</v>
      </c>
      <c r="U532" s="9">
        <f t="shared" si="62"/>
        <v>14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6"/>
        <v>0.95521156936261387</v>
      </c>
      <c r="P533">
        <f t="shared" si="57"/>
        <v>48.993956043956047</v>
      </c>
      <c r="Q533" t="str">
        <f t="shared" si="60"/>
        <v>games</v>
      </c>
      <c r="R533" t="str">
        <f t="shared" si="61"/>
        <v>video games</v>
      </c>
      <c r="S533" s="7">
        <f t="shared" si="58"/>
        <v>41589.25</v>
      </c>
      <c r="T533" s="7">
        <f t="shared" si="59"/>
        <v>41645.25</v>
      </c>
      <c r="U533" s="9">
        <f t="shared" si="62"/>
        <v>56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6"/>
        <v>5.0287499999999996</v>
      </c>
      <c r="P534">
        <f t="shared" si="57"/>
        <v>63.857142857142854</v>
      </c>
      <c r="Q534" t="str">
        <f t="shared" si="60"/>
        <v>theater</v>
      </c>
      <c r="R534" t="str">
        <f t="shared" si="61"/>
        <v>plays</v>
      </c>
      <c r="S534" s="7">
        <f t="shared" si="58"/>
        <v>43125.25</v>
      </c>
      <c r="T534" s="7">
        <f t="shared" si="59"/>
        <v>43126.25</v>
      </c>
      <c r="U534" s="9">
        <f t="shared" si="62"/>
        <v>1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6"/>
        <v>1.5924394463667819</v>
      </c>
      <c r="P535">
        <f t="shared" si="57"/>
        <v>82.996393146979258</v>
      </c>
      <c r="Q535" t="str">
        <f t="shared" si="60"/>
        <v>music</v>
      </c>
      <c r="R535" t="str">
        <f t="shared" si="61"/>
        <v>indie rock</v>
      </c>
      <c r="S535" s="7">
        <f t="shared" si="58"/>
        <v>41479.208333333336</v>
      </c>
      <c r="T535" s="7">
        <f t="shared" si="59"/>
        <v>41515.208333333336</v>
      </c>
      <c r="U535" s="9">
        <f t="shared" si="62"/>
        <v>36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6"/>
        <v>0.15022446689113356</v>
      </c>
      <c r="P536">
        <f t="shared" si="57"/>
        <v>55.08230452674897</v>
      </c>
      <c r="Q536" t="str">
        <f t="shared" si="60"/>
        <v>film &amp; video</v>
      </c>
      <c r="R536" t="str">
        <f t="shared" si="61"/>
        <v>drama</v>
      </c>
      <c r="S536" s="7">
        <f t="shared" si="58"/>
        <v>43329.208333333328</v>
      </c>
      <c r="T536" s="7">
        <f t="shared" si="59"/>
        <v>43330.208333333328</v>
      </c>
      <c r="U536" s="9">
        <f t="shared" si="62"/>
        <v>1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6"/>
        <v>4.820384615384615</v>
      </c>
      <c r="P537">
        <f t="shared" si="57"/>
        <v>62.044554455445542</v>
      </c>
      <c r="Q537" t="str">
        <f t="shared" si="60"/>
        <v>theater</v>
      </c>
      <c r="R537" t="str">
        <f t="shared" si="61"/>
        <v>plays</v>
      </c>
      <c r="S537" s="7">
        <f t="shared" si="58"/>
        <v>43259.208333333328</v>
      </c>
      <c r="T537" s="7">
        <f t="shared" si="59"/>
        <v>43261.208333333328</v>
      </c>
      <c r="U537" s="9">
        <f t="shared" si="62"/>
        <v>2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6"/>
        <v>1.4996938775510205</v>
      </c>
      <c r="P538">
        <f t="shared" si="57"/>
        <v>104.97857142857143</v>
      </c>
      <c r="Q538" t="str">
        <f t="shared" si="60"/>
        <v>publishing</v>
      </c>
      <c r="R538" t="str">
        <f t="shared" si="61"/>
        <v>fiction</v>
      </c>
      <c r="S538" s="7">
        <f t="shared" si="58"/>
        <v>40414.208333333336</v>
      </c>
      <c r="T538" s="7">
        <f t="shared" si="59"/>
        <v>40440.208333333336</v>
      </c>
      <c r="U538" s="9">
        <f t="shared" si="62"/>
        <v>26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6"/>
        <v>1.1722156398104266</v>
      </c>
      <c r="P539">
        <f t="shared" si="57"/>
        <v>94.044676806083643</v>
      </c>
      <c r="Q539" t="str">
        <f t="shared" si="60"/>
        <v>film &amp; video</v>
      </c>
      <c r="R539" t="str">
        <f t="shared" si="61"/>
        <v>documentary</v>
      </c>
      <c r="S539" s="7">
        <f t="shared" si="58"/>
        <v>43342.208333333328</v>
      </c>
      <c r="T539" s="7">
        <f t="shared" si="59"/>
        <v>43365.208333333328</v>
      </c>
      <c r="U539" s="9">
        <f t="shared" si="62"/>
        <v>23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6"/>
        <v>0.37695968274950431</v>
      </c>
      <c r="P540">
        <f t="shared" si="57"/>
        <v>44.007716049382715</v>
      </c>
      <c r="Q540" t="str">
        <f t="shared" si="60"/>
        <v>games</v>
      </c>
      <c r="R540" t="str">
        <f t="shared" si="61"/>
        <v>mobile games</v>
      </c>
      <c r="S540" s="7">
        <f t="shared" si="58"/>
        <v>41539.208333333336</v>
      </c>
      <c r="T540" s="7">
        <f t="shared" si="59"/>
        <v>41555.208333333336</v>
      </c>
      <c r="U540" s="9">
        <f t="shared" si="62"/>
        <v>16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6"/>
        <v>0.72653061224489801</v>
      </c>
      <c r="P541">
        <f t="shared" si="57"/>
        <v>92.467532467532465</v>
      </c>
      <c r="Q541" t="str">
        <f t="shared" si="60"/>
        <v>food</v>
      </c>
      <c r="R541" t="str">
        <f t="shared" si="61"/>
        <v>food trucks</v>
      </c>
      <c r="S541" s="7">
        <f t="shared" si="58"/>
        <v>43647.208333333328</v>
      </c>
      <c r="T541" s="7">
        <f t="shared" si="59"/>
        <v>43653.208333333328</v>
      </c>
      <c r="U541" s="9">
        <f t="shared" si="62"/>
        <v>6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6"/>
        <v>2.6598113207547169</v>
      </c>
      <c r="P542">
        <f t="shared" si="57"/>
        <v>57.072874493927124</v>
      </c>
      <c r="Q542" t="str">
        <f t="shared" si="60"/>
        <v>photography</v>
      </c>
      <c r="R542" t="str">
        <f t="shared" si="61"/>
        <v>photography books</v>
      </c>
      <c r="S542" s="7">
        <f t="shared" si="58"/>
        <v>43225.208333333328</v>
      </c>
      <c r="T542" s="7">
        <f t="shared" si="59"/>
        <v>43247.208333333328</v>
      </c>
      <c r="U542" s="9">
        <f t="shared" si="62"/>
        <v>22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6"/>
        <v>0.24205617977528091</v>
      </c>
      <c r="P543">
        <f t="shared" si="57"/>
        <v>109.07848101265823</v>
      </c>
      <c r="Q543" t="str">
        <f t="shared" si="60"/>
        <v>games</v>
      </c>
      <c r="R543" t="str">
        <f t="shared" si="61"/>
        <v>mobile games</v>
      </c>
      <c r="S543" s="7">
        <f t="shared" si="58"/>
        <v>42165.208333333328</v>
      </c>
      <c r="T543" s="7">
        <f t="shared" si="59"/>
        <v>42191.208333333328</v>
      </c>
      <c r="U543" s="9">
        <f t="shared" si="62"/>
        <v>26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6"/>
        <v>2.5064935064935064E-2</v>
      </c>
      <c r="P544">
        <f t="shared" si="57"/>
        <v>39.387755102040813</v>
      </c>
      <c r="Q544" t="str">
        <f t="shared" si="60"/>
        <v>music</v>
      </c>
      <c r="R544" t="str">
        <f t="shared" si="61"/>
        <v>indie rock</v>
      </c>
      <c r="S544" s="7">
        <f t="shared" si="58"/>
        <v>42391.25</v>
      </c>
      <c r="T544" s="7">
        <f t="shared" si="59"/>
        <v>42421.25</v>
      </c>
      <c r="U544" s="9">
        <f t="shared" si="62"/>
        <v>30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6"/>
        <v>0.1632979976442874</v>
      </c>
      <c r="P545">
        <f t="shared" si="57"/>
        <v>77.022222222222226</v>
      </c>
      <c r="Q545" t="str">
        <f t="shared" si="60"/>
        <v>games</v>
      </c>
      <c r="R545" t="str">
        <f t="shared" si="61"/>
        <v>video games</v>
      </c>
      <c r="S545" s="7">
        <f t="shared" si="58"/>
        <v>41528.208333333336</v>
      </c>
      <c r="T545" s="7">
        <f t="shared" si="59"/>
        <v>41543.208333333336</v>
      </c>
      <c r="U545" s="9">
        <f t="shared" si="62"/>
        <v>15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6"/>
        <v>2.7650000000000001</v>
      </c>
      <c r="P546">
        <f t="shared" si="57"/>
        <v>92.166666666666671</v>
      </c>
      <c r="Q546" t="str">
        <f t="shared" si="60"/>
        <v>music</v>
      </c>
      <c r="R546" t="str">
        <f t="shared" si="61"/>
        <v>rock</v>
      </c>
      <c r="S546" s="7">
        <f t="shared" si="58"/>
        <v>42377.25</v>
      </c>
      <c r="T546" s="7">
        <f t="shared" si="59"/>
        <v>42390.25</v>
      </c>
      <c r="U546" s="9">
        <f t="shared" si="62"/>
        <v>13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6"/>
        <v>0.88803571428571426</v>
      </c>
      <c r="P547">
        <f t="shared" si="57"/>
        <v>61.007063197026021</v>
      </c>
      <c r="Q547" t="str">
        <f t="shared" si="60"/>
        <v>theater</v>
      </c>
      <c r="R547" t="str">
        <f t="shared" si="61"/>
        <v>plays</v>
      </c>
      <c r="S547" s="7">
        <f t="shared" si="58"/>
        <v>43824.25</v>
      </c>
      <c r="T547" s="7">
        <f t="shared" si="59"/>
        <v>43844.25</v>
      </c>
      <c r="U547" s="9">
        <f t="shared" si="62"/>
        <v>20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6"/>
        <v>1.6357142857142857</v>
      </c>
      <c r="P548">
        <f t="shared" si="57"/>
        <v>78.068181818181813</v>
      </c>
      <c r="Q548" t="str">
        <f t="shared" si="60"/>
        <v>theater</v>
      </c>
      <c r="R548" t="str">
        <f t="shared" si="61"/>
        <v>plays</v>
      </c>
      <c r="S548" s="7">
        <f t="shared" si="58"/>
        <v>43360.208333333328</v>
      </c>
      <c r="T548" s="7">
        <f t="shared" si="59"/>
        <v>43363.208333333328</v>
      </c>
      <c r="U548" s="9">
        <f t="shared" si="62"/>
        <v>3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6"/>
        <v>9.69</v>
      </c>
      <c r="P549">
        <f t="shared" si="57"/>
        <v>80.75</v>
      </c>
      <c r="Q549" t="str">
        <f t="shared" si="60"/>
        <v>film &amp; video</v>
      </c>
      <c r="R549" t="str">
        <f t="shared" si="61"/>
        <v>drama</v>
      </c>
      <c r="S549" s="7">
        <f t="shared" si="58"/>
        <v>42029.25</v>
      </c>
      <c r="T549" s="7">
        <f t="shared" si="59"/>
        <v>42041.25</v>
      </c>
      <c r="U549" s="9">
        <f t="shared" si="62"/>
        <v>12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6"/>
        <v>2.7091376701966716</v>
      </c>
      <c r="P550">
        <f t="shared" si="57"/>
        <v>59.991289782244557</v>
      </c>
      <c r="Q550" t="str">
        <f t="shared" si="60"/>
        <v>theater</v>
      </c>
      <c r="R550" t="str">
        <f t="shared" si="61"/>
        <v>plays</v>
      </c>
      <c r="S550" s="7">
        <f t="shared" si="58"/>
        <v>42461.208333333328</v>
      </c>
      <c r="T550" s="7">
        <f t="shared" si="59"/>
        <v>42474.208333333328</v>
      </c>
      <c r="U550" s="9">
        <f t="shared" si="62"/>
        <v>13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6"/>
        <v>2.8421355932203389</v>
      </c>
      <c r="P551">
        <f t="shared" si="57"/>
        <v>110.03018372703411</v>
      </c>
      <c r="Q551" t="str">
        <f t="shared" si="60"/>
        <v>technology</v>
      </c>
      <c r="R551" t="str">
        <f t="shared" si="61"/>
        <v>wearables</v>
      </c>
      <c r="S551" s="7">
        <f t="shared" si="58"/>
        <v>41422.208333333336</v>
      </c>
      <c r="T551" s="7">
        <f t="shared" si="59"/>
        <v>41431.208333333336</v>
      </c>
      <c r="U551" s="9">
        <f t="shared" si="62"/>
        <v>9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6"/>
        <v>0.04</v>
      </c>
      <c r="P552">
        <f t="shared" si="57"/>
        <v>4</v>
      </c>
      <c r="Q552" t="str">
        <f t="shared" si="60"/>
        <v>music</v>
      </c>
      <c r="R552" t="str">
        <f t="shared" si="61"/>
        <v>indie rock</v>
      </c>
      <c r="S552" s="7">
        <f t="shared" si="58"/>
        <v>40968.25</v>
      </c>
      <c r="T552" s="7">
        <f t="shared" si="59"/>
        <v>40989.208333333336</v>
      </c>
      <c r="U552" s="9">
        <f t="shared" si="62"/>
        <v>20.958333333335759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6"/>
        <v>0.58632981676846196</v>
      </c>
      <c r="P553">
        <f t="shared" si="57"/>
        <v>37.99856063332134</v>
      </c>
      <c r="Q553" t="str">
        <f t="shared" si="60"/>
        <v>technology</v>
      </c>
      <c r="R553" t="str">
        <f t="shared" si="61"/>
        <v>web</v>
      </c>
      <c r="S553" s="7">
        <f t="shared" si="58"/>
        <v>41993.25</v>
      </c>
      <c r="T553" s="7">
        <f t="shared" si="59"/>
        <v>42033.25</v>
      </c>
      <c r="U553" s="9">
        <f t="shared" si="62"/>
        <v>40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6"/>
        <v>0.98511111111111116</v>
      </c>
      <c r="P554">
        <f t="shared" si="57"/>
        <v>96.369565217391298</v>
      </c>
      <c r="Q554" t="str">
        <f t="shared" si="60"/>
        <v>theater</v>
      </c>
      <c r="R554" t="str">
        <f t="shared" si="61"/>
        <v>plays</v>
      </c>
      <c r="S554" s="7">
        <f t="shared" si="58"/>
        <v>42700.25</v>
      </c>
      <c r="T554" s="7">
        <f t="shared" si="59"/>
        <v>42702.25</v>
      </c>
      <c r="U554" s="9">
        <f t="shared" si="62"/>
        <v>2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6"/>
        <v>0.43975381008206332</v>
      </c>
      <c r="P555">
        <f t="shared" si="57"/>
        <v>72.978599221789878</v>
      </c>
      <c r="Q555" t="str">
        <f t="shared" si="60"/>
        <v>music</v>
      </c>
      <c r="R555" t="str">
        <f t="shared" si="61"/>
        <v>rock</v>
      </c>
      <c r="S555" s="7">
        <f t="shared" si="58"/>
        <v>40545.25</v>
      </c>
      <c r="T555" s="7">
        <f t="shared" si="59"/>
        <v>40546.25</v>
      </c>
      <c r="U555" s="9">
        <f t="shared" si="62"/>
        <v>1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6"/>
        <v>1.5166315789473683</v>
      </c>
      <c r="P556">
        <f t="shared" si="57"/>
        <v>26.007220216606498</v>
      </c>
      <c r="Q556" t="str">
        <f t="shared" si="60"/>
        <v>music</v>
      </c>
      <c r="R556" t="str">
        <f t="shared" si="61"/>
        <v>indie rock</v>
      </c>
      <c r="S556" s="7">
        <f t="shared" si="58"/>
        <v>42723.25</v>
      </c>
      <c r="T556" s="7">
        <f t="shared" si="59"/>
        <v>42729.25</v>
      </c>
      <c r="U556" s="9">
        <f t="shared" si="62"/>
        <v>6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6"/>
        <v>2.2363492063492063</v>
      </c>
      <c r="P557">
        <f t="shared" si="57"/>
        <v>104.36296296296297</v>
      </c>
      <c r="Q557" t="str">
        <f t="shared" si="60"/>
        <v>music</v>
      </c>
      <c r="R557" t="str">
        <f t="shared" si="61"/>
        <v>rock</v>
      </c>
      <c r="S557" s="7">
        <f t="shared" si="58"/>
        <v>41731.208333333336</v>
      </c>
      <c r="T557" s="7">
        <f t="shared" si="59"/>
        <v>41762.208333333336</v>
      </c>
      <c r="U557" s="9">
        <f t="shared" si="62"/>
        <v>31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6"/>
        <v>2.3975</v>
      </c>
      <c r="P558">
        <f t="shared" si="57"/>
        <v>102.18852459016394</v>
      </c>
      <c r="Q558" t="str">
        <f t="shared" si="60"/>
        <v>publishing</v>
      </c>
      <c r="R558" t="str">
        <f t="shared" si="61"/>
        <v>translations</v>
      </c>
      <c r="S558" s="7">
        <f t="shared" si="58"/>
        <v>40792.208333333336</v>
      </c>
      <c r="T558" s="7">
        <f t="shared" si="59"/>
        <v>40799.208333333336</v>
      </c>
      <c r="U558" s="9">
        <f t="shared" si="62"/>
        <v>7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6"/>
        <v>1.9933333333333334</v>
      </c>
      <c r="P559">
        <f t="shared" si="57"/>
        <v>54.117647058823529</v>
      </c>
      <c r="Q559" t="str">
        <f t="shared" si="60"/>
        <v>film &amp; video</v>
      </c>
      <c r="R559" t="str">
        <f t="shared" si="61"/>
        <v>science fiction</v>
      </c>
      <c r="S559" s="7">
        <f t="shared" si="58"/>
        <v>42279.208333333328</v>
      </c>
      <c r="T559" s="7">
        <f t="shared" si="59"/>
        <v>42282.208333333328</v>
      </c>
      <c r="U559" s="9">
        <f t="shared" si="62"/>
        <v>3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6"/>
        <v>1.373448275862069</v>
      </c>
      <c r="P560">
        <f t="shared" si="57"/>
        <v>63.222222222222221</v>
      </c>
      <c r="Q560" t="str">
        <f t="shared" si="60"/>
        <v>theater</v>
      </c>
      <c r="R560" t="str">
        <f t="shared" si="61"/>
        <v>plays</v>
      </c>
      <c r="S560" s="7">
        <f t="shared" si="58"/>
        <v>42424.25</v>
      </c>
      <c r="T560" s="7">
        <f t="shared" si="59"/>
        <v>42467.208333333328</v>
      </c>
      <c r="U560" s="9">
        <f t="shared" si="62"/>
        <v>42.958333333328483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6"/>
        <v>1.009696106362773</v>
      </c>
      <c r="P561">
        <f t="shared" si="57"/>
        <v>104.03228962818004</v>
      </c>
      <c r="Q561" t="str">
        <f t="shared" si="60"/>
        <v>theater</v>
      </c>
      <c r="R561" t="str">
        <f t="shared" si="61"/>
        <v>plays</v>
      </c>
      <c r="S561" s="7">
        <f t="shared" si="58"/>
        <v>42584.208333333328</v>
      </c>
      <c r="T561" s="7">
        <f t="shared" si="59"/>
        <v>42591.208333333328</v>
      </c>
      <c r="U561" s="9">
        <f t="shared" si="62"/>
        <v>7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6"/>
        <v>7.9416000000000002</v>
      </c>
      <c r="P562">
        <f t="shared" si="57"/>
        <v>49.994334277620396</v>
      </c>
      <c r="Q562" t="str">
        <f t="shared" si="60"/>
        <v>film &amp; video</v>
      </c>
      <c r="R562" t="str">
        <f t="shared" si="61"/>
        <v>animation</v>
      </c>
      <c r="S562" s="7">
        <f t="shared" si="58"/>
        <v>40865.25</v>
      </c>
      <c r="T562" s="7">
        <f t="shared" si="59"/>
        <v>40905.25</v>
      </c>
      <c r="U562" s="9">
        <f t="shared" si="62"/>
        <v>40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6"/>
        <v>3.6970000000000001</v>
      </c>
      <c r="P563">
        <f t="shared" si="57"/>
        <v>56.015151515151516</v>
      </c>
      <c r="Q563" t="str">
        <f t="shared" si="60"/>
        <v>theater</v>
      </c>
      <c r="R563" t="str">
        <f t="shared" si="61"/>
        <v>plays</v>
      </c>
      <c r="S563" s="7">
        <f t="shared" si="58"/>
        <v>40833.208333333336</v>
      </c>
      <c r="T563" s="7">
        <f t="shared" si="59"/>
        <v>40835.208333333336</v>
      </c>
      <c r="U563" s="9">
        <f t="shared" si="62"/>
        <v>2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6"/>
        <v>0.12818181818181817</v>
      </c>
      <c r="P564">
        <f t="shared" si="57"/>
        <v>48.807692307692307</v>
      </c>
      <c r="Q564" t="str">
        <f t="shared" si="60"/>
        <v>music</v>
      </c>
      <c r="R564" t="str">
        <f t="shared" si="61"/>
        <v>rock</v>
      </c>
      <c r="S564" s="7">
        <f t="shared" si="58"/>
        <v>43536.208333333328</v>
      </c>
      <c r="T564" s="7">
        <f t="shared" si="59"/>
        <v>43538.208333333328</v>
      </c>
      <c r="U564" s="9">
        <f t="shared" si="62"/>
        <v>2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6"/>
        <v>1.3802702702702703</v>
      </c>
      <c r="P565">
        <f t="shared" si="57"/>
        <v>60.082352941176474</v>
      </c>
      <c r="Q565" t="str">
        <f t="shared" si="60"/>
        <v>film &amp; video</v>
      </c>
      <c r="R565" t="str">
        <f t="shared" si="61"/>
        <v>documentary</v>
      </c>
      <c r="S565" s="7">
        <f t="shared" si="58"/>
        <v>43417.25</v>
      </c>
      <c r="T565" s="7">
        <f t="shared" si="59"/>
        <v>43437.25</v>
      </c>
      <c r="U565" s="9">
        <f t="shared" si="62"/>
        <v>20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6"/>
        <v>0.83813278008298753</v>
      </c>
      <c r="P566">
        <f t="shared" si="57"/>
        <v>78.990502793296088</v>
      </c>
      <c r="Q566" t="str">
        <f t="shared" si="60"/>
        <v>theater</v>
      </c>
      <c r="R566" t="str">
        <f t="shared" si="61"/>
        <v>plays</v>
      </c>
      <c r="S566" s="7">
        <f t="shared" si="58"/>
        <v>42078.208333333328</v>
      </c>
      <c r="T566" s="7">
        <f t="shared" si="59"/>
        <v>42086.208333333328</v>
      </c>
      <c r="U566" s="9">
        <f t="shared" si="62"/>
        <v>8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6"/>
        <v>2.0460063224446787</v>
      </c>
      <c r="P567">
        <f t="shared" si="57"/>
        <v>53.99499443826474</v>
      </c>
      <c r="Q567" t="str">
        <f t="shared" si="60"/>
        <v>theater</v>
      </c>
      <c r="R567" t="str">
        <f t="shared" si="61"/>
        <v>plays</v>
      </c>
      <c r="S567" s="7">
        <f t="shared" si="58"/>
        <v>40862.25</v>
      </c>
      <c r="T567" s="7">
        <f t="shared" si="59"/>
        <v>40882.25</v>
      </c>
      <c r="U567" s="9">
        <f t="shared" si="62"/>
        <v>20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6"/>
        <v>0.44344086021505374</v>
      </c>
      <c r="P568">
        <f t="shared" si="57"/>
        <v>111.45945945945945</v>
      </c>
      <c r="Q568" t="str">
        <f t="shared" si="60"/>
        <v>music</v>
      </c>
      <c r="R568" t="str">
        <f t="shared" si="61"/>
        <v>electric music</v>
      </c>
      <c r="S568" s="7">
        <f t="shared" si="58"/>
        <v>42424.25</v>
      </c>
      <c r="T568" s="7">
        <f t="shared" si="59"/>
        <v>42447.208333333328</v>
      </c>
      <c r="U568" s="9">
        <f t="shared" si="62"/>
        <v>22.958333333328483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6"/>
        <v>2.1860294117647059</v>
      </c>
      <c r="P569">
        <f t="shared" si="57"/>
        <v>60.922131147540981</v>
      </c>
      <c r="Q569" t="str">
        <f t="shared" si="60"/>
        <v>music</v>
      </c>
      <c r="R569" t="str">
        <f t="shared" si="61"/>
        <v>rock</v>
      </c>
      <c r="S569" s="7">
        <f t="shared" si="58"/>
        <v>41830.208333333336</v>
      </c>
      <c r="T569" s="7">
        <f t="shared" si="59"/>
        <v>41832.208333333336</v>
      </c>
      <c r="U569" s="9">
        <f t="shared" si="62"/>
        <v>2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6"/>
        <v>1.8603314917127072</v>
      </c>
      <c r="P570">
        <f t="shared" si="57"/>
        <v>26.0015444015444</v>
      </c>
      <c r="Q570" t="str">
        <f t="shared" si="60"/>
        <v>theater</v>
      </c>
      <c r="R570" t="str">
        <f t="shared" si="61"/>
        <v>plays</v>
      </c>
      <c r="S570" s="7">
        <f t="shared" si="58"/>
        <v>40374.208333333336</v>
      </c>
      <c r="T570" s="7">
        <f t="shared" si="59"/>
        <v>40419.208333333336</v>
      </c>
      <c r="U570" s="9">
        <f t="shared" si="62"/>
        <v>45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6"/>
        <v>2.3733830845771142</v>
      </c>
      <c r="P571">
        <f t="shared" si="57"/>
        <v>80.993208828522924</v>
      </c>
      <c r="Q571" t="str">
        <f t="shared" si="60"/>
        <v>film &amp; video</v>
      </c>
      <c r="R571" t="str">
        <f t="shared" si="61"/>
        <v>animation</v>
      </c>
      <c r="S571" s="7">
        <f t="shared" si="58"/>
        <v>40554.25</v>
      </c>
      <c r="T571" s="7">
        <f t="shared" si="59"/>
        <v>40566.25</v>
      </c>
      <c r="U571" s="9">
        <f t="shared" si="62"/>
        <v>12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6"/>
        <v>3.0565384615384614</v>
      </c>
      <c r="P572">
        <f t="shared" si="57"/>
        <v>34.995963302752294</v>
      </c>
      <c r="Q572" t="str">
        <f t="shared" si="60"/>
        <v>music</v>
      </c>
      <c r="R572" t="str">
        <f t="shared" si="61"/>
        <v>rock</v>
      </c>
      <c r="S572" s="7">
        <f t="shared" si="58"/>
        <v>41993.25</v>
      </c>
      <c r="T572" s="7">
        <f t="shared" si="59"/>
        <v>41999.25</v>
      </c>
      <c r="U572" s="9">
        <f t="shared" si="62"/>
        <v>6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6"/>
        <v>0.94142857142857139</v>
      </c>
      <c r="P573">
        <f t="shared" si="57"/>
        <v>94.142857142857139</v>
      </c>
      <c r="Q573" t="str">
        <f t="shared" si="60"/>
        <v>film &amp; video</v>
      </c>
      <c r="R573" t="str">
        <f t="shared" si="61"/>
        <v>shorts</v>
      </c>
      <c r="S573" s="7">
        <f t="shared" si="58"/>
        <v>42174.208333333328</v>
      </c>
      <c r="T573" s="7">
        <f t="shared" si="59"/>
        <v>42221.208333333328</v>
      </c>
      <c r="U573" s="9">
        <f t="shared" si="62"/>
        <v>47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6"/>
        <v>0.54400000000000004</v>
      </c>
      <c r="P574">
        <f t="shared" si="57"/>
        <v>52.085106382978722</v>
      </c>
      <c r="Q574" t="str">
        <f t="shared" si="60"/>
        <v>music</v>
      </c>
      <c r="R574" t="str">
        <f t="shared" si="61"/>
        <v>rock</v>
      </c>
      <c r="S574" s="7">
        <f t="shared" si="58"/>
        <v>42275.208333333328</v>
      </c>
      <c r="T574" s="7">
        <f t="shared" si="59"/>
        <v>42291.208333333328</v>
      </c>
      <c r="U574" s="9">
        <f t="shared" si="62"/>
        <v>16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6"/>
        <v>1.1188059701492536</v>
      </c>
      <c r="P575">
        <f t="shared" si="57"/>
        <v>24.986666666666668</v>
      </c>
      <c r="Q575" t="str">
        <f t="shared" si="60"/>
        <v>journalism</v>
      </c>
      <c r="R575" t="str">
        <f t="shared" si="61"/>
        <v>audio</v>
      </c>
      <c r="S575" s="7">
        <f t="shared" si="58"/>
        <v>41761.208333333336</v>
      </c>
      <c r="T575" s="7">
        <f t="shared" si="59"/>
        <v>41763.208333333336</v>
      </c>
      <c r="U575" s="9">
        <f t="shared" si="62"/>
        <v>2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6"/>
        <v>3.6914814814814814</v>
      </c>
      <c r="P576">
        <f t="shared" si="57"/>
        <v>69.215277777777771</v>
      </c>
      <c r="Q576" t="str">
        <f t="shared" si="60"/>
        <v>food</v>
      </c>
      <c r="R576" t="str">
        <f t="shared" si="61"/>
        <v>food trucks</v>
      </c>
      <c r="S576" s="7">
        <f t="shared" si="58"/>
        <v>43806.25</v>
      </c>
      <c r="T576" s="7">
        <f t="shared" si="59"/>
        <v>43816.25</v>
      </c>
      <c r="U576" s="9">
        <f t="shared" si="62"/>
        <v>10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6"/>
        <v>0.62930372148859548</v>
      </c>
      <c r="P577">
        <f t="shared" si="57"/>
        <v>93.944444444444443</v>
      </c>
      <c r="Q577" t="str">
        <f t="shared" si="60"/>
        <v>theater</v>
      </c>
      <c r="R577" t="str">
        <f t="shared" si="61"/>
        <v>plays</v>
      </c>
      <c r="S577" s="7">
        <f t="shared" si="58"/>
        <v>41779.208333333336</v>
      </c>
      <c r="T577" s="7">
        <f t="shared" si="59"/>
        <v>41782.208333333336</v>
      </c>
      <c r="U577" s="9">
        <f t="shared" si="62"/>
        <v>3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63">E578/D578</f>
        <v>0.6492783505154639</v>
      </c>
      <c r="P578">
        <f t="shared" ref="P578:P641" si="64">IF(G578&gt;0,E578/G578,0)</f>
        <v>98.40625</v>
      </c>
      <c r="Q578" t="str">
        <f t="shared" si="60"/>
        <v>theater</v>
      </c>
      <c r="R578" t="str">
        <f t="shared" si="61"/>
        <v>plays</v>
      </c>
      <c r="S578" s="7">
        <f t="shared" ref="S578:S641" si="65">(((J578/60)/60)/24)+DATE(1970,1,1)</f>
        <v>43040.208333333328</v>
      </c>
      <c r="T578" s="7">
        <f t="shared" ref="T578:T641" si="66">(((K578/60)/60)/24)+DATE(1970,1,1)</f>
        <v>43057.25</v>
      </c>
      <c r="U578" s="9">
        <f t="shared" si="62"/>
        <v>17.041666666671517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63"/>
        <v>0.18853658536585366</v>
      </c>
      <c r="P579">
        <f t="shared" si="64"/>
        <v>41.783783783783782</v>
      </c>
      <c r="Q579" t="str">
        <f t="shared" ref="Q579:Q642" si="67">LEFT(N579,FIND("/",N579)-1)</f>
        <v>music</v>
      </c>
      <c r="R579" t="str">
        <f t="shared" ref="R579:R642" si="68">RIGHT(N579,LEN(N579)-FIND("/",N579))</f>
        <v>jazz</v>
      </c>
      <c r="S579" s="7">
        <f t="shared" si="65"/>
        <v>40613.25</v>
      </c>
      <c r="T579" s="7">
        <f t="shared" si="66"/>
        <v>40639.208333333336</v>
      </c>
      <c r="U579" s="9">
        <f t="shared" ref="U579:U642" si="69">T579-S579</f>
        <v>25.958333333335759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63"/>
        <v>0.1675440414507772</v>
      </c>
      <c r="P580">
        <f t="shared" si="64"/>
        <v>65.991836734693877</v>
      </c>
      <c r="Q580" t="str">
        <f t="shared" si="67"/>
        <v>film &amp; video</v>
      </c>
      <c r="R580" t="str">
        <f t="shared" si="68"/>
        <v>science fiction</v>
      </c>
      <c r="S580" s="7">
        <f t="shared" si="65"/>
        <v>40878.25</v>
      </c>
      <c r="T580" s="7">
        <f t="shared" si="66"/>
        <v>40881.25</v>
      </c>
      <c r="U580" s="9">
        <f t="shared" si="69"/>
        <v>3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63"/>
        <v>1.0111290322580646</v>
      </c>
      <c r="P581">
        <f t="shared" si="64"/>
        <v>72.05747126436782</v>
      </c>
      <c r="Q581" t="str">
        <f t="shared" si="67"/>
        <v>music</v>
      </c>
      <c r="R581" t="str">
        <f t="shared" si="68"/>
        <v>jazz</v>
      </c>
      <c r="S581" s="7">
        <f t="shared" si="65"/>
        <v>40762.208333333336</v>
      </c>
      <c r="T581" s="7">
        <f t="shared" si="66"/>
        <v>40774.208333333336</v>
      </c>
      <c r="U581" s="9">
        <f t="shared" si="69"/>
        <v>12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63"/>
        <v>3.4150228310502282</v>
      </c>
      <c r="P582">
        <f t="shared" si="64"/>
        <v>48.003209242618745</v>
      </c>
      <c r="Q582" t="str">
        <f t="shared" si="67"/>
        <v>theater</v>
      </c>
      <c r="R582" t="str">
        <f t="shared" si="68"/>
        <v>plays</v>
      </c>
      <c r="S582" s="7">
        <f t="shared" si="65"/>
        <v>41696.25</v>
      </c>
      <c r="T582" s="7">
        <f t="shared" si="66"/>
        <v>41704.25</v>
      </c>
      <c r="U582" s="9">
        <f t="shared" si="69"/>
        <v>8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63"/>
        <v>0.64016666666666666</v>
      </c>
      <c r="P583">
        <f t="shared" si="64"/>
        <v>54.098591549295776</v>
      </c>
      <c r="Q583" t="str">
        <f t="shared" si="67"/>
        <v>technology</v>
      </c>
      <c r="R583" t="str">
        <f t="shared" si="68"/>
        <v>web</v>
      </c>
      <c r="S583" s="7">
        <f t="shared" si="65"/>
        <v>40662.208333333336</v>
      </c>
      <c r="T583" s="7">
        <f t="shared" si="66"/>
        <v>40677.208333333336</v>
      </c>
      <c r="U583" s="9">
        <f t="shared" si="69"/>
        <v>15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63"/>
        <v>0.5208045977011494</v>
      </c>
      <c r="P584">
        <f t="shared" si="64"/>
        <v>107.88095238095238</v>
      </c>
      <c r="Q584" t="str">
        <f t="shared" si="67"/>
        <v>games</v>
      </c>
      <c r="R584" t="str">
        <f t="shared" si="68"/>
        <v>video games</v>
      </c>
      <c r="S584" s="7">
        <f t="shared" si="65"/>
        <v>42165.208333333328</v>
      </c>
      <c r="T584" s="7">
        <f t="shared" si="66"/>
        <v>42170.208333333328</v>
      </c>
      <c r="U584" s="9">
        <f t="shared" si="69"/>
        <v>5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63"/>
        <v>3.2240211640211642</v>
      </c>
      <c r="P585">
        <f t="shared" si="64"/>
        <v>67.034103410341032</v>
      </c>
      <c r="Q585" t="str">
        <f t="shared" si="67"/>
        <v>film &amp; video</v>
      </c>
      <c r="R585" t="str">
        <f t="shared" si="68"/>
        <v>documentary</v>
      </c>
      <c r="S585" s="7">
        <f t="shared" si="65"/>
        <v>40959.25</v>
      </c>
      <c r="T585" s="7">
        <f t="shared" si="66"/>
        <v>40976.25</v>
      </c>
      <c r="U585" s="9">
        <f t="shared" si="69"/>
        <v>17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63"/>
        <v>1.1950810185185186</v>
      </c>
      <c r="P586">
        <f t="shared" si="64"/>
        <v>64.01425914445133</v>
      </c>
      <c r="Q586" t="str">
        <f t="shared" si="67"/>
        <v>technology</v>
      </c>
      <c r="R586" t="str">
        <f t="shared" si="68"/>
        <v>web</v>
      </c>
      <c r="S586" s="7">
        <f t="shared" si="65"/>
        <v>41024.208333333336</v>
      </c>
      <c r="T586" s="7">
        <f t="shared" si="66"/>
        <v>41038.208333333336</v>
      </c>
      <c r="U586" s="9">
        <f t="shared" si="69"/>
        <v>14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63"/>
        <v>1.4679775280898877</v>
      </c>
      <c r="P587">
        <f t="shared" si="64"/>
        <v>96.066176470588232</v>
      </c>
      <c r="Q587" t="str">
        <f t="shared" si="67"/>
        <v>publishing</v>
      </c>
      <c r="R587" t="str">
        <f t="shared" si="68"/>
        <v>translations</v>
      </c>
      <c r="S587" s="7">
        <f t="shared" si="65"/>
        <v>40255.208333333336</v>
      </c>
      <c r="T587" s="7">
        <f t="shared" si="66"/>
        <v>40265.208333333336</v>
      </c>
      <c r="U587" s="9">
        <f t="shared" si="69"/>
        <v>10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63"/>
        <v>9.5057142857142853</v>
      </c>
      <c r="P588">
        <f t="shared" si="64"/>
        <v>51.184615384615384</v>
      </c>
      <c r="Q588" t="str">
        <f t="shared" si="67"/>
        <v>music</v>
      </c>
      <c r="R588" t="str">
        <f t="shared" si="68"/>
        <v>rock</v>
      </c>
      <c r="S588" s="7">
        <f t="shared" si="65"/>
        <v>40499.25</v>
      </c>
      <c r="T588" s="7">
        <f t="shared" si="66"/>
        <v>40518.25</v>
      </c>
      <c r="U588" s="9">
        <f t="shared" si="69"/>
        <v>19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63"/>
        <v>0.72893617021276591</v>
      </c>
      <c r="P589">
        <f t="shared" si="64"/>
        <v>43.92307692307692</v>
      </c>
      <c r="Q589" t="str">
        <f t="shared" si="67"/>
        <v>food</v>
      </c>
      <c r="R589" t="str">
        <f t="shared" si="68"/>
        <v>food trucks</v>
      </c>
      <c r="S589" s="7">
        <f t="shared" si="65"/>
        <v>43484.25</v>
      </c>
      <c r="T589" s="7">
        <f t="shared" si="66"/>
        <v>43536.208333333328</v>
      </c>
      <c r="U589" s="9">
        <f t="shared" si="69"/>
        <v>51.958333333328483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63"/>
        <v>0.7900824873096447</v>
      </c>
      <c r="P590">
        <f t="shared" si="64"/>
        <v>91.021198830409361</v>
      </c>
      <c r="Q590" t="str">
        <f t="shared" si="67"/>
        <v>theater</v>
      </c>
      <c r="R590" t="str">
        <f t="shared" si="68"/>
        <v>plays</v>
      </c>
      <c r="S590" s="7">
        <f t="shared" si="65"/>
        <v>40262.208333333336</v>
      </c>
      <c r="T590" s="7">
        <f t="shared" si="66"/>
        <v>40293.208333333336</v>
      </c>
      <c r="U590" s="9">
        <f t="shared" si="69"/>
        <v>31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63"/>
        <v>0.64721518987341775</v>
      </c>
      <c r="P591">
        <f t="shared" si="64"/>
        <v>50.127450980392155</v>
      </c>
      <c r="Q591" t="str">
        <f t="shared" si="67"/>
        <v>film &amp; video</v>
      </c>
      <c r="R591" t="str">
        <f t="shared" si="68"/>
        <v>documentary</v>
      </c>
      <c r="S591" s="7">
        <f t="shared" si="65"/>
        <v>42190.208333333328</v>
      </c>
      <c r="T591" s="7">
        <f t="shared" si="66"/>
        <v>42197.208333333328</v>
      </c>
      <c r="U591" s="9">
        <f t="shared" si="69"/>
        <v>7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63"/>
        <v>0.82028169014084507</v>
      </c>
      <c r="P592">
        <f t="shared" si="64"/>
        <v>67.720930232558146</v>
      </c>
      <c r="Q592" t="str">
        <f t="shared" si="67"/>
        <v>publishing</v>
      </c>
      <c r="R592" t="str">
        <f t="shared" si="68"/>
        <v>radio &amp; podcasts</v>
      </c>
      <c r="S592" s="7">
        <f t="shared" si="65"/>
        <v>41994.25</v>
      </c>
      <c r="T592" s="7">
        <f t="shared" si="66"/>
        <v>42005.25</v>
      </c>
      <c r="U592" s="9">
        <f t="shared" si="69"/>
        <v>11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63"/>
        <v>10.376666666666667</v>
      </c>
      <c r="P593">
        <f t="shared" si="64"/>
        <v>61.03921568627451</v>
      </c>
      <c r="Q593" t="str">
        <f t="shared" si="67"/>
        <v>games</v>
      </c>
      <c r="R593" t="str">
        <f t="shared" si="68"/>
        <v>video games</v>
      </c>
      <c r="S593" s="7">
        <f t="shared" si="65"/>
        <v>40373.208333333336</v>
      </c>
      <c r="T593" s="7">
        <f t="shared" si="66"/>
        <v>40383.208333333336</v>
      </c>
      <c r="U593" s="9">
        <f t="shared" si="69"/>
        <v>10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63"/>
        <v>0.12910076530612244</v>
      </c>
      <c r="P594">
        <f t="shared" si="64"/>
        <v>80.011857707509876</v>
      </c>
      <c r="Q594" t="str">
        <f t="shared" si="67"/>
        <v>theater</v>
      </c>
      <c r="R594" t="str">
        <f t="shared" si="68"/>
        <v>plays</v>
      </c>
      <c r="S594" s="7">
        <f t="shared" si="65"/>
        <v>41789.208333333336</v>
      </c>
      <c r="T594" s="7">
        <f t="shared" si="66"/>
        <v>41798.208333333336</v>
      </c>
      <c r="U594" s="9">
        <f t="shared" si="69"/>
        <v>9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63"/>
        <v>1.5484210526315789</v>
      </c>
      <c r="P595">
        <f t="shared" si="64"/>
        <v>47.001497753369947</v>
      </c>
      <c r="Q595" t="str">
        <f t="shared" si="67"/>
        <v>film &amp; video</v>
      </c>
      <c r="R595" t="str">
        <f t="shared" si="68"/>
        <v>animation</v>
      </c>
      <c r="S595" s="7">
        <f t="shared" si="65"/>
        <v>41724.208333333336</v>
      </c>
      <c r="T595" s="7">
        <f t="shared" si="66"/>
        <v>41737.208333333336</v>
      </c>
      <c r="U595" s="9">
        <f t="shared" si="69"/>
        <v>13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63"/>
        <v>7.0991735537190084E-2</v>
      </c>
      <c r="P596">
        <f t="shared" si="64"/>
        <v>71.127388535031841</v>
      </c>
      <c r="Q596" t="str">
        <f t="shared" si="67"/>
        <v>theater</v>
      </c>
      <c r="R596" t="str">
        <f t="shared" si="68"/>
        <v>plays</v>
      </c>
      <c r="S596" s="7">
        <f t="shared" si="65"/>
        <v>42548.208333333328</v>
      </c>
      <c r="T596" s="7">
        <f t="shared" si="66"/>
        <v>42551.208333333328</v>
      </c>
      <c r="U596" s="9">
        <f t="shared" si="69"/>
        <v>3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63"/>
        <v>2.0852773826458035</v>
      </c>
      <c r="P597">
        <f t="shared" si="64"/>
        <v>89.99079189686924</v>
      </c>
      <c r="Q597" t="str">
        <f t="shared" si="67"/>
        <v>theater</v>
      </c>
      <c r="R597" t="str">
        <f t="shared" si="68"/>
        <v>plays</v>
      </c>
      <c r="S597" s="7">
        <f t="shared" si="65"/>
        <v>40253.208333333336</v>
      </c>
      <c r="T597" s="7">
        <f t="shared" si="66"/>
        <v>40274.208333333336</v>
      </c>
      <c r="U597" s="9">
        <f t="shared" si="69"/>
        <v>21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63"/>
        <v>0.99683544303797467</v>
      </c>
      <c r="P598">
        <f t="shared" si="64"/>
        <v>43.032786885245905</v>
      </c>
      <c r="Q598" t="str">
        <f t="shared" si="67"/>
        <v>film &amp; video</v>
      </c>
      <c r="R598" t="str">
        <f t="shared" si="68"/>
        <v>drama</v>
      </c>
      <c r="S598" s="7">
        <f t="shared" si="65"/>
        <v>42434.25</v>
      </c>
      <c r="T598" s="7">
        <f t="shared" si="66"/>
        <v>42441.25</v>
      </c>
      <c r="U598" s="9">
        <f t="shared" si="69"/>
        <v>7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63"/>
        <v>2.0159756097560977</v>
      </c>
      <c r="P599">
        <f t="shared" si="64"/>
        <v>67.997714808043881</v>
      </c>
      <c r="Q599" t="str">
        <f t="shared" si="67"/>
        <v>theater</v>
      </c>
      <c r="R599" t="str">
        <f t="shared" si="68"/>
        <v>plays</v>
      </c>
      <c r="S599" s="7">
        <f t="shared" si="65"/>
        <v>43786.25</v>
      </c>
      <c r="T599" s="7">
        <f t="shared" si="66"/>
        <v>43804.25</v>
      </c>
      <c r="U599" s="9">
        <f t="shared" si="69"/>
        <v>18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63"/>
        <v>1.6209032258064515</v>
      </c>
      <c r="P600">
        <f t="shared" si="64"/>
        <v>73.004566210045667</v>
      </c>
      <c r="Q600" t="str">
        <f t="shared" si="67"/>
        <v>music</v>
      </c>
      <c r="R600" t="str">
        <f t="shared" si="68"/>
        <v>rock</v>
      </c>
      <c r="S600" s="7">
        <f t="shared" si="65"/>
        <v>40344.208333333336</v>
      </c>
      <c r="T600" s="7">
        <f t="shared" si="66"/>
        <v>40373.208333333336</v>
      </c>
      <c r="U600" s="9">
        <f t="shared" si="69"/>
        <v>29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63"/>
        <v>3.6436208125445471E-2</v>
      </c>
      <c r="P601">
        <f t="shared" si="64"/>
        <v>62.341463414634148</v>
      </c>
      <c r="Q601" t="str">
        <f t="shared" si="67"/>
        <v>film &amp; video</v>
      </c>
      <c r="R601" t="str">
        <f t="shared" si="68"/>
        <v>documentary</v>
      </c>
      <c r="S601" s="7">
        <f t="shared" si="65"/>
        <v>42047.25</v>
      </c>
      <c r="T601" s="7">
        <f t="shared" si="66"/>
        <v>42055.25</v>
      </c>
      <c r="U601" s="9">
        <f t="shared" si="69"/>
        <v>8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63"/>
        <v>0.05</v>
      </c>
      <c r="P602">
        <f t="shared" si="64"/>
        <v>5</v>
      </c>
      <c r="Q602" t="str">
        <f t="shared" si="67"/>
        <v>food</v>
      </c>
      <c r="R602" t="str">
        <f t="shared" si="68"/>
        <v>food trucks</v>
      </c>
      <c r="S602" s="7">
        <f t="shared" si="65"/>
        <v>41485.208333333336</v>
      </c>
      <c r="T602" s="7">
        <f t="shared" si="66"/>
        <v>41497.208333333336</v>
      </c>
      <c r="U602" s="9">
        <f t="shared" si="69"/>
        <v>12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63"/>
        <v>2.0663492063492064</v>
      </c>
      <c r="P603">
        <f t="shared" si="64"/>
        <v>67.103092783505161</v>
      </c>
      <c r="Q603" t="str">
        <f t="shared" si="67"/>
        <v>technology</v>
      </c>
      <c r="R603" t="str">
        <f t="shared" si="68"/>
        <v>wearables</v>
      </c>
      <c r="S603" s="7">
        <f t="shared" si="65"/>
        <v>41789.208333333336</v>
      </c>
      <c r="T603" s="7">
        <f t="shared" si="66"/>
        <v>41806.208333333336</v>
      </c>
      <c r="U603" s="9">
        <f t="shared" si="69"/>
        <v>17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63"/>
        <v>1.2823628691983122</v>
      </c>
      <c r="P604">
        <f t="shared" si="64"/>
        <v>79.978947368421046</v>
      </c>
      <c r="Q604" t="str">
        <f t="shared" si="67"/>
        <v>theater</v>
      </c>
      <c r="R604" t="str">
        <f t="shared" si="68"/>
        <v>plays</v>
      </c>
      <c r="S604" s="7">
        <f t="shared" si="65"/>
        <v>42160.208333333328</v>
      </c>
      <c r="T604" s="7">
        <f t="shared" si="66"/>
        <v>42171.208333333328</v>
      </c>
      <c r="U604" s="9">
        <f t="shared" si="69"/>
        <v>11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63"/>
        <v>1.1966037735849056</v>
      </c>
      <c r="P605">
        <f t="shared" si="64"/>
        <v>62.176470588235297</v>
      </c>
      <c r="Q605" t="str">
        <f t="shared" si="67"/>
        <v>theater</v>
      </c>
      <c r="R605" t="str">
        <f t="shared" si="68"/>
        <v>plays</v>
      </c>
      <c r="S605" s="7">
        <f t="shared" si="65"/>
        <v>43573.208333333328</v>
      </c>
      <c r="T605" s="7">
        <f t="shared" si="66"/>
        <v>43600.208333333328</v>
      </c>
      <c r="U605" s="9">
        <f t="shared" si="69"/>
        <v>27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63"/>
        <v>1.7073055242390078</v>
      </c>
      <c r="P606">
        <f t="shared" si="64"/>
        <v>53.005950297514879</v>
      </c>
      <c r="Q606" t="str">
        <f t="shared" si="67"/>
        <v>theater</v>
      </c>
      <c r="R606" t="str">
        <f t="shared" si="68"/>
        <v>plays</v>
      </c>
      <c r="S606" s="7">
        <f t="shared" si="65"/>
        <v>40565.25</v>
      </c>
      <c r="T606" s="7">
        <f t="shared" si="66"/>
        <v>40586.25</v>
      </c>
      <c r="U606" s="9">
        <f t="shared" si="69"/>
        <v>21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63"/>
        <v>1.8721212121212121</v>
      </c>
      <c r="P607">
        <f t="shared" si="64"/>
        <v>57.738317757009348</v>
      </c>
      <c r="Q607" t="str">
        <f t="shared" si="67"/>
        <v>publishing</v>
      </c>
      <c r="R607" t="str">
        <f t="shared" si="68"/>
        <v>nonfiction</v>
      </c>
      <c r="S607" s="7">
        <f t="shared" si="65"/>
        <v>42280.208333333328</v>
      </c>
      <c r="T607" s="7">
        <f t="shared" si="66"/>
        <v>42321.25</v>
      </c>
      <c r="U607" s="9">
        <f t="shared" si="69"/>
        <v>41.041666666671517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63"/>
        <v>1.8838235294117647</v>
      </c>
      <c r="P608">
        <f t="shared" si="64"/>
        <v>40.03125</v>
      </c>
      <c r="Q608" t="str">
        <f t="shared" si="67"/>
        <v>music</v>
      </c>
      <c r="R608" t="str">
        <f t="shared" si="68"/>
        <v>rock</v>
      </c>
      <c r="S608" s="7">
        <f t="shared" si="65"/>
        <v>42436.25</v>
      </c>
      <c r="T608" s="7">
        <f t="shared" si="66"/>
        <v>42447.208333333328</v>
      </c>
      <c r="U608" s="9">
        <f t="shared" si="69"/>
        <v>10.958333333328483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63"/>
        <v>1.3129869186046512</v>
      </c>
      <c r="P609">
        <f t="shared" si="64"/>
        <v>81.016591928251117</v>
      </c>
      <c r="Q609" t="str">
        <f t="shared" si="67"/>
        <v>food</v>
      </c>
      <c r="R609" t="str">
        <f t="shared" si="68"/>
        <v>food trucks</v>
      </c>
      <c r="S609" s="7">
        <f t="shared" si="65"/>
        <v>41721.208333333336</v>
      </c>
      <c r="T609" s="7">
        <f t="shared" si="66"/>
        <v>41723.208333333336</v>
      </c>
      <c r="U609" s="9">
        <f t="shared" si="69"/>
        <v>2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63"/>
        <v>2.8397435897435899</v>
      </c>
      <c r="P610">
        <f t="shared" si="64"/>
        <v>35.047468354430379</v>
      </c>
      <c r="Q610" t="str">
        <f t="shared" si="67"/>
        <v>music</v>
      </c>
      <c r="R610" t="str">
        <f t="shared" si="68"/>
        <v>jazz</v>
      </c>
      <c r="S610" s="7">
        <f t="shared" si="65"/>
        <v>43530.25</v>
      </c>
      <c r="T610" s="7">
        <f t="shared" si="66"/>
        <v>43534.25</v>
      </c>
      <c r="U610" s="9">
        <f t="shared" si="69"/>
        <v>4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63"/>
        <v>1.2041999999999999</v>
      </c>
      <c r="P611">
        <f t="shared" si="64"/>
        <v>102.92307692307692</v>
      </c>
      <c r="Q611" t="str">
        <f t="shared" si="67"/>
        <v>film &amp; video</v>
      </c>
      <c r="R611" t="str">
        <f t="shared" si="68"/>
        <v>science fiction</v>
      </c>
      <c r="S611" s="7">
        <f t="shared" si="65"/>
        <v>43481.25</v>
      </c>
      <c r="T611" s="7">
        <f t="shared" si="66"/>
        <v>43498.25</v>
      </c>
      <c r="U611" s="9">
        <f t="shared" si="69"/>
        <v>17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63"/>
        <v>4.1905607476635511</v>
      </c>
      <c r="P612">
        <f t="shared" si="64"/>
        <v>27.998126756166094</v>
      </c>
      <c r="Q612" t="str">
        <f t="shared" si="67"/>
        <v>theater</v>
      </c>
      <c r="R612" t="str">
        <f t="shared" si="68"/>
        <v>plays</v>
      </c>
      <c r="S612" s="7">
        <f t="shared" si="65"/>
        <v>41259.25</v>
      </c>
      <c r="T612" s="7">
        <f t="shared" si="66"/>
        <v>41273.25</v>
      </c>
      <c r="U612" s="9">
        <f t="shared" si="69"/>
        <v>14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63"/>
        <v>0.13853658536585367</v>
      </c>
      <c r="P613">
        <f t="shared" si="64"/>
        <v>75.733333333333334</v>
      </c>
      <c r="Q613" t="str">
        <f t="shared" si="67"/>
        <v>theater</v>
      </c>
      <c r="R613" t="str">
        <f t="shared" si="68"/>
        <v>plays</v>
      </c>
      <c r="S613" s="7">
        <f t="shared" si="65"/>
        <v>41480.208333333336</v>
      </c>
      <c r="T613" s="7">
        <f t="shared" si="66"/>
        <v>41492.208333333336</v>
      </c>
      <c r="U613" s="9">
        <f t="shared" si="69"/>
        <v>12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63"/>
        <v>1.3943548387096774</v>
      </c>
      <c r="P614">
        <f t="shared" si="64"/>
        <v>45.026041666666664</v>
      </c>
      <c r="Q614" t="str">
        <f t="shared" si="67"/>
        <v>music</v>
      </c>
      <c r="R614" t="str">
        <f t="shared" si="68"/>
        <v>electric music</v>
      </c>
      <c r="S614" s="7">
        <f t="shared" si="65"/>
        <v>40474.208333333336</v>
      </c>
      <c r="T614" s="7">
        <f t="shared" si="66"/>
        <v>40497.25</v>
      </c>
      <c r="U614" s="9">
        <f t="shared" si="69"/>
        <v>23.041666666664241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63"/>
        <v>1.74</v>
      </c>
      <c r="P615">
        <f t="shared" si="64"/>
        <v>73.615384615384613</v>
      </c>
      <c r="Q615" t="str">
        <f t="shared" si="67"/>
        <v>theater</v>
      </c>
      <c r="R615" t="str">
        <f t="shared" si="68"/>
        <v>plays</v>
      </c>
      <c r="S615" s="7">
        <f t="shared" si="65"/>
        <v>42973.208333333328</v>
      </c>
      <c r="T615" s="7">
        <f t="shared" si="66"/>
        <v>42982.208333333328</v>
      </c>
      <c r="U615" s="9">
        <f t="shared" si="69"/>
        <v>9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63"/>
        <v>1.5549056603773586</v>
      </c>
      <c r="P616">
        <f t="shared" si="64"/>
        <v>56.991701244813278</v>
      </c>
      <c r="Q616" t="str">
        <f t="shared" si="67"/>
        <v>theater</v>
      </c>
      <c r="R616" t="str">
        <f t="shared" si="68"/>
        <v>plays</v>
      </c>
      <c r="S616" s="7">
        <f t="shared" si="65"/>
        <v>42746.25</v>
      </c>
      <c r="T616" s="7">
        <f t="shared" si="66"/>
        <v>42764.25</v>
      </c>
      <c r="U616" s="9">
        <f t="shared" si="69"/>
        <v>18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63"/>
        <v>1.7044705882352942</v>
      </c>
      <c r="P617">
        <f t="shared" si="64"/>
        <v>85.223529411764702</v>
      </c>
      <c r="Q617" t="str">
        <f t="shared" si="67"/>
        <v>theater</v>
      </c>
      <c r="R617" t="str">
        <f t="shared" si="68"/>
        <v>plays</v>
      </c>
      <c r="S617" s="7">
        <f t="shared" si="65"/>
        <v>42489.208333333328</v>
      </c>
      <c r="T617" s="7">
        <f t="shared" si="66"/>
        <v>42499.208333333328</v>
      </c>
      <c r="U617" s="9">
        <f t="shared" si="69"/>
        <v>10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63"/>
        <v>1.8951562500000001</v>
      </c>
      <c r="P618">
        <f t="shared" si="64"/>
        <v>50.962184873949582</v>
      </c>
      <c r="Q618" t="str">
        <f t="shared" si="67"/>
        <v>music</v>
      </c>
      <c r="R618" t="str">
        <f t="shared" si="68"/>
        <v>indie rock</v>
      </c>
      <c r="S618" s="7">
        <f t="shared" si="65"/>
        <v>41537.208333333336</v>
      </c>
      <c r="T618" s="7">
        <f t="shared" si="66"/>
        <v>41538.208333333336</v>
      </c>
      <c r="U618" s="9">
        <f t="shared" si="69"/>
        <v>1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63"/>
        <v>2.4971428571428573</v>
      </c>
      <c r="P619">
        <f t="shared" si="64"/>
        <v>63.563636363636363</v>
      </c>
      <c r="Q619" t="str">
        <f t="shared" si="67"/>
        <v>theater</v>
      </c>
      <c r="R619" t="str">
        <f t="shared" si="68"/>
        <v>plays</v>
      </c>
      <c r="S619" s="7">
        <f t="shared" si="65"/>
        <v>41794.208333333336</v>
      </c>
      <c r="T619" s="7">
        <f t="shared" si="66"/>
        <v>41804.208333333336</v>
      </c>
      <c r="U619" s="9">
        <f t="shared" si="69"/>
        <v>10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63"/>
        <v>0.48860523665659616</v>
      </c>
      <c r="P620">
        <f t="shared" si="64"/>
        <v>80.999165275459092</v>
      </c>
      <c r="Q620" t="str">
        <f t="shared" si="67"/>
        <v>publishing</v>
      </c>
      <c r="R620" t="str">
        <f t="shared" si="68"/>
        <v>nonfiction</v>
      </c>
      <c r="S620" s="7">
        <f t="shared" si="65"/>
        <v>41396.208333333336</v>
      </c>
      <c r="T620" s="7">
        <f t="shared" si="66"/>
        <v>41417.208333333336</v>
      </c>
      <c r="U620" s="9">
        <f t="shared" si="69"/>
        <v>21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63"/>
        <v>0.28461970393057684</v>
      </c>
      <c r="P621">
        <f t="shared" si="64"/>
        <v>86.044753086419746</v>
      </c>
      <c r="Q621" t="str">
        <f t="shared" si="67"/>
        <v>theater</v>
      </c>
      <c r="R621" t="str">
        <f t="shared" si="68"/>
        <v>plays</v>
      </c>
      <c r="S621" s="7">
        <f t="shared" si="65"/>
        <v>40669.208333333336</v>
      </c>
      <c r="T621" s="7">
        <f t="shared" si="66"/>
        <v>40670.208333333336</v>
      </c>
      <c r="U621" s="9">
        <f t="shared" si="69"/>
        <v>1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63"/>
        <v>2.6802325581395348</v>
      </c>
      <c r="P622">
        <f t="shared" si="64"/>
        <v>90.0390625</v>
      </c>
      <c r="Q622" t="str">
        <f t="shared" si="67"/>
        <v>photography</v>
      </c>
      <c r="R622" t="str">
        <f t="shared" si="68"/>
        <v>photography books</v>
      </c>
      <c r="S622" s="7">
        <f t="shared" si="65"/>
        <v>42559.208333333328</v>
      </c>
      <c r="T622" s="7">
        <f t="shared" si="66"/>
        <v>42563.208333333328</v>
      </c>
      <c r="U622" s="9">
        <f t="shared" si="69"/>
        <v>4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63"/>
        <v>6.1980078125000002</v>
      </c>
      <c r="P623">
        <f t="shared" si="64"/>
        <v>74.006063432835816</v>
      </c>
      <c r="Q623" t="str">
        <f t="shared" si="67"/>
        <v>theater</v>
      </c>
      <c r="R623" t="str">
        <f t="shared" si="68"/>
        <v>plays</v>
      </c>
      <c r="S623" s="7">
        <f t="shared" si="65"/>
        <v>42626.208333333328</v>
      </c>
      <c r="T623" s="7">
        <f t="shared" si="66"/>
        <v>42631.208333333328</v>
      </c>
      <c r="U623" s="9">
        <f t="shared" si="69"/>
        <v>5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63"/>
        <v>3.1301587301587303E-2</v>
      </c>
      <c r="P624">
        <f t="shared" si="64"/>
        <v>92.4375</v>
      </c>
      <c r="Q624" t="str">
        <f t="shared" si="67"/>
        <v>music</v>
      </c>
      <c r="R624" t="str">
        <f t="shared" si="68"/>
        <v>indie rock</v>
      </c>
      <c r="S624" s="7">
        <f t="shared" si="65"/>
        <v>43205.208333333328</v>
      </c>
      <c r="T624" s="7">
        <f t="shared" si="66"/>
        <v>43231.208333333328</v>
      </c>
      <c r="U624" s="9">
        <f t="shared" si="69"/>
        <v>26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63"/>
        <v>1.5992152704135738</v>
      </c>
      <c r="P625">
        <f t="shared" si="64"/>
        <v>55.999257333828446</v>
      </c>
      <c r="Q625" t="str">
        <f t="shared" si="67"/>
        <v>theater</v>
      </c>
      <c r="R625" t="str">
        <f t="shared" si="68"/>
        <v>plays</v>
      </c>
      <c r="S625" s="7">
        <f t="shared" si="65"/>
        <v>42201.208333333328</v>
      </c>
      <c r="T625" s="7">
        <f t="shared" si="66"/>
        <v>42206.208333333328</v>
      </c>
      <c r="U625" s="9">
        <f t="shared" si="69"/>
        <v>5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63"/>
        <v>2.793921568627451</v>
      </c>
      <c r="P626">
        <f t="shared" si="64"/>
        <v>32.983796296296298</v>
      </c>
      <c r="Q626" t="str">
        <f t="shared" si="67"/>
        <v>photography</v>
      </c>
      <c r="R626" t="str">
        <f t="shared" si="68"/>
        <v>photography books</v>
      </c>
      <c r="S626" s="7">
        <f t="shared" si="65"/>
        <v>42029.25</v>
      </c>
      <c r="T626" s="7">
        <f t="shared" si="66"/>
        <v>42035.25</v>
      </c>
      <c r="U626" s="9">
        <f t="shared" si="69"/>
        <v>6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63"/>
        <v>0.77373333333333338</v>
      </c>
      <c r="P627">
        <f t="shared" si="64"/>
        <v>93.596774193548384</v>
      </c>
      <c r="Q627" t="str">
        <f t="shared" si="67"/>
        <v>theater</v>
      </c>
      <c r="R627" t="str">
        <f t="shared" si="68"/>
        <v>plays</v>
      </c>
      <c r="S627" s="7">
        <f t="shared" si="65"/>
        <v>43857.25</v>
      </c>
      <c r="T627" s="7">
        <f t="shared" si="66"/>
        <v>43871.25</v>
      </c>
      <c r="U627" s="9">
        <f t="shared" si="69"/>
        <v>14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63"/>
        <v>2.0632812500000002</v>
      </c>
      <c r="P628">
        <f t="shared" si="64"/>
        <v>69.867724867724874</v>
      </c>
      <c r="Q628" t="str">
        <f t="shared" si="67"/>
        <v>theater</v>
      </c>
      <c r="R628" t="str">
        <f t="shared" si="68"/>
        <v>plays</v>
      </c>
      <c r="S628" s="7">
        <f t="shared" si="65"/>
        <v>40449.208333333336</v>
      </c>
      <c r="T628" s="7">
        <f t="shared" si="66"/>
        <v>40458.208333333336</v>
      </c>
      <c r="U628" s="9">
        <f t="shared" si="69"/>
        <v>9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63"/>
        <v>6.9424999999999999</v>
      </c>
      <c r="P629">
        <f t="shared" si="64"/>
        <v>72.129870129870127</v>
      </c>
      <c r="Q629" t="str">
        <f t="shared" si="67"/>
        <v>food</v>
      </c>
      <c r="R629" t="str">
        <f t="shared" si="68"/>
        <v>food trucks</v>
      </c>
      <c r="S629" s="7">
        <f t="shared" si="65"/>
        <v>40345.208333333336</v>
      </c>
      <c r="T629" s="7">
        <f t="shared" si="66"/>
        <v>40369.208333333336</v>
      </c>
      <c r="U629" s="9">
        <f t="shared" si="69"/>
        <v>24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63"/>
        <v>1.5178947368421052</v>
      </c>
      <c r="P630">
        <f t="shared" si="64"/>
        <v>30.041666666666668</v>
      </c>
      <c r="Q630" t="str">
        <f t="shared" si="67"/>
        <v>music</v>
      </c>
      <c r="R630" t="str">
        <f t="shared" si="68"/>
        <v>indie rock</v>
      </c>
      <c r="S630" s="7">
        <f t="shared" si="65"/>
        <v>40455.208333333336</v>
      </c>
      <c r="T630" s="7">
        <f t="shared" si="66"/>
        <v>40458.208333333336</v>
      </c>
      <c r="U630" s="9">
        <f t="shared" si="69"/>
        <v>3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63"/>
        <v>0.64582072176949945</v>
      </c>
      <c r="P631">
        <f t="shared" si="64"/>
        <v>73.968000000000004</v>
      </c>
      <c r="Q631" t="str">
        <f t="shared" si="67"/>
        <v>theater</v>
      </c>
      <c r="R631" t="str">
        <f t="shared" si="68"/>
        <v>plays</v>
      </c>
      <c r="S631" s="7">
        <f t="shared" si="65"/>
        <v>42557.208333333328</v>
      </c>
      <c r="T631" s="7">
        <f t="shared" si="66"/>
        <v>42559.208333333328</v>
      </c>
      <c r="U631" s="9">
        <f t="shared" si="69"/>
        <v>2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63"/>
        <v>0.62873684210526315</v>
      </c>
      <c r="P632">
        <f t="shared" si="64"/>
        <v>68.65517241379311</v>
      </c>
      <c r="Q632" t="str">
        <f t="shared" si="67"/>
        <v>theater</v>
      </c>
      <c r="R632" t="str">
        <f t="shared" si="68"/>
        <v>plays</v>
      </c>
      <c r="S632" s="7">
        <f t="shared" si="65"/>
        <v>43586.208333333328</v>
      </c>
      <c r="T632" s="7">
        <f t="shared" si="66"/>
        <v>43597.208333333328</v>
      </c>
      <c r="U632" s="9">
        <f t="shared" si="69"/>
        <v>11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63"/>
        <v>3.1039864864864866</v>
      </c>
      <c r="P633">
        <f t="shared" si="64"/>
        <v>59.992164544564154</v>
      </c>
      <c r="Q633" t="str">
        <f t="shared" si="67"/>
        <v>theater</v>
      </c>
      <c r="R633" t="str">
        <f t="shared" si="68"/>
        <v>plays</v>
      </c>
      <c r="S633" s="7">
        <f t="shared" si="65"/>
        <v>43550.208333333328</v>
      </c>
      <c r="T633" s="7">
        <f t="shared" si="66"/>
        <v>43554.208333333328</v>
      </c>
      <c r="U633" s="9">
        <f t="shared" si="69"/>
        <v>4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63"/>
        <v>0.42859916782246882</v>
      </c>
      <c r="P634">
        <f t="shared" si="64"/>
        <v>111.15827338129496</v>
      </c>
      <c r="Q634" t="str">
        <f t="shared" si="67"/>
        <v>theater</v>
      </c>
      <c r="R634" t="str">
        <f t="shared" si="68"/>
        <v>plays</v>
      </c>
      <c r="S634" s="7">
        <f t="shared" si="65"/>
        <v>41945.208333333336</v>
      </c>
      <c r="T634" s="7">
        <f t="shared" si="66"/>
        <v>41963.25</v>
      </c>
      <c r="U634" s="9">
        <f t="shared" si="69"/>
        <v>18.041666666664241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63"/>
        <v>0.83119402985074631</v>
      </c>
      <c r="P635">
        <f t="shared" si="64"/>
        <v>53.038095238095238</v>
      </c>
      <c r="Q635" t="str">
        <f t="shared" si="67"/>
        <v>film &amp; video</v>
      </c>
      <c r="R635" t="str">
        <f t="shared" si="68"/>
        <v>animation</v>
      </c>
      <c r="S635" s="7">
        <f t="shared" si="65"/>
        <v>42315.25</v>
      </c>
      <c r="T635" s="7">
        <f t="shared" si="66"/>
        <v>42319.25</v>
      </c>
      <c r="U635" s="9">
        <f t="shared" si="69"/>
        <v>4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63"/>
        <v>0.78531302876480547</v>
      </c>
      <c r="P636">
        <f t="shared" si="64"/>
        <v>55.985524728588658</v>
      </c>
      <c r="Q636" t="str">
        <f t="shared" si="67"/>
        <v>film &amp; video</v>
      </c>
      <c r="R636" t="str">
        <f t="shared" si="68"/>
        <v>television</v>
      </c>
      <c r="S636" s="7">
        <f t="shared" si="65"/>
        <v>42819.208333333328</v>
      </c>
      <c r="T636" s="7">
        <f t="shared" si="66"/>
        <v>42833.208333333328</v>
      </c>
      <c r="U636" s="9">
        <f t="shared" si="69"/>
        <v>14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63"/>
        <v>1.1409352517985611</v>
      </c>
      <c r="P637">
        <f t="shared" si="64"/>
        <v>69.986760812003524</v>
      </c>
      <c r="Q637" t="str">
        <f t="shared" si="67"/>
        <v>film &amp; video</v>
      </c>
      <c r="R637" t="str">
        <f t="shared" si="68"/>
        <v>television</v>
      </c>
      <c r="S637" s="7">
        <f t="shared" si="65"/>
        <v>41314.25</v>
      </c>
      <c r="T637" s="7">
        <f t="shared" si="66"/>
        <v>41346.208333333336</v>
      </c>
      <c r="U637" s="9">
        <f t="shared" si="69"/>
        <v>31.958333333335759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63"/>
        <v>0.64537683358624176</v>
      </c>
      <c r="P638">
        <f t="shared" si="64"/>
        <v>48.998079877112133</v>
      </c>
      <c r="Q638" t="str">
        <f t="shared" si="67"/>
        <v>film &amp; video</v>
      </c>
      <c r="R638" t="str">
        <f t="shared" si="68"/>
        <v>animation</v>
      </c>
      <c r="S638" s="7">
        <f t="shared" si="65"/>
        <v>40926.25</v>
      </c>
      <c r="T638" s="7">
        <f t="shared" si="66"/>
        <v>40971.25</v>
      </c>
      <c r="U638" s="9">
        <f t="shared" si="69"/>
        <v>45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63"/>
        <v>0.79411764705882348</v>
      </c>
      <c r="P639">
        <f t="shared" si="64"/>
        <v>103.84615384615384</v>
      </c>
      <c r="Q639" t="str">
        <f t="shared" si="67"/>
        <v>theater</v>
      </c>
      <c r="R639" t="str">
        <f t="shared" si="68"/>
        <v>plays</v>
      </c>
      <c r="S639" s="7">
        <f t="shared" si="65"/>
        <v>42688.25</v>
      </c>
      <c r="T639" s="7">
        <f t="shared" si="66"/>
        <v>42696.25</v>
      </c>
      <c r="U639" s="9">
        <f t="shared" si="69"/>
        <v>8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63"/>
        <v>0.11419117647058824</v>
      </c>
      <c r="P640">
        <f t="shared" si="64"/>
        <v>99.127659574468083</v>
      </c>
      <c r="Q640" t="str">
        <f t="shared" si="67"/>
        <v>theater</v>
      </c>
      <c r="R640" t="str">
        <f t="shared" si="68"/>
        <v>plays</v>
      </c>
      <c r="S640" s="7">
        <f t="shared" si="65"/>
        <v>40386.208333333336</v>
      </c>
      <c r="T640" s="7">
        <f t="shared" si="66"/>
        <v>40398.208333333336</v>
      </c>
      <c r="U640" s="9">
        <f t="shared" si="69"/>
        <v>12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63"/>
        <v>0.56186046511627907</v>
      </c>
      <c r="P641">
        <f t="shared" si="64"/>
        <v>107.37777777777778</v>
      </c>
      <c r="Q641" t="str">
        <f t="shared" si="67"/>
        <v>film &amp; video</v>
      </c>
      <c r="R641" t="str">
        <f t="shared" si="68"/>
        <v>drama</v>
      </c>
      <c r="S641" s="7">
        <f t="shared" si="65"/>
        <v>43309.208333333328</v>
      </c>
      <c r="T641" s="7">
        <f t="shared" si="66"/>
        <v>43309.208333333328</v>
      </c>
      <c r="U641" s="9">
        <f t="shared" si="69"/>
        <v>0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70">E642/D642</f>
        <v>0.16501669449081802</v>
      </c>
      <c r="P642">
        <f t="shared" ref="P642:P705" si="71">IF(G642&gt;0,E642/G642,0)</f>
        <v>76.922178988326849</v>
      </c>
      <c r="Q642" t="str">
        <f t="shared" si="67"/>
        <v>theater</v>
      </c>
      <c r="R642" t="str">
        <f t="shared" si="68"/>
        <v>plays</v>
      </c>
      <c r="S642" s="7">
        <f t="shared" ref="S642:S705" si="72">(((J642/60)/60)/24)+DATE(1970,1,1)</f>
        <v>42387.25</v>
      </c>
      <c r="T642" s="7">
        <f t="shared" ref="T642:T705" si="73">(((K642/60)/60)/24)+DATE(1970,1,1)</f>
        <v>42390.25</v>
      </c>
      <c r="U642" s="9">
        <f t="shared" si="69"/>
        <v>3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70"/>
        <v>1.1996808510638297</v>
      </c>
      <c r="P643">
        <f t="shared" si="71"/>
        <v>58.128865979381445</v>
      </c>
      <c r="Q643" t="str">
        <f t="shared" ref="Q643:Q706" si="74">LEFT(N643,FIND("/",N643)-1)</f>
        <v>theater</v>
      </c>
      <c r="R643" t="str">
        <f t="shared" ref="R643:R706" si="75">RIGHT(N643,LEN(N643)-FIND("/",N643))</f>
        <v>plays</v>
      </c>
      <c r="S643" s="7">
        <f t="shared" si="72"/>
        <v>42786.25</v>
      </c>
      <c r="T643" s="7">
        <f t="shared" si="73"/>
        <v>42814.208333333328</v>
      </c>
      <c r="U643" s="9">
        <f t="shared" ref="U643:U706" si="76">T643-S643</f>
        <v>27.958333333328483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70"/>
        <v>1.4545652173913044</v>
      </c>
      <c r="P644">
        <f t="shared" si="71"/>
        <v>103.73643410852713</v>
      </c>
      <c r="Q644" t="str">
        <f t="shared" si="74"/>
        <v>technology</v>
      </c>
      <c r="R644" t="str">
        <f t="shared" si="75"/>
        <v>wearables</v>
      </c>
      <c r="S644" s="7">
        <f t="shared" si="72"/>
        <v>43451.25</v>
      </c>
      <c r="T644" s="7">
        <f t="shared" si="73"/>
        <v>43460.25</v>
      </c>
      <c r="U644" s="9">
        <f t="shared" si="76"/>
        <v>9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70"/>
        <v>2.2138255033557046</v>
      </c>
      <c r="P645">
        <f t="shared" si="71"/>
        <v>87.962666666666664</v>
      </c>
      <c r="Q645" t="str">
        <f t="shared" si="74"/>
        <v>theater</v>
      </c>
      <c r="R645" t="str">
        <f t="shared" si="75"/>
        <v>plays</v>
      </c>
      <c r="S645" s="7">
        <f t="shared" si="72"/>
        <v>42795.25</v>
      </c>
      <c r="T645" s="7">
        <f t="shared" si="73"/>
        <v>42813.208333333328</v>
      </c>
      <c r="U645" s="9">
        <f t="shared" si="76"/>
        <v>17.958333333328483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70"/>
        <v>0.48396694214876035</v>
      </c>
      <c r="P646">
        <f t="shared" si="71"/>
        <v>28</v>
      </c>
      <c r="Q646" t="str">
        <f t="shared" si="74"/>
        <v>theater</v>
      </c>
      <c r="R646" t="str">
        <f t="shared" si="75"/>
        <v>plays</v>
      </c>
      <c r="S646" s="7">
        <f t="shared" si="72"/>
        <v>43452.25</v>
      </c>
      <c r="T646" s="7">
        <f t="shared" si="73"/>
        <v>43468.25</v>
      </c>
      <c r="U646" s="9">
        <f t="shared" si="76"/>
        <v>16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70"/>
        <v>0.92911504424778757</v>
      </c>
      <c r="P647">
        <f t="shared" si="71"/>
        <v>37.999361294443261</v>
      </c>
      <c r="Q647" t="str">
        <f t="shared" si="74"/>
        <v>music</v>
      </c>
      <c r="R647" t="str">
        <f t="shared" si="75"/>
        <v>rock</v>
      </c>
      <c r="S647" s="7">
        <f t="shared" si="72"/>
        <v>43369.208333333328</v>
      </c>
      <c r="T647" s="7">
        <f t="shared" si="73"/>
        <v>43390.208333333328</v>
      </c>
      <c r="U647" s="9">
        <f t="shared" si="76"/>
        <v>21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70"/>
        <v>0.88599797365754818</v>
      </c>
      <c r="P648">
        <f t="shared" si="71"/>
        <v>29.999313893653515</v>
      </c>
      <c r="Q648" t="str">
        <f t="shared" si="74"/>
        <v>games</v>
      </c>
      <c r="R648" t="str">
        <f t="shared" si="75"/>
        <v>video games</v>
      </c>
      <c r="S648" s="7">
        <f t="shared" si="72"/>
        <v>41346.208333333336</v>
      </c>
      <c r="T648" s="7">
        <f t="shared" si="73"/>
        <v>41357.208333333336</v>
      </c>
      <c r="U648" s="9">
        <f t="shared" si="76"/>
        <v>11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70"/>
        <v>0.41399999999999998</v>
      </c>
      <c r="P649">
        <f t="shared" si="71"/>
        <v>103.5</v>
      </c>
      <c r="Q649" t="str">
        <f t="shared" si="74"/>
        <v>publishing</v>
      </c>
      <c r="R649" t="str">
        <f t="shared" si="75"/>
        <v>translations</v>
      </c>
      <c r="S649" s="7">
        <f t="shared" si="72"/>
        <v>43199.208333333328</v>
      </c>
      <c r="T649" s="7">
        <f t="shared" si="73"/>
        <v>43223.208333333328</v>
      </c>
      <c r="U649" s="9">
        <f t="shared" si="76"/>
        <v>24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70"/>
        <v>0.63056795131845844</v>
      </c>
      <c r="P650">
        <f t="shared" si="71"/>
        <v>85.994467496542185</v>
      </c>
      <c r="Q650" t="str">
        <f t="shared" si="74"/>
        <v>food</v>
      </c>
      <c r="R650" t="str">
        <f t="shared" si="75"/>
        <v>food trucks</v>
      </c>
      <c r="S650" s="7">
        <f t="shared" si="72"/>
        <v>42922.208333333328</v>
      </c>
      <c r="T650" s="7">
        <f t="shared" si="73"/>
        <v>42940.208333333328</v>
      </c>
      <c r="U650" s="9">
        <f t="shared" si="76"/>
        <v>18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70"/>
        <v>0.48482333607230893</v>
      </c>
      <c r="P651">
        <f t="shared" si="71"/>
        <v>98.011627906976742</v>
      </c>
      <c r="Q651" t="str">
        <f t="shared" si="74"/>
        <v>theater</v>
      </c>
      <c r="R651" t="str">
        <f t="shared" si="75"/>
        <v>plays</v>
      </c>
      <c r="S651" s="7">
        <f t="shared" si="72"/>
        <v>40471.208333333336</v>
      </c>
      <c r="T651" s="7">
        <f t="shared" si="73"/>
        <v>40482.208333333336</v>
      </c>
      <c r="U651" s="9">
        <f t="shared" si="76"/>
        <v>11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70"/>
        <v>0.02</v>
      </c>
      <c r="P652">
        <f t="shared" si="71"/>
        <v>2</v>
      </c>
      <c r="Q652" t="str">
        <f t="shared" si="74"/>
        <v>music</v>
      </c>
      <c r="R652" t="str">
        <f t="shared" si="75"/>
        <v>jazz</v>
      </c>
      <c r="S652" s="7">
        <f t="shared" si="72"/>
        <v>41828.208333333336</v>
      </c>
      <c r="T652" s="7">
        <f t="shared" si="73"/>
        <v>41855.208333333336</v>
      </c>
      <c r="U652" s="9">
        <f t="shared" si="76"/>
        <v>27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70"/>
        <v>0.88479410269445857</v>
      </c>
      <c r="P653">
        <f t="shared" si="71"/>
        <v>44.994570837642193</v>
      </c>
      <c r="Q653" t="str">
        <f t="shared" si="74"/>
        <v>film &amp; video</v>
      </c>
      <c r="R653" t="str">
        <f t="shared" si="75"/>
        <v>shorts</v>
      </c>
      <c r="S653" s="7">
        <f t="shared" si="72"/>
        <v>41692.25</v>
      </c>
      <c r="T653" s="7">
        <f t="shared" si="73"/>
        <v>41707.25</v>
      </c>
      <c r="U653" s="9">
        <f t="shared" si="76"/>
        <v>15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70"/>
        <v>1.2684</v>
      </c>
      <c r="P654">
        <f t="shared" si="71"/>
        <v>31.012224938875306</v>
      </c>
      <c r="Q654" t="str">
        <f t="shared" si="74"/>
        <v>technology</v>
      </c>
      <c r="R654" t="str">
        <f t="shared" si="75"/>
        <v>web</v>
      </c>
      <c r="S654" s="7">
        <f t="shared" si="72"/>
        <v>42587.208333333328</v>
      </c>
      <c r="T654" s="7">
        <f t="shared" si="73"/>
        <v>42630.208333333328</v>
      </c>
      <c r="U654" s="9">
        <f t="shared" si="76"/>
        <v>43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70"/>
        <v>23.388333333333332</v>
      </c>
      <c r="P655">
        <f t="shared" si="71"/>
        <v>59.970085470085472</v>
      </c>
      <c r="Q655" t="str">
        <f t="shared" si="74"/>
        <v>technology</v>
      </c>
      <c r="R655" t="str">
        <f t="shared" si="75"/>
        <v>web</v>
      </c>
      <c r="S655" s="7">
        <f t="shared" si="72"/>
        <v>42468.208333333328</v>
      </c>
      <c r="T655" s="7">
        <f t="shared" si="73"/>
        <v>42470.208333333328</v>
      </c>
      <c r="U655" s="9">
        <f t="shared" si="76"/>
        <v>2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70"/>
        <v>5.0838857142857146</v>
      </c>
      <c r="P656">
        <f t="shared" si="71"/>
        <v>58.9973474801061</v>
      </c>
      <c r="Q656" t="str">
        <f t="shared" si="74"/>
        <v>music</v>
      </c>
      <c r="R656" t="str">
        <f t="shared" si="75"/>
        <v>metal</v>
      </c>
      <c r="S656" s="7">
        <f t="shared" si="72"/>
        <v>42240.208333333328</v>
      </c>
      <c r="T656" s="7">
        <f t="shared" si="73"/>
        <v>42245.208333333328</v>
      </c>
      <c r="U656" s="9">
        <f t="shared" si="76"/>
        <v>5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70"/>
        <v>1.9147826086956521</v>
      </c>
      <c r="P657">
        <f t="shared" si="71"/>
        <v>50.045454545454547</v>
      </c>
      <c r="Q657" t="str">
        <f t="shared" si="74"/>
        <v>photography</v>
      </c>
      <c r="R657" t="str">
        <f t="shared" si="75"/>
        <v>photography books</v>
      </c>
      <c r="S657" s="7">
        <f t="shared" si="72"/>
        <v>42796.25</v>
      </c>
      <c r="T657" s="7">
        <f t="shared" si="73"/>
        <v>42809.208333333328</v>
      </c>
      <c r="U657" s="9">
        <f t="shared" si="76"/>
        <v>12.958333333328483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70"/>
        <v>0.42127533783783783</v>
      </c>
      <c r="P658">
        <f t="shared" si="71"/>
        <v>98.966269841269835</v>
      </c>
      <c r="Q658" t="str">
        <f t="shared" si="74"/>
        <v>food</v>
      </c>
      <c r="R658" t="str">
        <f t="shared" si="75"/>
        <v>food trucks</v>
      </c>
      <c r="S658" s="7">
        <f t="shared" si="72"/>
        <v>43097.25</v>
      </c>
      <c r="T658" s="7">
        <f t="shared" si="73"/>
        <v>43102.25</v>
      </c>
      <c r="U658" s="9">
        <f t="shared" si="76"/>
        <v>5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70"/>
        <v>8.2400000000000001E-2</v>
      </c>
      <c r="P659">
        <f t="shared" si="71"/>
        <v>58.857142857142854</v>
      </c>
      <c r="Q659" t="str">
        <f t="shared" si="74"/>
        <v>film &amp; video</v>
      </c>
      <c r="R659" t="str">
        <f t="shared" si="75"/>
        <v>science fiction</v>
      </c>
      <c r="S659" s="7">
        <f t="shared" si="72"/>
        <v>43096.25</v>
      </c>
      <c r="T659" s="7">
        <f t="shared" si="73"/>
        <v>43112.25</v>
      </c>
      <c r="U659" s="9">
        <f t="shared" si="76"/>
        <v>16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70"/>
        <v>0.60064638783269964</v>
      </c>
      <c r="P660">
        <f t="shared" si="71"/>
        <v>81.010256410256417</v>
      </c>
      <c r="Q660" t="str">
        <f t="shared" si="74"/>
        <v>music</v>
      </c>
      <c r="R660" t="str">
        <f t="shared" si="75"/>
        <v>rock</v>
      </c>
      <c r="S660" s="7">
        <f t="shared" si="72"/>
        <v>42246.208333333328</v>
      </c>
      <c r="T660" s="7">
        <f t="shared" si="73"/>
        <v>42269.208333333328</v>
      </c>
      <c r="U660" s="9">
        <f t="shared" si="76"/>
        <v>23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70"/>
        <v>0.47232808616404309</v>
      </c>
      <c r="P661">
        <f t="shared" si="71"/>
        <v>76.013333333333335</v>
      </c>
      <c r="Q661" t="str">
        <f t="shared" si="74"/>
        <v>film &amp; video</v>
      </c>
      <c r="R661" t="str">
        <f t="shared" si="75"/>
        <v>documentary</v>
      </c>
      <c r="S661" s="7">
        <f t="shared" si="72"/>
        <v>40570.25</v>
      </c>
      <c r="T661" s="7">
        <f t="shared" si="73"/>
        <v>40571.25</v>
      </c>
      <c r="U661" s="9">
        <f t="shared" si="76"/>
        <v>1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70"/>
        <v>0.81736263736263737</v>
      </c>
      <c r="P662">
        <f t="shared" si="71"/>
        <v>96.597402597402592</v>
      </c>
      <c r="Q662" t="str">
        <f t="shared" si="74"/>
        <v>theater</v>
      </c>
      <c r="R662" t="str">
        <f t="shared" si="75"/>
        <v>plays</v>
      </c>
      <c r="S662" s="7">
        <f t="shared" si="72"/>
        <v>42237.208333333328</v>
      </c>
      <c r="T662" s="7">
        <f t="shared" si="73"/>
        <v>42246.208333333328</v>
      </c>
      <c r="U662" s="9">
        <f t="shared" si="76"/>
        <v>9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70"/>
        <v>0.54187265917603</v>
      </c>
      <c r="P663">
        <f t="shared" si="71"/>
        <v>76.957446808510639</v>
      </c>
      <c r="Q663" t="str">
        <f t="shared" si="74"/>
        <v>music</v>
      </c>
      <c r="R663" t="str">
        <f t="shared" si="75"/>
        <v>jazz</v>
      </c>
      <c r="S663" s="7">
        <f t="shared" si="72"/>
        <v>40996.208333333336</v>
      </c>
      <c r="T663" s="7">
        <f t="shared" si="73"/>
        <v>41026.208333333336</v>
      </c>
      <c r="U663" s="9">
        <f t="shared" si="76"/>
        <v>30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70"/>
        <v>0.97868131868131869</v>
      </c>
      <c r="P664">
        <f t="shared" si="71"/>
        <v>67.984732824427482</v>
      </c>
      <c r="Q664" t="str">
        <f t="shared" si="74"/>
        <v>theater</v>
      </c>
      <c r="R664" t="str">
        <f t="shared" si="75"/>
        <v>plays</v>
      </c>
      <c r="S664" s="7">
        <f t="shared" si="72"/>
        <v>43443.25</v>
      </c>
      <c r="T664" s="7">
        <f t="shared" si="73"/>
        <v>43447.25</v>
      </c>
      <c r="U664" s="9">
        <f t="shared" si="76"/>
        <v>4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70"/>
        <v>0.77239999999999998</v>
      </c>
      <c r="P665">
        <f t="shared" si="71"/>
        <v>88.781609195402297</v>
      </c>
      <c r="Q665" t="str">
        <f t="shared" si="74"/>
        <v>theater</v>
      </c>
      <c r="R665" t="str">
        <f t="shared" si="75"/>
        <v>plays</v>
      </c>
      <c r="S665" s="7">
        <f t="shared" si="72"/>
        <v>40458.208333333336</v>
      </c>
      <c r="T665" s="7">
        <f t="shared" si="73"/>
        <v>40481.208333333336</v>
      </c>
      <c r="U665" s="9">
        <f t="shared" si="76"/>
        <v>23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70"/>
        <v>0.33464735516372796</v>
      </c>
      <c r="P666">
        <f t="shared" si="71"/>
        <v>24.99623706491063</v>
      </c>
      <c r="Q666" t="str">
        <f t="shared" si="74"/>
        <v>music</v>
      </c>
      <c r="R666" t="str">
        <f t="shared" si="75"/>
        <v>jazz</v>
      </c>
      <c r="S666" s="7">
        <f t="shared" si="72"/>
        <v>40959.25</v>
      </c>
      <c r="T666" s="7">
        <f t="shared" si="73"/>
        <v>40969.25</v>
      </c>
      <c r="U666" s="9">
        <f t="shared" si="76"/>
        <v>10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70"/>
        <v>2.3958823529411766</v>
      </c>
      <c r="P667">
        <f t="shared" si="71"/>
        <v>44.922794117647058</v>
      </c>
      <c r="Q667" t="str">
        <f t="shared" si="74"/>
        <v>film &amp; video</v>
      </c>
      <c r="R667" t="str">
        <f t="shared" si="75"/>
        <v>documentary</v>
      </c>
      <c r="S667" s="7">
        <f t="shared" si="72"/>
        <v>40733.208333333336</v>
      </c>
      <c r="T667" s="7">
        <f t="shared" si="73"/>
        <v>40747.208333333336</v>
      </c>
      <c r="U667" s="9">
        <f t="shared" si="76"/>
        <v>14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70"/>
        <v>0.64032258064516134</v>
      </c>
      <c r="P668">
        <f t="shared" si="71"/>
        <v>79.400000000000006</v>
      </c>
      <c r="Q668" t="str">
        <f t="shared" si="74"/>
        <v>theater</v>
      </c>
      <c r="R668" t="str">
        <f t="shared" si="75"/>
        <v>plays</v>
      </c>
      <c r="S668" s="7">
        <f t="shared" si="72"/>
        <v>41516.208333333336</v>
      </c>
      <c r="T668" s="7">
        <f t="shared" si="73"/>
        <v>41522.208333333336</v>
      </c>
      <c r="U668" s="9">
        <f t="shared" si="76"/>
        <v>6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70"/>
        <v>1.7615942028985507</v>
      </c>
      <c r="P669">
        <f t="shared" si="71"/>
        <v>29.009546539379475</v>
      </c>
      <c r="Q669" t="str">
        <f t="shared" si="74"/>
        <v>journalism</v>
      </c>
      <c r="R669" t="str">
        <f t="shared" si="75"/>
        <v>audio</v>
      </c>
      <c r="S669" s="7">
        <f t="shared" si="72"/>
        <v>41892.208333333336</v>
      </c>
      <c r="T669" s="7">
        <f t="shared" si="73"/>
        <v>41901.208333333336</v>
      </c>
      <c r="U669" s="9">
        <f t="shared" si="76"/>
        <v>9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70"/>
        <v>0.20338181818181819</v>
      </c>
      <c r="P670">
        <f t="shared" si="71"/>
        <v>73.59210526315789</v>
      </c>
      <c r="Q670" t="str">
        <f t="shared" si="74"/>
        <v>theater</v>
      </c>
      <c r="R670" t="str">
        <f t="shared" si="75"/>
        <v>plays</v>
      </c>
      <c r="S670" s="7">
        <f t="shared" si="72"/>
        <v>41122.208333333336</v>
      </c>
      <c r="T670" s="7">
        <f t="shared" si="73"/>
        <v>41134.208333333336</v>
      </c>
      <c r="U670" s="9">
        <f t="shared" si="76"/>
        <v>12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70"/>
        <v>3.5864754098360656</v>
      </c>
      <c r="P671">
        <f t="shared" si="71"/>
        <v>107.97038864898211</v>
      </c>
      <c r="Q671" t="str">
        <f t="shared" si="74"/>
        <v>theater</v>
      </c>
      <c r="R671" t="str">
        <f t="shared" si="75"/>
        <v>plays</v>
      </c>
      <c r="S671" s="7">
        <f t="shared" si="72"/>
        <v>42912.208333333328</v>
      </c>
      <c r="T671" s="7">
        <f t="shared" si="73"/>
        <v>42921.208333333328</v>
      </c>
      <c r="U671" s="9">
        <f t="shared" si="76"/>
        <v>9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70"/>
        <v>4.6885802469135802</v>
      </c>
      <c r="P672">
        <f t="shared" si="71"/>
        <v>68.987284287011803</v>
      </c>
      <c r="Q672" t="str">
        <f t="shared" si="74"/>
        <v>music</v>
      </c>
      <c r="R672" t="str">
        <f t="shared" si="75"/>
        <v>indie rock</v>
      </c>
      <c r="S672" s="7">
        <f t="shared" si="72"/>
        <v>42425.25</v>
      </c>
      <c r="T672" s="7">
        <f t="shared" si="73"/>
        <v>42437.25</v>
      </c>
      <c r="U672" s="9">
        <f t="shared" si="76"/>
        <v>12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70"/>
        <v>1.220563524590164</v>
      </c>
      <c r="P673">
        <f t="shared" si="71"/>
        <v>111.02236719478098</v>
      </c>
      <c r="Q673" t="str">
        <f t="shared" si="74"/>
        <v>theater</v>
      </c>
      <c r="R673" t="str">
        <f t="shared" si="75"/>
        <v>plays</v>
      </c>
      <c r="S673" s="7">
        <f t="shared" si="72"/>
        <v>40390.208333333336</v>
      </c>
      <c r="T673" s="7">
        <f t="shared" si="73"/>
        <v>40394.208333333336</v>
      </c>
      <c r="U673" s="9">
        <f t="shared" si="76"/>
        <v>4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70"/>
        <v>0.55931783729156137</v>
      </c>
      <c r="P674">
        <f t="shared" si="71"/>
        <v>24.997515808491418</v>
      </c>
      <c r="Q674" t="str">
        <f t="shared" si="74"/>
        <v>theater</v>
      </c>
      <c r="R674" t="str">
        <f t="shared" si="75"/>
        <v>plays</v>
      </c>
      <c r="S674" s="7">
        <f t="shared" si="72"/>
        <v>43180.208333333328</v>
      </c>
      <c r="T674" s="7">
        <f t="shared" si="73"/>
        <v>43190.208333333328</v>
      </c>
      <c r="U674" s="9">
        <f t="shared" si="76"/>
        <v>10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70"/>
        <v>0.43660714285714286</v>
      </c>
      <c r="P675">
        <f t="shared" si="71"/>
        <v>42.155172413793103</v>
      </c>
      <c r="Q675" t="str">
        <f t="shared" si="74"/>
        <v>music</v>
      </c>
      <c r="R675" t="str">
        <f t="shared" si="75"/>
        <v>indie rock</v>
      </c>
      <c r="S675" s="7">
        <f t="shared" si="72"/>
        <v>42475.208333333328</v>
      </c>
      <c r="T675" s="7">
        <f t="shared" si="73"/>
        <v>42496.208333333328</v>
      </c>
      <c r="U675" s="9">
        <f t="shared" si="76"/>
        <v>21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70"/>
        <v>0.33538371411833628</v>
      </c>
      <c r="P676">
        <f t="shared" si="71"/>
        <v>47.003284072249592</v>
      </c>
      <c r="Q676" t="str">
        <f t="shared" si="74"/>
        <v>photography</v>
      </c>
      <c r="R676" t="str">
        <f t="shared" si="75"/>
        <v>photography books</v>
      </c>
      <c r="S676" s="7">
        <f t="shared" si="72"/>
        <v>40774.208333333336</v>
      </c>
      <c r="T676" s="7">
        <f t="shared" si="73"/>
        <v>40821.208333333336</v>
      </c>
      <c r="U676" s="9">
        <f t="shared" si="76"/>
        <v>47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70"/>
        <v>1.2297938144329896</v>
      </c>
      <c r="P677">
        <f t="shared" si="71"/>
        <v>36.0392749244713</v>
      </c>
      <c r="Q677" t="str">
        <f t="shared" si="74"/>
        <v>journalism</v>
      </c>
      <c r="R677" t="str">
        <f t="shared" si="75"/>
        <v>audio</v>
      </c>
      <c r="S677" s="7">
        <f t="shared" si="72"/>
        <v>43719.208333333328</v>
      </c>
      <c r="T677" s="7">
        <f t="shared" si="73"/>
        <v>43726.208333333328</v>
      </c>
      <c r="U677" s="9">
        <f t="shared" si="76"/>
        <v>7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70"/>
        <v>1.8974959871589085</v>
      </c>
      <c r="P678">
        <f t="shared" si="71"/>
        <v>101.03760683760684</v>
      </c>
      <c r="Q678" t="str">
        <f t="shared" si="74"/>
        <v>photography</v>
      </c>
      <c r="R678" t="str">
        <f t="shared" si="75"/>
        <v>photography books</v>
      </c>
      <c r="S678" s="7">
        <f t="shared" si="72"/>
        <v>41178.208333333336</v>
      </c>
      <c r="T678" s="7">
        <f t="shared" si="73"/>
        <v>41187.208333333336</v>
      </c>
      <c r="U678" s="9">
        <f t="shared" si="76"/>
        <v>9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70"/>
        <v>0.83622641509433959</v>
      </c>
      <c r="P679">
        <f t="shared" si="71"/>
        <v>39.927927927927925</v>
      </c>
      <c r="Q679" t="str">
        <f t="shared" si="74"/>
        <v>publishing</v>
      </c>
      <c r="R679" t="str">
        <f t="shared" si="75"/>
        <v>fiction</v>
      </c>
      <c r="S679" s="7">
        <f t="shared" si="72"/>
        <v>42561.208333333328</v>
      </c>
      <c r="T679" s="7">
        <f t="shared" si="73"/>
        <v>42611.208333333328</v>
      </c>
      <c r="U679" s="9">
        <f t="shared" si="76"/>
        <v>50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70"/>
        <v>0.17968844221105529</v>
      </c>
      <c r="P680">
        <f t="shared" si="71"/>
        <v>83.158139534883716</v>
      </c>
      <c r="Q680" t="str">
        <f t="shared" si="74"/>
        <v>film &amp; video</v>
      </c>
      <c r="R680" t="str">
        <f t="shared" si="75"/>
        <v>drama</v>
      </c>
      <c r="S680" s="7">
        <f t="shared" si="72"/>
        <v>43484.25</v>
      </c>
      <c r="T680" s="7">
        <f t="shared" si="73"/>
        <v>43486.25</v>
      </c>
      <c r="U680" s="9">
        <f t="shared" si="76"/>
        <v>2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70"/>
        <v>10.365</v>
      </c>
      <c r="P681">
        <f t="shared" si="71"/>
        <v>39.97520661157025</v>
      </c>
      <c r="Q681" t="str">
        <f t="shared" si="74"/>
        <v>food</v>
      </c>
      <c r="R681" t="str">
        <f t="shared" si="75"/>
        <v>food trucks</v>
      </c>
      <c r="S681" s="7">
        <f t="shared" si="72"/>
        <v>43756.208333333328</v>
      </c>
      <c r="T681" s="7">
        <f t="shared" si="73"/>
        <v>43761.208333333328</v>
      </c>
      <c r="U681" s="9">
        <f t="shared" si="76"/>
        <v>5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70"/>
        <v>0.97405219780219776</v>
      </c>
      <c r="P682">
        <f t="shared" si="71"/>
        <v>47.993908629441627</v>
      </c>
      <c r="Q682" t="str">
        <f t="shared" si="74"/>
        <v>games</v>
      </c>
      <c r="R682" t="str">
        <f t="shared" si="75"/>
        <v>mobile games</v>
      </c>
      <c r="S682" s="7">
        <f t="shared" si="72"/>
        <v>43813.25</v>
      </c>
      <c r="T682" s="7">
        <f t="shared" si="73"/>
        <v>43815.25</v>
      </c>
      <c r="U682" s="9">
        <f t="shared" si="76"/>
        <v>2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70"/>
        <v>0.86386203150461705</v>
      </c>
      <c r="P683">
        <f t="shared" si="71"/>
        <v>95.978877489438744</v>
      </c>
      <c r="Q683" t="str">
        <f t="shared" si="74"/>
        <v>theater</v>
      </c>
      <c r="R683" t="str">
        <f t="shared" si="75"/>
        <v>plays</v>
      </c>
      <c r="S683" s="7">
        <f t="shared" si="72"/>
        <v>40898.25</v>
      </c>
      <c r="T683" s="7">
        <f t="shared" si="73"/>
        <v>40904.25</v>
      </c>
      <c r="U683" s="9">
        <f t="shared" si="76"/>
        <v>6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70"/>
        <v>1.5016666666666667</v>
      </c>
      <c r="P684">
        <f t="shared" si="71"/>
        <v>78.728155339805824</v>
      </c>
      <c r="Q684" t="str">
        <f t="shared" si="74"/>
        <v>theater</v>
      </c>
      <c r="R684" t="str">
        <f t="shared" si="75"/>
        <v>plays</v>
      </c>
      <c r="S684" s="7">
        <f t="shared" si="72"/>
        <v>41619.25</v>
      </c>
      <c r="T684" s="7">
        <f t="shared" si="73"/>
        <v>41628.25</v>
      </c>
      <c r="U684" s="9">
        <f t="shared" si="76"/>
        <v>9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70"/>
        <v>3.5843478260869563</v>
      </c>
      <c r="P685">
        <f t="shared" si="71"/>
        <v>56.081632653061227</v>
      </c>
      <c r="Q685" t="str">
        <f t="shared" si="74"/>
        <v>theater</v>
      </c>
      <c r="R685" t="str">
        <f t="shared" si="75"/>
        <v>plays</v>
      </c>
      <c r="S685" s="7">
        <f t="shared" si="72"/>
        <v>43359.208333333328</v>
      </c>
      <c r="T685" s="7">
        <f t="shared" si="73"/>
        <v>43361.208333333328</v>
      </c>
      <c r="U685" s="9">
        <f t="shared" si="76"/>
        <v>2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70"/>
        <v>5.4285714285714288</v>
      </c>
      <c r="P686">
        <f t="shared" si="71"/>
        <v>69.090909090909093</v>
      </c>
      <c r="Q686" t="str">
        <f t="shared" si="74"/>
        <v>publishing</v>
      </c>
      <c r="R686" t="str">
        <f t="shared" si="75"/>
        <v>nonfiction</v>
      </c>
      <c r="S686" s="7">
        <f t="shared" si="72"/>
        <v>40358.208333333336</v>
      </c>
      <c r="T686" s="7">
        <f t="shared" si="73"/>
        <v>40378.208333333336</v>
      </c>
      <c r="U686" s="9">
        <f t="shared" si="76"/>
        <v>20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70"/>
        <v>0.67500714285714281</v>
      </c>
      <c r="P687">
        <f t="shared" si="71"/>
        <v>102.05291576673866</v>
      </c>
      <c r="Q687" t="str">
        <f t="shared" si="74"/>
        <v>theater</v>
      </c>
      <c r="R687" t="str">
        <f t="shared" si="75"/>
        <v>plays</v>
      </c>
      <c r="S687" s="7">
        <f t="shared" si="72"/>
        <v>42239.208333333328</v>
      </c>
      <c r="T687" s="7">
        <f t="shared" si="73"/>
        <v>42263.208333333328</v>
      </c>
      <c r="U687" s="9">
        <f t="shared" si="76"/>
        <v>24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70"/>
        <v>1.9174666666666667</v>
      </c>
      <c r="P688">
        <f t="shared" si="71"/>
        <v>107.32089552238806</v>
      </c>
      <c r="Q688" t="str">
        <f t="shared" si="74"/>
        <v>technology</v>
      </c>
      <c r="R688" t="str">
        <f t="shared" si="75"/>
        <v>wearables</v>
      </c>
      <c r="S688" s="7">
        <f t="shared" si="72"/>
        <v>43186.208333333328</v>
      </c>
      <c r="T688" s="7">
        <f t="shared" si="73"/>
        <v>43197.208333333328</v>
      </c>
      <c r="U688" s="9">
        <f t="shared" si="76"/>
        <v>11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70"/>
        <v>9.32</v>
      </c>
      <c r="P689">
        <f t="shared" si="71"/>
        <v>51.970260223048328</v>
      </c>
      <c r="Q689" t="str">
        <f t="shared" si="74"/>
        <v>theater</v>
      </c>
      <c r="R689" t="str">
        <f t="shared" si="75"/>
        <v>plays</v>
      </c>
      <c r="S689" s="7">
        <f t="shared" si="72"/>
        <v>42806.25</v>
      </c>
      <c r="T689" s="7">
        <f t="shared" si="73"/>
        <v>42809.208333333328</v>
      </c>
      <c r="U689" s="9">
        <f t="shared" si="76"/>
        <v>2.9583333333284827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70"/>
        <v>4.2927586206896553</v>
      </c>
      <c r="P690">
        <f t="shared" si="71"/>
        <v>71.137142857142862</v>
      </c>
      <c r="Q690" t="str">
        <f t="shared" si="74"/>
        <v>film &amp; video</v>
      </c>
      <c r="R690" t="str">
        <f t="shared" si="75"/>
        <v>television</v>
      </c>
      <c r="S690" s="7">
        <f t="shared" si="72"/>
        <v>43475.25</v>
      </c>
      <c r="T690" s="7">
        <f t="shared" si="73"/>
        <v>43491.25</v>
      </c>
      <c r="U690" s="9">
        <f t="shared" si="76"/>
        <v>16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70"/>
        <v>1.0065753424657535</v>
      </c>
      <c r="P691">
        <f t="shared" si="71"/>
        <v>106.49275362318841</v>
      </c>
      <c r="Q691" t="str">
        <f t="shared" si="74"/>
        <v>technology</v>
      </c>
      <c r="R691" t="str">
        <f t="shared" si="75"/>
        <v>web</v>
      </c>
      <c r="S691" s="7">
        <f t="shared" si="72"/>
        <v>41576.208333333336</v>
      </c>
      <c r="T691" s="7">
        <f t="shared" si="73"/>
        <v>41588.25</v>
      </c>
      <c r="U691" s="9">
        <f t="shared" si="76"/>
        <v>12.041666666664241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70"/>
        <v>2.266111111111111</v>
      </c>
      <c r="P692">
        <f t="shared" si="71"/>
        <v>42.93684210526316</v>
      </c>
      <c r="Q692" t="str">
        <f t="shared" si="74"/>
        <v>film &amp; video</v>
      </c>
      <c r="R692" t="str">
        <f t="shared" si="75"/>
        <v>documentary</v>
      </c>
      <c r="S692" s="7">
        <f t="shared" si="72"/>
        <v>40874.25</v>
      </c>
      <c r="T692" s="7">
        <f t="shared" si="73"/>
        <v>40880.25</v>
      </c>
      <c r="U692" s="9">
        <f t="shared" si="76"/>
        <v>6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70"/>
        <v>1.4238</v>
      </c>
      <c r="P693">
        <f t="shared" si="71"/>
        <v>30.037974683544302</v>
      </c>
      <c r="Q693" t="str">
        <f t="shared" si="74"/>
        <v>film &amp; video</v>
      </c>
      <c r="R693" t="str">
        <f t="shared" si="75"/>
        <v>documentary</v>
      </c>
      <c r="S693" s="7">
        <f t="shared" si="72"/>
        <v>41185.208333333336</v>
      </c>
      <c r="T693" s="7">
        <f t="shared" si="73"/>
        <v>41202.208333333336</v>
      </c>
      <c r="U693" s="9">
        <f t="shared" si="76"/>
        <v>17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70"/>
        <v>0.90633333333333332</v>
      </c>
      <c r="P694">
        <f t="shared" si="71"/>
        <v>70.623376623376629</v>
      </c>
      <c r="Q694" t="str">
        <f t="shared" si="74"/>
        <v>music</v>
      </c>
      <c r="R694" t="str">
        <f t="shared" si="75"/>
        <v>rock</v>
      </c>
      <c r="S694" s="7">
        <f t="shared" si="72"/>
        <v>43655.208333333328</v>
      </c>
      <c r="T694" s="7">
        <f t="shared" si="73"/>
        <v>43673.208333333328</v>
      </c>
      <c r="U694" s="9">
        <f t="shared" si="76"/>
        <v>18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70"/>
        <v>0.63966740576496672</v>
      </c>
      <c r="P695">
        <f t="shared" si="71"/>
        <v>66.016018306636155</v>
      </c>
      <c r="Q695" t="str">
        <f t="shared" si="74"/>
        <v>theater</v>
      </c>
      <c r="R695" t="str">
        <f t="shared" si="75"/>
        <v>plays</v>
      </c>
      <c r="S695" s="7">
        <f t="shared" si="72"/>
        <v>43025.208333333328</v>
      </c>
      <c r="T695" s="7">
        <f t="shared" si="73"/>
        <v>43042.208333333328</v>
      </c>
      <c r="U695" s="9">
        <f t="shared" si="76"/>
        <v>17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70"/>
        <v>0.84131868131868137</v>
      </c>
      <c r="P696">
        <f t="shared" si="71"/>
        <v>96.911392405063296</v>
      </c>
      <c r="Q696" t="str">
        <f t="shared" si="74"/>
        <v>theater</v>
      </c>
      <c r="R696" t="str">
        <f t="shared" si="75"/>
        <v>plays</v>
      </c>
      <c r="S696" s="7">
        <f t="shared" si="72"/>
        <v>43066.25</v>
      </c>
      <c r="T696" s="7">
        <f t="shared" si="73"/>
        <v>43103.25</v>
      </c>
      <c r="U696" s="9">
        <f t="shared" si="76"/>
        <v>37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70"/>
        <v>1.3393478260869565</v>
      </c>
      <c r="P697">
        <f t="shared" si="71"/>
        <v>62.867346938775512</v>
      </c>
      <c r="Q697" t="str">
        <f t="shared" si="74"/>
        <v>music</v>
      </c>
      <c r="R697" t="str">
        <f t="shared" si="75"/>
        <v>rock</v>
      </c>
      <c r="S697" s="7">
        <f t="shared" si="72"/>
        <v>42322.25</v>
      </c>
      <c r="T697" s="7">
        <f t="shared" si="73"/>
        <v>42338.25</v>
      </c>
      <c r="U697" s="9">
        <f t="shared" si="76"/>
        <v>16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70"/>
        <v>0.59042047531992692</v>
      </c>
      <c r="P698">
        <f t="shared" si="71"/>
        <v>108.98537682789652</v>
      </c>
      <c r="Q698" t="str">
        <f t="shared" si="74"/>
        <v>theater</v>
      </c>
      <c r="R698" t="str">
        <f t="shared" si="75"/>
        <v>plays</v>
      </c>
      <c r="S698" s="7">
        <f t="shared" si="72"/>
        <v>42114.208333333328</v>
      </c>
      <c r="T698" s="7">
        <f t="shared" si="73"/>
        <v>42115.208333333328</v>
      </c>
      <c r="U698" s="9">
        <f t="shared" si="76"/>
        <v>1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70"/>
        <v>1.5280062063615205</v>
      </c>
      <c r="P699">
        <f t="shared" si="71"/>
        <v>26.999314599040439</v>
      </c>
      <c r="Q699" t="str">
        <f t="shared" si="74"/>
        <v>music</v>
      </c>
      <c r="R699" t="str">
        <f t="shared" si="75"/>
        <v>electric music</v>
      </c>
      <c r="S699" s="7">
        <f t="shared" si="72"/>
        <v>43190.208333333328</v>
      </c>
      <c r="T699" s="7">
        <f t="shared" si="73"/>
        <v>43192.208333333328</v>
      </c>
      <c r="U699" s="9">
        <f t="shared" si="76"/>
        <v>2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70"/>
        <v>4.466912114014252</v>
      </c>
      <c r="P700">
        <f t="shared" si="71"/>
        <v>65.004147943311438</v>
      </c>
      <c r="Q700" t="str">
        <f t="shared" si="74"/>
        <v>technology</v>
      </c>
      <c r="R700" t="str">
        <f t="shared" si="75"/>
        <v>wearables</v>
      </c>
      <c r="S700" s="7">
        <f t="shared" si="72"/>
        <v>40871.25</v>
      </c>
      <c r="T700" s="7">
        <f t="shared" si="73"/>
        <v>40885.25</v>
      </c>
      <c r="U700" s="9">
        <f t="shared" si="76"/>
        <v>14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70"/>
        <v>0.8439189189189189</v>
      </c>
      <c r="P701">
        <f t="shared" si="71"/>
        <v>111.51785714285714</v>
      </c>
      <c r="Q701" t="str">
        <f t="shared" si="74"/>
        <v>film &amp; video</v>
      </c>
      <c r="R701" t="str">
        <f t="shared" si="75"/>
        <v>drama</v>
      </c>
      <c r="S701" s="7">
        <f t="shared" si="72"/>
        <v>43641.208333333328</v>
      </c>
      <c r="T701" s="7">
        <f t="shared" si="73"/>
        <v>43642.208333333328</v>
      </c>
      <c r="U701" s="9">
        <f t="shared" si="76"/>
        <v>1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70"/>
        <v>0.03</v>
      </c>
      <c r="P702">
        <f t="shared" si="71"/>
        <v>3</v>
      </c>
      <c r="Q702" t="str">
        <f t="shared" si="74"/>
        <v>technology</v>
      </c>
      <c r="R702" t="str">
        <f t="shared" si="75"/>
        <v>wearables</v>
      </c>
      <c r="S702" s="7">
        <f t="shared" si="72"/>
        <v>40203.25</v>
      </c>
      <c r="T702" s="7">
        <f t="shared" si="73"/>
        <v>40218.25</v>
      </c>
      <c r="U702" s="9">
        <f t="shared" si="76"/>
        <v>15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70"/>
        <v>1.7502692307692307</v>
      </c>
      <c r="P703">
        <f t="shared" si="71"/>
        <v>110.99268292682927</v>
      </c>
      <c r="Q703" t="str">
        <f t="shared" si="74"/>
        <v>theater</v>
      </c>
      <c r="R703" t="str">
        <f t="shared" si="75"/>
        <v>plays</v>
      </c>
      <c r="S703" s="7">
        <f t="shared" si="72"/>
        <v>40629.208333333336</v>
      </c>
      <c r="T703" s="7">
        <f t="shared" si="73"/>
        <v>40636.208333333336</v>
      </c>
      <c r="U703" s="9">
        <f t="shared" si="76"/>
        <v>7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70"/>
        <v>0.54137931034482756</v>
      </c>
      <c r="P704">
        <f t="shared" si="71"/>
        <v>56.746987951807228</v>
      </c>
      <c r="Q704" t="str">
        <f t="shared" si="74"/>
        <v>technology</v>
      </c>
      <c r="R704" t="str">
        <f t="shared" si="75"/>
        <v>wearables</v>
      </c>
      <c r="S704" s="7">
        <f t="shared" si="72"/>
        <v>41477.208333333336</v>
      </c>
      <c r="T704" s="7">
        <f t="shared" si="73"/>
        <v>41482.208333333336</v>
      </c>
      <c r="U704" s="9">
        <f t="shared" si="76"/>
        <v>5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70"/>
        <v>3.1187381703470032</v>
      </c>
      <c r="P705">
        <f t="shared" si="71"/>
        <v>97.020608439646708</v>
      </c>
      <c r="Q705" t="str">
        <f t="shared" si="74"/>
        <v>publishing</v>
      </c>
      <c r="R705" t="str">
        <f t="shared" si="75"/>
        <v>translations</v>
      </c>
      <c r="S705" s="7">
        <f t="shared" si="72"/>
        <v>41020.208333333336</v>
      </c>
      <c r="T705" s="7">
        <f t="shared" si="73"/>
        <v>41037.208333333336</v>
      </c>
      <c r="U705" s="9">
        <f t="shared" si="76"/>
        <v>17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77">E706/D706</f>
        <v>1.2278160919540231</v>
      </c>
      <c r="P706">
        <f t="shared" ref="P706:P769" si="78">IF(G706&gt;0,E706/G706,0)</f>
        <v>92.08620689655173</v>
      </c>
      <c r="Q706" t="str">
        <f t="shared" si="74"/>
        <v>film &amp; video</v>
      </c>
      <c r="R706" t="str">
        <f t="shared" si="75"/>
        <v>animation</v>
      </c>
      <c r="S706" s="7">
        <f t="shared" ref="S706:S769" si="79">(((J706/60)/60)/24)+DATE(1970,1,1)</f>
        <v>42555.208333333328</v>
      </c>
      <c r="T706" s="7">
        <f t="shared" ref="T706:T769" si="80">(((K706/60)/60)/24)+DATE(1970,1,1)</f>
        <v>42570.208333333328</v>
      </c>
      <c r="U706" s="9">
        <f t="shared" si="76"/>
        <v>15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77"/>
        <v>0.99026517383618151</v>
      </c>
      <c r="P707">
        <f t="shared" si="78"/>
        <v>82.986666666666665</v>
      </c>
      <c r="Q707" t="str">
        <f t="shared" ref="Q707:Q770" si="81">LEFT(N707,FIND("/",N707)-1)</f>
        <v>publishing</v>
      </c>
      <c r="R707" t="str">
        <f t="shared" ref="R707:R770" si="82">RIGHT(N707,LEN(N707)-FIND("/",N707))</f>
        <v>nonfiction</v>
      </c>
      <c r="S707" s="7">
        <f t="shared" si="79"/>
        <v>41619.25</v>
      </c>
      <c r="T707" s="7">
        <f t="shared" si="80"/>
        <v>41623.25</v>
      </c>
      <c r="U707" s="9">
        <f t="shared" ref="U707:U770" si="83">T707-S707</f>
        <v>4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77"/>
        <v>1.278468634686347</v>
      </c>
      <c r="P708">
        <f t="shared" si="78"/>
        <v>103.03791821561339</v>
      </c>
      <c r="Q708" t="str">
        <f t="shared" si="81"/>
        <v>technology</v>
      </c>
      <c r="R708" t="str">
        <f t="shared" si="82"/>
        <v>web</v>
      </c>
      <c r="S708" s="7">
        <f t="shared" si="79"/>
        <v>43471.25</v>
      </c>
      <c r="T708" s="7">
        <f t="shared" si="80"/>
        <v>43479.25</v>
      </c>
      <c r="U708" s="9">
        <f t="shared" si="83"/>
        <v>8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77"/>
        <v>1.5861643835616439</v>
      </c>
      <c r="P709">
        <f t="shared" si="78"/>
        <v>68.922619047619051</v>
      </c>
      <c r="Q709" t="str">
        <f t="shared" si="81"/>
        <v>film &amp; video</v>
      </c>
      <c r="R709" t="str">
        <f t="shared" si="82"/>
        <v>drama</v>
      </c>
      <c r="S709" s="7">
        <f t="shared" si="79"/>
        <v>43442.25</v>
      </c>
      <c r="T709" s="7">
        <f t="shared" si="80"/>
        <v>43478.25</v>
      </c>
      <c r="U709" s="9">
        <f t="shared" si="83"/>
        <v>36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77"/>
        <v>7.0705882352941174</v>
      </c>
      <c r="P710">
        <f t="shared" si="78"/>
        <v>87.737226277372258</v>
      </c>
      <c r="Q710" t="str">
        <f t="shared" si="81"/>
        <v>theater</v>
      </c>
      <c r="R710" t="str">
        <f t="shared" si="82"/>
        <v>plays</v>
      </c>
      <c r="S710" s="7">
        <f t="shared" si="79"/>
        <v>42877.208333333328</v>
      </c>
      <c r="T710" s="7">
        <f t="shared" si="80"/>
        <v>42887.208333333328</v>
      </c>
      <c r="U710" s="9">
        <f t="shared" si="83"/>
        <v>10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77"/>
        <v>1.4238775510204082</v>
      </c>
      <c r="P711">
        <f t="shared" si="78"/>
        <v>75.021505376344081</v>
      </c>
      <c r="Q711" t="str">
        <f t="shared" si="81"/>
        <v>theater</v>
      </c>
      <c r="R711" t="str">
        <f t="shared" si="82"/>
        <v>plays</v>
      </c>
      <c r="S711" s="7">
        <f t="shared" si="79"/>
        <v>41018.208333333336</v>
      </c>
      <c r="T711" s="7">
        <f t="shared" si="80"/>
        <v>41025.208333333336</v>
      </c>
      <c r="U711" s="9">
        <f t="shared" si="83"/>
        <v>7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77"/>
        <v>1.4786046511627906</v>
      </c>
      <c r="P712">
        <f t="shared" si="78"/>
        <v>50.863999999999997</v>
      </c>
      <c r="Q712" t="str">
        <f t="shared" si="81"/>
        <v>theater</v>
      </c>
      <c r="R712" t="str">
        <f t="shared" si="82"/>
        <v>plays</v>
      </c>
      <c r="S712" s="7">
        <f t="shared" si="79"/>
        <v>43295.208333333328</v>
      </c>
      <c r="T712" s="7">
        <f t="shared" si="80"/>
        <v>43302.208333333328</v>
      </c>
      <c r="U712" s="9">
        <f t="shared" si="83"/>
        <v>7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77"/>
        <v>0.20322580645161289</v>
      </c>
      <c r="P713">
        <f t="shared" si="78"/>
        <v>90</v>
      </c>
      <c r="Q713" t="str">
        <f t="shared" si="81"/>
        <v>theater</v>
      </c>
      <c r="R713" t="str">
        <f t="shared" si="82"/>
        <v>plays</v>
      </c>
      <c r="S713" s="7">
        <f t="shared" si="79"/>
        <v>42393.25</v>
      </c>
      <c r="T713" s="7">
        <f t="shared" si="80"/>
        <v>42395.25</v>
      </c>
      <c r="U713" s="9">
        <f t="shared" si="83"/>
        <v>2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77"/>
        <v>18.40625</v>
      </c>
      <c r="P714">
        <f t="shared" si="78"/>
        <v>72.896039603960389</v>
      </c>
      <c r="Q714" t="str">
        <f t="shared" si="81"/>
        <v>theater</v>
      </c>
      <c r="R714" t="str">
        <f t="shared" si="82"/>
        <v>plays</v>
      </c>
      <c r="S714" s="7">
        <f t="shared" si="79"/>
        <v>42559.208333333328</v>
      </c>
      <c r="T714" s="7">
        <f t="shared" si="80"/>
        <v>42600.208333333328</v>
      </c>
      <c r="U714" s="9">
        <f t="shared" si="83"/>
        <v>41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77"/>
        <v>1.6194202898550725</v>
      </c>
      <c r="P715">
        <f t="shared" si="78"/>
        <v>108.48543689320388</v>
      </c>
      <c r="Q715" t="str">
        <f t="shared" si="81"/>
        <v>publishing</v>
      </c>
      <c r="R715" t="str">
        <f t="shared" si="82"/>
        <v>radio &amp; podcasts</v>
      </c>
      <c r="S715" s="7">
        <f t="shared" si="79"/>
        <v>42604.208333333328</v>
      </c>
      <c r="T715" s="7">
        <f t="shared" si="80"/>
        <v>42616.208333333328</v>
      </c>
      <c r="U715" s="9">
        <f t="shared" si="83"/>
        <v>12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77"/>
        <v>4.7282077922077921</v>
      </c>
      <c r="P716">
        <f t="shared" si="78"/>
        <v>101.98095238095237</v>
      </c>
      <c r="Q716" t="str">
        <f t="shared" si="81"/>
        <v>music</v>
      </c>
      <c r="R716" t="str">
        <f t="shared" si="82"/>
        <v>rock</v>
      </c>
      <c r="S716" s="7">
        <f t="shared" si="79"/>
        <v>41870.208333333336</v>
      </c>
      <c r="T716" s="7">
        <f t="shared" si="80"/>
        <v>41871.208333333336</v>
      </c>
      <c r="U716" s="9">
        <f t="shared" si="83"/>
        <v>1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77"/>
        <v>0.24466101694915254</v>
      </c>
      <c r="P717">
        <f t="shared" si="78"/>
        <v>44.009146341463413</v>
      </c>
      <c r="Q717" t="str">
        <f t="shared" si="81"/>
        <v>games</v>
      </c>
      <c r="R717" t="str">
        <f t="shared" si="82"/>
        <v>mobile games</v>
      </c>
      <c r="S717" s="7">
        <f t="shared" si="79"/>
        <v>40397.208333333336</v>
      </c>
      <c r="T717" s="7">
        <f t="shared" si="80"/>
        <v>40402.208333333336</v>
      </c>
      <c r="U717" s="9">
        <f t="shared" si="83"/>
        <v>5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77"/>
        <v>5.1764999999999999</v>
      </c>
      <c r="P718">
        <f t="shared" si="78"/>
        <v>65.942675159235662</v>
      </c>
      <c r="Q718" t="str">
        <f t="shared" si="81"/>
        <v>theater</v>
      </c>
      <c r="R718" t="str">
        <f t="shared" si="82"/>
        <v>plays</v>
      </c>
      <c r="S718" s="7">
        <f t="shared" si="79"/>
        <v>41465.208333333336</v>
      </c>
      <c r="T718" s="7">
        <f t="shared" si="80"/>
        <v>41493.208333333336</v>
      </c>
      <c r="U718" s="9">
        <f t="shared" si="83"/>
        <v>28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77"/>
        <v>2.4764285714285714</v>
      </c>
      <c r="P719">
        <f t="shared" si="78"/>
        <v>24.987387387387386</v>
      </c>
      <c r="Q719" t="str">
        <f t="shared" si="81"/>
        <v>film &amp; video</v>
      </c>
      <c r="R719" t="str">
        <f t="shared" si="82"/>
        <v>documentary</v>
      </c>
      <c r="S719" s="7">
        <f t="shared" si="79"/>
        <v>40777.208333333336</v>
      </c>
      <c r="T719" s="7">
        <f t="shared" si="80"/>
        <v>40798.208333333336</v>
      </c>
      <c r="U719" s="9">
        <f t="shared" si="83"/>
        <v>21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77"/>
        <v>1.0020481927710843</v>
      </c>
      <c r="P720">
        <f t="shared" si="78"/>
        <v>28.003367003367003</v>
      </c>
      <c r="Q720" t="str">
        <f t="shared" si="81"/>
        <v>technology</v>
      </c>
      <c r="R720" t="str">
        <f t="shared" si="82"/>
        <v>wearables</v>
      </c>
      <c r="S720" s="7">
        <f t="shared" si="79"/>
        <v>41442.208333333336</v>
      </c>
      <c r="T720" s="7">
        <f t="shared" si="80"/>
        <v>41468.208333333336</v>
      </c>
      <c r="U720" s="9">
        <f t="shared" si="83"/>
        <v>26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77"/>
        <v>1.53</v>
      </c>
      <c r="P721">
        <f t="shared" si="78"/>
        <v>85.829268292682926</v>
      </c>
      <c r="Q721" t="str">
        <f t="shared" si="81"/>
        <v>publishing</v>
      </c>
      <c r="R721" t="str">
        <f t="shared" si="82"/>
        <v>fiction</v>
      </c>
      <c r="S721" s="7">
        <f t="shared" si="79"/>
        <v>41058.208333333336</v>
      </c>
      <c r="T721" s="7">
        <f t="shared" si="80"/>
        <v>41069.208333333336</v>
      </c>
      <c r="U721" s="9">
        <f t="shared" si="83"/>
        <v>11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77"/>
        <v>0.37091954022988505</v>
      </c>
      <c r="P722">
        <f t="shared" si="78"/>
        <v>84.921052631578945</v>
      </c>
      <c r="Q722" t="str">
        <f t="shared" si="81"/>
        <v>theater</v>
      </c>
      <c r="R722" t="str">
        <f t="shared" si="82"/>
        <v>plays</v>
      </c>
      <c r="S722" s="7">
        <f t="shared" si="79"/>
        <v>43152.25</v>
      </c>
      <c r="T722" s="7">
        <f t="shared" si="80"/>
        <v>43166.25</v>
      </c>
      <c r="U722" s="9">
        <f t="shared" si="83"/>
        <v>14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77"/>
        <v>4.3923948220064728E-2</v>
      </c>
      <c r="P723">
        <f t="shared" si="78"/>
        <v>90.483333333333334</v>
      </c>
      <c r="Q723" t="str">
        <f t="shared" si="81"/>
        <v>music</v>
      </c>
      <c r="R723" t="str">
        <f t="shared" si="82"/>
        <v>rock</v>
      </c>
      <c r="S723" s="7">
        <f t="shared" si="79"/>
        <v>43194.208333333328</v>
      </c>
      <c r="T723" s="7">
        <f t="shared" si="80"/>
        <v>43200.208333333328</v>
      </c>
      <c r="U723" s="9">
        <f t="shared" si="83"/>
        <v>6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77"/>
        <v>1.5650721649484536</v>
      </c>
      <c r="P724">
        <f t="shared" si="78"/>
        <v>25.00197628458498</v>
      </c>
      <c r="Q724" t="str">
        <f t="shared" si="81"/>
        <v>film &amp; video</v>
      </c>
      <c r="R724" t="str">
        <f t="shared" si="82"/>
        <v>documentary</v>
      </c>
      <c r="S724" s="7">
        <f t="shared" si="79"/>
        <v>43045.25</v>
      </c>
      <c r="T724" s="7">
        <f t="shared" si="80"/>
        <v>43072.25</v>
      </c>
      <c r="U724" s="9">
        <f t="shared" si="83"/>
        <v>27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77"/>
        <v>2.704081632653061</v>
      </c>
      <c r="P725">
        <f t="shared" si="78"/>
        <v>92.013888888888886</v>
      </c>
      <c r="Q725" t="str">
        <f t="shared" si="81"/>
        <v>theater</v>
      </c>
      <c r="R725" t="str">
        <f t="shared" si="82"/>
        <v>plays</v>
      </c>
      <c r="S725" s="7">
        <f t="shared" si="79"/>
        <v>42431.25</v>
      </c>
      <c r="T725" s="7">
        <f t="shared" si="80"/>
        <v>42452.208333333328</v>
      </c>
      <c r="U725" s="9">
        <f t="shared" si="83"/>
        <v>20.958333333328483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77"/>
        <v>1.3405952380952382</v>
      </c>
      <c r="P726">
        <f t="shared" si="78"/>
        <v>93.066115702479337</v>
      </c>
      <c r="Q726" t="str">
        <f t="shared" si="81"/>
        <v>theater</v>
      </c>
      <c r="R726" t="str">
        <f t="shared" si="82"/>
        <v>plays</v>
      </c>
      <c r="S726" s="7">
        <f t="shared" si="79"/>
        <v>41934.208333333336</v>
      </c>
      <c r="T726" s="7">
        <f t="shared" si="80"/>
        <v>41936.208333333336</v>
      </c>
      <c r="U726" s="9">
        <f t="shared" si="83"/>
        <v>2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77"/>
        <v>0.50398033126293995</v>
      </c>
      <c r="P727">
        <f t="shared" si="78"/>
        <v>61.008145363408524</v>
      </c>
      <c r="Q727" t="str">
        <f t="shared" si="81"/>
        <v>games</v>
      </c>
      <c r="R727" t="str">
        <f t="shared" si="82"/>
        <v>mobile games</v>
      </c>
      <c r="S727" s="7">
        <f t="shared" si="79"/>
        <v>41958.25</v>
      </c>
      <c r="T727" s="7">
        <f t="shared" si="80"/>
        <v>41960.25</v>
      </c>
      <c r="U727" s="9">
        <f t="shared" si="83"/>
        <v>2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77"/>
        <v>0.88815837937384901</v>
      </c>
      <c r="P728">
        <f t="shared" si="78"/>
        <v>92.036259541984734</v>
      </c>
      <c r="Q728" t="str">
        <f t="shared" si="81"/>
        <v>theater</v>
      </c>
      <c r="R728" t="str">
        <f t="shared" si="82"/>
        <v>plays</v>
      </c>
      <c r="S728" s="7">
        <f t="shared" si="79"/>
        <v>40476.208333333336</v>
      </c>
      <c r="T728" s="7">
        <f t="shared" si="80"/>
        <v>40482.208333333336</v>
      </c>
      <c r="U728" s="9">
        <f t="shared" si="83"/>
        <v>6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77"/>
        <v>1.65</v>
      </c>
      <c r="P729">
        <f t="shared" si="78"/>
        <v>81.132596685082873</v>
      </c>
      <c r="Q729" t="str">
        <f t="shared" si="81"/>
        <v>technology</v>
      </c>
      <c r="R729" t="str">
        <f t="shared" si="82"/>
        <v>web</v>
      </c>
      <c r="S729" s="7">
        <f t="shared" si="79"/>
        <v>43485.25</v>
      </c>
      <c r="T729" s="7">
        <f t="shared" si="80"/>
        <v>43543.208333333328</v>
      </c>
      <c r="U729" s="9">
        <f t="shared" si="83"/>
        <v>57.958333333328483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77"/>
        <v>0.17499999999999999</v>
      </c>
      <c r="P730">
        <f t="shared" si="78"/>
        <v>73.5</v>
      </c>
      <c r="Q730" t="str">
        <f t="shared" si="81"/>
        <v>theater</v>
      </c>
      <c r="R730" t="str">
        <f t="shared" si="82"/>
        <v>plays</v>
      </c>
      <c r="S730" s="7">
        <f t="shared" si="79"/>
        <v>42515.208333333328</v>
      </c>
      <c r="T730" s="7">
        <f t="shared" si="80"/>
        <v>42526.208333333328</v>
      </c>
      <c r="U730" s="9">
        <f t="shared" si="83"/>
        <v>11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77"/>
        <v>1.8566071428571429</v>
      </c>
      <c r="P731">
        <f t="shared" si="78"/>
        <v>85.221311475409834</v>
      </c>
      <c r="Q731" t="str">
        <f t="shared" si="81"/>
        <v>film &amp; video</v>
      </c>
      <c r="R731" t="str">
        <f t="shared" si="82"/>
        <v>drama</v>
      </c>
      <c r="S731" s="7">
        <f t="shared" si="79"/>
        <v>41309.25</v>
      </c>
      <c r="T731" s="7">
        <f t="shared" si="80"/>
        <v>41311.25</v>
      </c>
      <c r="U731" s="9">
        <f t="shared" si="83"/>
        <v>2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77"/>
        <v>4.1266319444444441</v>
      </c>
      <c r="P732">
        <f t="shared" si="78"/>
        <v>110.96825396825396</v>
      </c>
      <c r="Q732" t="str">
        <f t="shared" si="81"/>
        <v>technology</v>
      </c>
      <c r="R732" t="str">
        <f t="shared" si="82"/>
        <v>wearables</v>
      </c>
      <c r="S732" s="7">
        <f t="shared" si="79"/>
        <v>42147.208333333328</v>
      </c>
      <c r="T732" s="7">
        <f t="shared" si="80"/>
        <v>42153.208333333328</v>
      </c>
      <c r="U732" s="9">
        <f t="shared" si="83"/>
        <v>6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77"/>
        <v>0.90249999999999997</v>
      </c>
      <c r="P733">
        <f t="shared" si="78"/>
        <v>32.968036529680369</v>
      </c>
      <c r="Q733" t="str">
        <f t="shared" si="81"/>
        <v>technology</v>
      </c>
      <c r="R733" t="str">
        <f t="shared" si="82"/>
        <v>web</v>
      </c>
      <c r="S733" s="7">
        <f t="shared" si="79"/>
        <v>42939.208333333328</v>
      </c>
      <c r="T733" s="7">
        <f t="shared" si="80"/>
        <v>42940.208333333328</v>
      </c>
      <c r="U733" s="9">
        <f t="shared" si="83"/>
        <v>1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77"/>
        <v>0.91984615384615387</v>
      </c>
      <c r="P734">
        <f t="shared" si="78"/>
        <v>96.005352363960753</v>
      </c>
      <c r="Q734" t="str">
        <f t="shared" si="81"/>
        <v>music</v>
      </c>
      <c r="R734" t="str">
        <f t="shared" si="82"/>
        <v>rock</v>
      </c>
      <c r="S734" s="7">
        <f t="shared" si="79"/>
        <v>42816.208333333328</v>
      </c>
      <c r="T734" s="7">
        <f t="shared" si="80"/>
        <v>42839.208333333328</v>
      </c>
      <c r="U734" s="9">
        <f t="shared" si="83"/>
        <v>23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77"/>
        <v>5.2700632911392402</v>
      </c>
      <c r="P735">
        <f t="shared" si="78"/>
        <v>84.96632653061225</v>
      </c>
      <c r="Q735" t="str">
        <f t="shared" si="81"/>
        <v>music</v>
      </c>
      <c r="R735" t="str">
        <f t="shared" si="82"/>
        <v>metal</v>
      </c>
      <c r="S735" s="7">
        <f t="shared" si="79"/>
        <v>41844.208333333336</v>
      </c>
      <c r="T735" s="7">
        <f t="shared" si="80"/>
        <v>41857.208333333336</v>
      </c>
      <c r="U735" s="9">
        <f t="shared" si="83"/>
        <v>13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77"/>
        <v>3.1914285714285713</v>
      </c>
      <c r="P736">
        <f t="shared" si="78"/>
        <v>25.007462686567163</v>
      </c>
      <c r="Q736" t="str">
        <f t="shared" si="81"/>
        <v>theater</v>
      </c>
      <c r="R736" t="str">
        <f t="shared" si="82"/>
        <v>plays</v>
      </c>
      <c r="S736" s="7">
        <f t="shared" si="79"/>
        <v>42763.25</v>
      </c>
      <c r="T736" s="7">
        <f t="shared" si="80"/>
        <v>42775.25</v>
      </c>
      <c r="U736" s="9">
        <f t="shared" si="83"/>
        <v>12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77"/>
        <v>3.5418867924528303</v>
      </c>
      <c r="P737">
        <f t="shared" si="78"/>
        <v>65.998995479658461</v>
      </c>
      <c r="Q737" t="str">
        <f t="shared" si="81"/>
        <v>photography</v>
      </c>
      <c r="R737" t="str">
        <f t="shared" si="82"/>
        <v>photography books</v>
      </c>
      <c r="S737" s="7">
        <f t="shared" si="79"/>
        <v>42459.208333333328</v>
      </c>
      <c r="T737" s="7">
        <f t="shared" si="80"/>
        <v>42466.208333333328</v>
      </c>
      <c r="U737" s="9">
        <f t="shared" si="83"/>
        <v>7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77"/>
        <v>0.32896103896103895</v>
      </c>
      <c r="P738">
        <f t="shared" si="78"/>
        <v>87.34482758620689</v>
      </c>
      <c r="Q738" t="str">
        <f t="shared" si="81"/>
        <v>publishing</v>
      </c>
      <c r="R738" t="str">
        <f t="shared" si="82"/>
        <v>nonfiction</v>
      </c>
      <c r="S738" s="7">
        <f t="shared" si="79"/>
        <v>42055.25</v>
      </c>
      <c r="T738" s="7">
        <f t="shared" si="80"/>
        <v>42059.25</v>
      </c>
      <c r="U738" s="9">
        <f t="shared" si="83"/>
        <v>4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77"/>
        <v>1.358918918918919</v>
      </c>
      <c r="P739">
        <f t="shared" si="78"/>
        <v>27.933333333333334</v>
      </c>
      <c r="Q739" t="str">
        <f t="shared" si="81"/>
        <v>music</v>
      </c>
      <c r="R739" t="str">
        <f t="shared" si="82"/>
        <v>indie rock</v>
      </c>
      <c r="S739" s="7">
        <f t="shared" si="79"/>
        <v>42685.25</v>
      </c>
      <c r="T739" s="7">
        <f t="shared" si="80"/>
        <v>42697.25</v>
      </c>
      <c r="U739" s="9">
        <f t="shared" si="83"/>
        <v>12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77"/>
        <v>2.0843373493975904E-2</v>
      </c>
      <c r="P740">
        <f t="shared" si="78"/>
        <v>103.8</v>
      </c>
      <c r="Q740" t="str">
        <f t="shared" si="81"/>
        <v>theater</v>
      </c>
      <c r="R740" t="str">
        <f t="shared" si="82"/>
        <v>plays</v>
      </c>
      <c r="S740" s="7">
        <f t="shared" si="79"/>
        <v>41959.25</v>
      </c>
      <c r="T740" s="7">
        <f t="shared" si="80"/>
        <v>41981.25</v>
      </c>
      <c r="U740" s="9">
        <f t="shared" si="83"/>
        <v>22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77"/>
        <v>0.61</v>
      </c>
      <c r="P741">
        <f t="shared" si="78"/>
        <v>31.937172774869111</v>
      </c>
      <c r="Q741" t="str">
        <f t="shared" si="81"/>
        <v>music</v>
      </c>
      <c r="R741" t="str">
        <f t="shared" si="82"/>
        <v>indie rock</v>
      </c>
      <c r="S741" s="7">
        <f t="shared" si="79"/>
        <v>41089.208333333336</v>
      </c>
      <c r="T741" s="7">
        <f t="shared" si="80"/>
        <v>41090.208333333336</v>
      </c>
      <c r="U741" s="9">
        <f t="shared" si="83"/>
        <v>1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77"/>
        <v>0.30037735849056602</v>
      </c>
      <c r="P742">
        <f t="shared" si="78"/>
        <v>99.5</v>
      </c>
      <c r="Q742" t="str">
        <f t="shared" si="81"/>
        <v>theater</v>
      </c>
      <c r="R742" t="str">
        <f t="shared" si="82"/>
        <v>plays</v>
      </c>
      <c r="S742" s="7">
        <f t="shared" si="79"/>
        <v>42769.25</v>
      </c>
      <c r="T742" s="7">
        <f t="shared" si="80"/>
        <v>42772.25</v>
      </c>
      <c r="U742" s="9">
        <f t="shared" si="83"/>
        <v>3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77"/>
        <v>11.791666666666666</v>
      </c>
      <c r="P743">
        <f t="shared" si="78"/>
        <v>108.84615384615384</v>
      </c>
      <c r="Q743" t="str">
        <f t="shared" si="81"/>
        <v>theater</v>
      </c>
      <c r="R743" t="str">
        <f t="shared" si="82"/>
        <v>plays</v>
      </c>
      <c r="S743" s="7">
        <f t="shared" si="79"/>
        <v>40321.208333333336</v>
      </c>
      <c r="T743" s="7">
        <f t="shared" si="80"/>
        <v>40322.208333333336</v>
      </c>
      <c r="U743" s="9">
        <f t="shared" si="83"/>
        <v>1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77"/>
        <v>11.260833333333334</v>
      </c>
      <c r="P744">
        <f t="shared" si="78"/>
        <v>110.76229508196721</v>
      </c>
      <c r="Q744" t="str">
        <f t="shared" si="81"/>
        <v>music</v>
      </c>
      <c r="R744" t="str">
        <f t="shared" si="82"/>
        <v>electric music</v>
      </c>
      <c r="S744" s="7">
        <f t="shared" si="79"/>
        <v>40197.25</v>
      </c>
      <c r="T744" s="7">
        <f t="shared" si="80"/>
        <v>40239.25</v>
      </c>
      <c r="U744" s="9">
        <f t="shared" si="83"/>
        <v>42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77"/>
        <v>0.12923076923076923</v>
      </c>
      <c r="P745">
        <f t="shared" si="78"/>
        <v>29.647058823529413</v>
      </c>
      <c r="Q745" t="str">
        <f t="shared" si="81"/>
        <v>theater</v>
      </c>
      <c r="R745" t="str">
        <f t="shared" si="82"/>
        <v>plays</v>
      </c>
      <c r="S745" s="7">
        <f t="shared" si="79"/>
        <v>42298.208333333328</v>
      </c>
      <c r="T745" s="7">
        <f t="shared" si="80"/>
        <v>42304.208333333328</v>
      </c>
      <c r="U745" s="9">
        <f t="shared" si="83"/>
        <v>6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77"/>
        <v>7.12</v>
      </c>
      <c r="P746">
        <f t="shared" si="78"/>
        <v>101.71428571428571</v>
      </c>
      <c r="Q746" t="str">
        <f t="shared" si="81"/>
        <v>theater</v>
      </c>
      <c r="R746" t="str">
        <f t="shared" si="82"/>
        <v>plays</v>
      </c>
      <c r="S746" s="7">
        <f t="shared" si="79"/>
        <v>43322.208333333328</v>
      </c>
      <c r="T746" s="7">
        <f t="shared" si="80"/>
        <v>43324.208333333328</v>
      </c>
      <c r="U746" s="9">
        <f t="shared" si="83"/>
        <v>2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77"/>
        <v>0.30304347826086958</v>
      </c>
      <c r="P747">
        <f t="shared" si="78"/>
        <v>61.5</v>
      </c>
      <c r="Q747" t="str">
        <f t="shared" si="81"/>
        <v>technology</v>
      </c>
      <c r="R747" t="str">
        <f t="shared" si="82"/>
        <v>wearables</v>
      </c>
      <c r="S747" s="7">
        <f t="shared" si="79"/>
        <v>40328.208333333336</v>
      </c>
      <c r="T747" s="7">
        <f t="shared" si="80"/>
        <v>40355.208333333336</v>
      </c>
      <c r="U747" s="9">
        <f t="shared" si="83"/>
        <v>27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77"/>
        <v>2.1250896057347672</v>
      </c>
      <c r="P748">
        <f t="shared" si="78"/>
        <v>35</v>
      </c>
      <c r="Q748" t="str">
        <f t="shared" si="81"/>
        <v>technology</v>
      </c>
      <c r="R748" t="str">
        <f t="shared" si="82"/>
        <v>web</v>
      </c>
      <c r="S748" s="7">
        <f t="shared" si="79"/>
        <v>40825.208333333336</v>
      </c>
      <c r="T748" s="7">
        <f t="shared" si="80"/>
        <v>40830.208333333336</v>
      </c>
      <c r="U748" s="9">
        <f t="shared" si="83"/>
        <v>5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77"/>
        <v>2.2885714285714287</v>
      </c>
      <c r="P749">
        <f t="shared" si="78"/>
        <v>40.049999999999997</v>
      </c>
      <c r="Q749" t="str">
        <f t="shared" si="81"/>
        <v>theater</v>
      </c>
      <c r="R749" t="str">
        <f t="shared" si="82"/>
        <v>plays</v>
      </c>
      <c r="S749" s="7">
        <f t="shared" si="79"/>
        <v>40423.208333333336</v>
      </c>
      <c r="T749" s="7">
        <f t="shared" si="80"/>
        <v>40434.208333333336</v>
      </c>
      <c r="U749" s="9">
        <f t="shared" si="83"/>
        <v>11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77"/>
        <v>0.34959979476654696</v>
      </c>
      <c r="P750">
        <f t="shared" si="78"/>
        <v>110.97231270358306</v>
      </c>
      <c r="Q750" t="str">
        <f t="shared" si="81"/>
        <v>film &amp; video</v>
      </c>
      <c r="R750" t="str">
        <f t="shared" si="82"/>
        <v>animation</v>
      </c>
      <c r="S750" s="7">
        <f t="shared" si="79"/>
        <v>40238.25</v>
      </c>
      <c r="T750" s="7">
        <f t="shared" si="80"/>
        <v>40263.208333333336</v>
      </c>
      <c r="U750" s="9">
        <f t="shared" si="83"/>
        <v>24.958333333335759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77"/>
        <v>1.5729069767441861</v>
      </c>
      <c r="P751">
        <f t="shared" si="78"/>
        <v>36.959016393442624</v>
      </c>
      <c r="Q751" t="str">
        <f t="shared" si="81"/>
        <v>technology</v>
      </c>
      <c r="R751" t="str">
        <f t="shared" si="82"/>
        <v>wearables</v>
      </c>
      <c r="S751" s="7">
        <f t="shared" si="79"/>
        <v>41920.208333333336</v>
      </c>
      <c r="T751" s="7">
        <f t="shared" si="80"/>
        <v>41932.208333333336</v>
      </c>
      <c r="U751" s="9">
        <f t="shared" si="83"/>
        <v>12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77"/>
        <v>0.01</v>
      </c>
      <c r="P752">
        <f t="shared" si="78"/>
        <v>1</v>
      </c>
      <c r="Q752" t="str">
        <f t="shared" si="81"/>
        <v>music</v>
      </c>
      <c r="R752" t="str">
        <f t="shared" si="82"/>
        <v>electric music</v>
      </c>
      <c r="S752" s="7">
        <f t="shared" si="79"/>
        <v>40360.208333333336</v>
      </c>
      <c r="T752" s="7">
        <f t="shared" si="80"/>
        <v>40385.208333333336</v>
      </c>
      <c r="U752" s="9">
        <f t="shared" si="83"/>
        <v>25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77"/>
        <v>2.3230555555555554</v>
      </c>
      <c r="P753">
        <f t="shared" si="78"/>
        <v>30.974074074074075</v>
      </c>
      <c r="Q753" t="str">
        <f t="shared" si="81"/>
        <v>publishing</v>
      </c>
      <c r="R753" t="str">
        <f t="shared" si="82"/>
        <v>nonfiction</v>
      </c>
      <c r="S753" s="7">
        <f t="shared" si="79"/>
        <v>42446.208333333328</v>
      </c>
      <c r="T753" s="7">
        <f t="shared" si="80"/>
        <v>42461.208333333328</v>
      </c>
      <c r="U753" s="9">
        <f t="shared" si="83"/>
        <v>15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77"/>
        <v>0.92448275862068963</v>
      </c>
      <c r="P754">
        <f t="shared" si="78"/>
        <v>47.035087719298247</v>
      </c>
      <c r="Q754" t="str">
        <f t="shared" si="81"/>
        <v>theater</v>
      </c>
      <c r="R754" t="str">
        <f t="shared" si="82"/>
        <v>plays</v>
      </c>
      <c r="S754" s="7">
        <f t="shared" si="79"/>
        <v>40395.208333333336</v>
      </c>
      <c r="T754" s="7">
        <f t="shared" si="80"/>
        <v>40413.208333333336</v>
      </c>
      <c r="U754" s="9">
        <f t="shared" si="83"/>
        <v>18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77"/>
        <v>2.5670212765957445</v>
      </c>
      <c r="P755">
        <f t="shared" si="78"/>
        <v>88.065693430656935</v>
      </c>
      <c r="Q755" t="str">
        <f t="shared" si="81"/>
        <v>photography</v>
      </c>
      <c r="R755" t="str">
        <f t="shared" si="82"/>
        <v>photography books</v>
      </c>
      <c r="S755" s="7">
        <f t="shared" si="79"/>
        <v>40321.208333333336</v>
      </c>
      <c r="T755" s="7">
        <f t="shared" si="80"/>
        <v>40336.208333333336</v>
      </c>
      <c r="U755" s="9">
        <f t="shared" si="83"/>
        <v>15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77"/>
        <v>1.6847017045454546</v>
      </c>
      <c r="P756">
        <f t="shared" si="78"/>
        <v>37.005616224648989</v>
      </c>
      <c r="Q756" t="str">
        <f t="shared" si="81"/>
        <v>theater</v>
      </c>
      <c r="R756" t="str">
        <f t="shared" si="82"/>
        <v>plays</v>
      </c>
      <c r="S756" s="7">
        <f t="shared" si="79"/>
        <v>41210.208333333336</v>
      </c>
      <c r="T756" s="7">
        <f t="shared" si="80"/>
        <v>41263.25</v>
      </c>
      <c r="U756" s="9">
        <f t="shared" si="83"/>
        <v>53.041666666664241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77"/>
        <v>1.6657777777777778</v>
      </c>
      <c r="P757">
        <f t="shared" si="78"/>
        <v>26.027777777777779</v>
      </c>
      <c r="Q757" t="str">
        <f t="shared" si="81"/>
        <v>theater</v>
      </c>
      <c r="R757" t="str">
        <f t="shared" si="82"/>
        <v>plays</v>
      </c>
      <c r="S757" s="7">
        <f t="shared" si="79"/>
        <v>43096.25</v>
      </c>
      <c r="T757" s="7">
        <f t="shared" si="80"/>
        <v>43108.25</v>
      </c>
      <c r="U757" s="9">
        <f t="shared" si="83"/>
        <v>12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77"/>
        <v>7.7207692307692311</v>
      </c>
      <c r="P758">
        <f t="shared" si="78"/>
        <v>67.817567567567565</v>
      </c>
      <c r="Q758" t="str">
        <f t="shared" si="81"/>
        <v>theater</v>
      </c>
      <c r="R758" t="str">
        <f t="shared" si="82"/>
        <v>plays</v>
      </c>
      <c r="S758" s="7">
        <f t="shared" si="79"/>
        <v>42024.25</v>
      </c>
      <c r="T758" s="7">
        <f t="shared" si="80"/>
        <v>42030.25</v>
      </c>
      <c r="U758" s="9">
        <f t="shared" si="83"/>
        <v>6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77"/>
        <v>4.0685714285714285</v>
      </c>
      <c r="P759">
        <f t="shared" si="78"/>
        <v>49.964912280701753</v>
      </c>
      <c r="Q759" t="str">
        <f t="shared" si="81"/>
        <v>film &amp; video</v>
      </c>
      <c r="R759" t="str">
        <f t="shared" si="82"/>
        <v>drama</v>
      </c>
      <c r="S759" s="7">
        <f t="shared" si="79"/>
        <v>40675.208333333336</v>
      </c>
      <c r="T759" s="7">
        <f t="shared" si="80"/>
        <v>40679.208333333336</v>
      </c>
      <c r="U759" s="9">
        <f t="shared" si="83"/>
        <v>4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77"/>
        <v>5.6420608108108112</v>
      </c>
      <c r="P760">
        <f t="shared" si="78"/>
        <v>110.01646903820817</v>
      </c>
      <c r="Q760" t="str">
        <f t="shared" si="81"/>
        <v>music</v>
      </c>
      <c r="R760" t="str">
        <f t="shared" si="82"/>
        <v>rock</v>
      </c>
      <c r="S760" s="7">
        <f t="shared" si="79"/>
        <v>41936.208333333336</v>
      </c>
      <c r="T760" s="7">
        <f t="shared" si="80"/>
        <v>41945.208333333336</v>
      </c>
      <c r="U760" s="9">
        <f t="shared" si="83"/>
        <v>9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77"/>
        <v>0.6842686567164179</v>
      </c>
      <c r="P761">
        <f t="shared" si="78"/>
        <v>89.964678178963894</v>
      </c>
      <c r="Q761" t="str">
        <f t="shared" si="81"/>
        <v>music</v>
      </c>
      <c r="R761" t="str">
        <f t="shared" si="82"/>
        <v>electric music</v>
      </c>
      <c r="S761" s="7">
        <f t="shared" si="79"/>
        <v>43136.25</v>
      </c>
      <c r="T761" s="7">
        <f t="shared" si="80"/>
        <v>43166.25</v>
      </c>
      <c r="U761" s="9">
        <f t="shared" si="83"/>
        <v>30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77"/>
        <v>0.34351966873706002</v>
      </c>
      <c r="P762">
        <f t="shared" si="78"/>
        <v>79.009523809523813</v>
      </c>
      <c r="Q762" t="str">
        <f t="shared" si="81"/>
        <v>games</v>
      </c>
      <c r="R762" t="str">
        <f t="shared" si="82"/>
        <v>video games</v>
      </c>
      <c r="S762" s="7">
        <f t="shared" si="79"/>
        <v>43678.208333333328</v>
      </c>
      <c r="T762" s="7">
        <f t="shared" si="80"/>
        <v>43707.208333333328</v>
      </c>
      <c r="U762" s="9">
        <f t="shared" si="83"/>
        <v>29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77"/>
        <v>6.5545454545454547</v>
      </c>
      <c r="P763">
        <f t="shared" si="78"/>
        <v>86.867469879518069</v>
      </c>
      <c r="Q763" t="str">
        <f t="shared" si="81"/>
        <v>music</v>
      </c>
      <c r="R763" t="str">
        <f t="shared" si="82"/>
        <v>rock</v>
      </c>
      <c r="S763" s="7">
        <f t="shared" si="79"/>
        <v>42938.208333333328</v>
      </c>
      <c r="T763" s="7">
        <f t="shared" si="80"/>
        <v>42943.208333333328</v>
      </c>
      <c r="U763" s="9">
        <f t="shared" si="83"/>
        <v>5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77"/>
        <v>1.7725714285714285</v>
      </c>
      <c r="P764">
        <f t="shared" si="78"/>
        <v>62.04</v>
      </c>
      <c r="Q764" t="str">
        <f t="shared" si="81"/>
        <v>music</v>
      </c>
      <c r="R764" t="str">
        <f t="shared" si="82"/>
        <v>jazz</v>
      </c>
      <c r="S764" s="7">
        <f t="shared" si="79"/>
        <v>41241.25</v>
      </c>
      <c r="T764" s="7">
        <f t="shared" si="80"/>
        <v>41252.25</v>
      </c>
      <c r="U764" s="9">
        <f t="shared" si="83"/>
        <v>11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77"/>
        <v>1.1317857142857144</v>
      </c>
      <c r="P765">
        <f t="shared" si="78"/>
        <v>26.970212765957445</v>
      </c>
      <c r="Q765" t="str">
        <f t="shared" si="81"/>
        <v>theater</v>
      </c>
      <c r="R765" t="str">
        <f t="shared" si="82"/>
        <v>plays</v>
      </c>
      <c r="S765" s="7">
        <f t="shared" si="79"/>
        <v>41037.208333333336</v>
      </c>
      <c r="T765" s="7">
        <f t="shared" si="80"/>
        <v>41072.208333333336</v>
      </c>
      <c r="U765" s="9">
        <f t="shared" si="83"/>
        <v>35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77"/>
        <v>7.2818181818181822</v>
      </c>
      <c r="P766">
        <f t="shared" si="78"/>
        <v>54.121621621621621</v>
      </c>
      <c r="Q766" t="str">
        <f t="shared" si="81"/>
        <v>music</v>
      </c>
      <c r="R766" t="str">
        <f t="shared" si="82"/>
        <v>rock</v>
      </c>
      <c r="S766" s="7">
        <f t="shared" si="79"/>
        <v>40676.208333333336</v>
      </c>
      <c r="T766" s="7">
        <f t="shared" si="80"/>
        <v>40684.208333333336</v>
      </c>
      <c r="U766" s="9">
        <f t="shared" si="83"/>
        <v>8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77"/>
        <v>2.0833333333333335</v>
      </c>
      <c r="P767">
        <f t="shared" si="78"/>
        <v>41.035353535353536</v>
      </c>
      <c r="Q767" t="str">
        <f t="shared" si="81"/>
        <v>music</v>
      </c>
      <c r="R767" t="str">
        <f t="shared" si="82"/>
        <v>indie rock</v>
      </c>
      <c r="S767" s="7">
        <f t="shared" si="79"/>
        <v>42840.208333333328</v>
      </c>
      <c r="T767" s="7">
        <f t="shared" si="80"/>
        <v>42865.208333333328</v>
      </c>
      <c r="U767" s="9">
        <f t="shared" si="83"/>
        <v>25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77"/>
        <v>0.31171232876712329</v>
      </c>
      <c r="P768">
        <f t="shared" si="78"/>
        <v>55.052419354838712</v>
      </c>
      <c r="Q768" t="str">
        <f t="shared" si="81"/>
        <v>film &amp; video</v>
      </c>
      <c r="R768" t="str">
        <f t="shared" si="82"/>
        <v>science fiction</v>
      </c>
      <c r="S768" s="7">
        <f t="shared" si="79"/>
        <v>43362.208333333328</v>
      </c>
      <c r="T768" s="7">
        <f t="shared" si="80"/>
        <v>43363.208333333328</v>
      </c>
      <c r="U768" s="9">
        <f t="shared" si="83"/>
        <v>1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77"/>
        <v>0.56967078189300413</v>
      </c>
      <c r="P769">
        <f t="shared" si="78"/>
        <v>107.93762183235867</v>
      </c>
      <c r="Q769" t="str">
        <f t="shared" si="81"/>
        <v>publishing</v>
      </c>
      <c r="R769" t="str">
        <f t="shared" si="82"/>
        <v>translations</v>
      </c>
      <c r="S769" s="7">
        <f t="shared" si="79"/>
        <v>42283.208333333328</v>
      </c>
      <c r="T769" s="7">
        <f t="shared" si="80"/>
        <v>42328.25</v>
      </c>
      <c r="U769" s="9">
        <f t="shared" si="83"/>
        <v>45.041666666671517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84">E770/D770</f>
        <v>2.31</v>
      </c>
      <c r="P770">
        <f t="shared" ref="P770:P833" si="85">IF(G770&gt;0,E770/G770,0)</f>
        <v>73.92</v>
      </c>
      <c r="Q770" t="str">
        <f t="shared" si="81"/>
        <v>theater</v>
      </c>
      <c r="R770" t="str">
        <f t="shared" si="82"/>
        <v>plays</v>
      </c>
      <c r="S770" s="7">
        <f t="shared" ref="S770:S833" si="86">(((J770/60)/60)/24)+DATE(1970,1,1)</f>
        <v>41619.25</v>
      </c>
      <c r="T770" s="7">
        <f t="shared" ref="T770:T833" si="87">(((K770/60)/60)/24)+DATE(1970,1,1)</f>
        <v>41634.25</v>
      </c>
      <c r="U770" s="9">
        <f t="shared" si="83"/>
        <v>15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84"/>
        <v>0.86867834394904464</v>
      </c>
      <c r="P771">
        <f t="shared" si="85"/>
        <v>31.995894428152493</v>
      </c>
      <c r="Q771" t="str">
        <f t="shared" ref="Q771:Q834" si="88">LEFT(N771,FIND("/",N771)-1)</f>
        <v>games</v>
      </c>
      <c r="R771" t="str">
        <f t="shared" ref="R771:R834" si="89">RIGHT(N771,LEN(N771)-FIND("/",N771))</f>
        <v>video games</v>
      </c>
      <c r="S771" s="7">
        <f t="shared" si="86"/>
        <v>41501.208333333336</v>
      </c>
      <c r="T771" s="7">
        <f t="shared" si="87"/>
        <v>41527.208333333336</v>
      </c>
      <c r="U771" s="9">
        <f t="shared" ref="U771:U834" si="90">T771-S771</f>
        <v>26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84"/>
        <v>2.7074418604651163</v>
      </c>
      <c r="P772">
        <f t="shared" si="85"/>
        <v>53.898148148148145</v>
      </c>
      <c r="Q772" t="str">
        <f t="shared" si="88"/>
        <v>theater</v>
      </c>
      <c r="R772" t="str">
        <f t="shared" si="89"/>
        <v>plays</v>
      </c>
      <c r="S772" s="7">
        <f t="shared" si="86"/>
        <v>41743.208333333336</v>
      </c>
      <c r="T772" s="7">
        <f t="shared" si="87"/>
        <v>41750.208333333336</v>
      </c>
      <c r="U772" s="9">
        <f t="shared" si="90"/>
        <v>7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84"/>
        <v>0.49446428571428569</v>
      </c>
      <c r="P773">
        <f t="shared" si="85"/>
        <v>106.5</v>
      </c>
      <c r="Q773" t="str">
        <f t="shared" si="88"/>
        <v>theater</v>
      </c>
      <c r="R773" t="str">
        <f t="shared" si="89"/>
        <v>plays</v>
      </c>
      <c r="S773" s="7">
        <f t="shared" si="86"/>
        <v>43491.25</v>
      </c>
      <c r="T773" s="7">
        <f t="shared" si="87"/>
        <v>43518.25</v>
      </c>
      <c r="U773" s="9">
        <f t="shared" si="90"/>
        <v>27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84"/>
        <v>1.1335962566844919</v>
      </c>
      <c r="P774">
        <f t="shared" si="85"/>
        <v>32.999805409612762</v>
      </c>
      <c r="Q774" t="str">
        <f t="shared" si="88"/>
        <v>music</v>
      </c>
      <c r="R774" t="str">
        <f t="shared" si="89"/>
        <v>indie rock</v>
      </c>
      <c r="S774" s="7">
        <f t="shared" si="86"/>
        <v>43505.25</v>
      </c>
      <c r="T774" s="7">
        <f t="shared" si="87"/>
        <v>43509.25</v>
      </c>
      <c r="U774" s="9">
        <f t="shared" si="90"/>
        <v>4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84"/>
        <v>1.9055555555555554</v>
      </c>
      <c r="P775">
        <f t="shared" si="85"/>
        <v>43.00254993625159</v>
      </c>
      <c r="Q775" t="str">
        <f t="shared" si="88"/>
        <v>theater</v>
      </c>
      <c r="R775" t="str">
        <f t="shared" si="89"/>
        <v>plays</v>
      </c>
      <c r="S775" s="7">
        <f t="shared" si="86"/>
        <v>42838.208333333328</v>
      </c>
      <c r="T775" s="7">
        <f t="shared" si="87"/>
        <v>42848.208333333328</v>
      </c>
      <c r="U775" s="9">
        <f t="shared" si="90"/>
        <v>10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84"/>
        <v>1.355</v>
      </c>
      <c r="P776">
        <f t="shared" si="85"/>
        <v>86.858974358974365</v>
      </c>
      <c r="Q776" t="str">
        <f t="shared" si="88"/>
        <v>technology</v>
      </c>
      <c r="R776" t="str">
        <f t="shared" si="89"/>
        <v>web</v>
      </c>
      <c r="S776" s="7">
        <f t="shared" si="86"/>
        <v>42513.208333333328</v>
      </c>
      <c r="T776" s="7">
        <f t="shared" si="87"/>
        <v>42554.208333333328</v>
      </c>
      <c r="U776" s="9">
        <f t="shared" si="90"/>
        <v>41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84"/>
        <v>0.10297872340425532</v>
      </c>
      <c r="P777">
        <f t="shared" si="85"/>
        <v>96.8</v>
      </c>
      <c r="Q777" t="str">
        <f t="shared" si="88"/>
        <v>music</v>
      </c>
      <c r="R777" t="str">
        <f t="shared" si="89"/>
        <v>rock</v>
      </c>
      <c r="S777" s="7">
        <f t="shared" si="86"/>
        <v>41949.25</v>
      </c>
      <c r="T777" s="7">
        <f t="shared" si="87"/>
        <v>41959.25</v>
      </c>
      <c r="U777" s="9">
        <f t="shared" si="90"/>
        <v>10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84"/>
        <v>0.65544223826714798</v>
      </c>
      <c r="P778">
        <f t="shared" si="85"/>
        <v>32.995456610631528</v>
      </c>
      <c r="Q778" t="str">
        <f t="shared" si="88"/>
        <v>theater</v>
      </c>
      <c r="R778" t="str">
        <f t="shared" si="89"/>
        <v>plays</v>
      </c>
      <c r="S778" s="7">
        <f t="shared" si="86"/>
        <v>43650.208333333328</v>
      </c>
      <c r="T778" s="7">
        <f t="shared" si="87"/>
        <v>43668.208333333328</v>
      </c>
      <c r="U778" s="9">
        <f t="shared" si="90"/>
        <v>18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84"/>
        <v>0.49026652452025588</v>
      </c>
      <c r="P779">
        <f t="shared" si="85"/>
        <v>68.028106508875737</v>
      </c>
      <c r="Q779" t="str">
        <f t="shared" si="88"/>
        <v>theater</v>
      </c>
      <c r="R779" t="str">
        <f t="shared" si="89"/>
        <v>plays</v>
      </c>
      <c r="S779" s="7">
        <f t="shared" si="86"/>
        <v>40809.208333333336</v>
      </c>
      <c r="T779" s="7">
        <f t="shared" si="87"/>
        <v>40838.208333333336</v>
      </c>
      <c r="U779" s="9">
        <f t="shared" si="90"/>
        <v>29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84"/>
        <v>7.8792307692307695</v>
      </c>
      <c r="P780">
        <f t="shared" si="85"/>
        <v>58.867816091954026</v>
      </c>
      <c r="Q780" t="str">
        <f t="shared" si="88"/>
        <v>film &amp; video</v>
      </c>
      <c r="R780" t="str">
        <f t="shared" si="89"/>
        <v>animation</v>
      </c>
      <c r="S780" s="7">
        <f t="shared" si="86"/>
        <v>40768.208333333336</v>
      </c>
      <c r="T780" s="7">
        <f t="shared" si="87"/>
        <v>40773.208333333336</v>
      </c>
      <c r="U780" s="9">
        <f t="shared" si="90"/>
        <v>5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84"/>
        <v>0.80306347746090156</v>
      </c>
      <c r="P781">
        <f t="shared" si="85"/>
        <v>105.04572803850782</v>
      </c>
      <c r="Q781" t="str">
        <f t="shared" si="88"/>
        <v>theater</v>
      </c>
      <c r="R781" t="str">
        <f t="shared" si="89"/>
        <v>plays</v>
      </c>
      <c r="S781" s="7">
        <f t="shared" si="86"/>
        <v>42230.208333333328</v>
      </c>
      <c r="T781" s="7">
        <f t="shared" si="87"/>
        <v>42239.208333333328</v>
      </c>
      <c r="U781" s="9">
        <f t="shared" si="90"/>
        <v>9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84"/>
        <v>1.0629411764705883</v>
      </c>
      <c r="P782">
        <f t="shared" si="85"/>
        <v>33.054878048780488</v>
      </c>
      <c r="Q782" t="str">
        <f t="shared" si="88"/>
        <v>film &amp; video</v>
      </c>
      <c r="R782" t="str">
        <f t="shared" si="89"/>
        <v>drama</v>
      </c>
      <c r="S782" s="7">
        <f t="shared" si="86"/>
        <v>42573.208333333328</v>
      </c>
      <c r="T782" s="7">
        <f t="shared" si="87"/>
        <v>42592.208333333328</v>
      </c>
      <c r="U782" s="9">
        <f t="shared" si="90"/>
        <v>19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84"/>
        <v>0.50735632183908042</v>
      </c>
      <c r="P783">
        <f t="shared" si="85"/>
        <v>78.821428571428569</v>
      </c>
      <c r="Q783" t="str">
        <f t="shared" si="88"/>
        <v>theater</v>
      </c>
      <c r="R783" t="str">
        <f t="shared" si="89"/>
        <v>plays</v>
      </c>
      <c r="S783" s="7">
        <f t="shared" si="86"/>
        <v>40482.208333333336</v>
      </c>
      <c r="T783" s="7">
        <f t="shared" si="87"/>
        <v>40533.25</v>
      </c>
      <c r="U783" s="9">
        <f t="shared" si="90"/>
        <v>51.041666666664241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84"/>
        <v>2.153137254901961</v>
      </c>
      <c r="P784">
        <f t="shared" si="85"/>
        <v>68.204968944099377</v>
      </c>
      <c r="Q784" t="str">
        <f t="shared" si="88"/>
        <v>film &amp; video</v>
      </c>
      <c r="R784" t="str">
        <f t="shared" si="89"/>
        <v>animation</v>
      </c>
      <c r="S784" s="7">
        <f t="shared" si="86"/>
        <v>40603.25</v>
      </c>
      <c r="T784" s="7">
        <f t="shared" si="87"/>
        <v>40631.208333333336</v>
      </c>
      <c r="U784" s="9">
        <f t="shared" si="90"/>
        <v>27.958333333335759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84"/>
        <v>1.4122972972972974</v>
      </c>
      <c r="P785">
        <f t="shared" si="85"/>
        <v>75.731884057971016</v>
      </c>
      <c r="Q785" t="str">
        <f t="shared" si="88"/>
        <v>music</v>
      </c>
      <c r="R785" t="str">
        <f t="shared" si="89"/>
        <v>rock</v>
      </c>
      <c r="S785" s="7">
        <f t="shared" si="86"/>
        <v>41625.25</v>
      </c>
      <c r="T785" s="7">
        <f t="shared" si="87"/>
        <v>41632.25</v>
      </c>
      <c r="U785" s="9">
        <f t="shared" si="90"/>
        <v>7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84"/>
        <v>1.1533745781777278</v>
      </c>
      <c r="P786">
        <f t="shared" si="85"/>
        <v>30.996070133010882</v>
      </c>
      <c r="Q786" t="str">
        <f t="shared" si="88"/>
        <v>technology</v>
      </c>
      <c r="R786" t="str">
        <f t="shared" si="89"/>
        <v>web</v>
      </c>
      <c r="S786" s="7">
        <f t="shared" si="86"/>
        <v>42435.25</v>
      </c>
      <c r="T786" s="7">
        <f t="shared" si="87"/>
        <v>42446.208333333328</v>
      </c>
      <c r="U786" s="9">
        <f t="shared" si="90"/>
        <v>10.958333333328483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84"/>
        <v>1.9311940298507462</v>
      </c>
      <c r="P787">
        <f t="shared" si="85"/>
        <v>101.88188976377953</v>
      </c>
      <c r="Q787" t="str">
        <f t="shared" si="88"/>
        <v>film &amp; video</v>
      </c>
      <c r="R787" t="str">
        <f t="shared" si="89"/>
        <v>animation</v>
      </c>
      <c r="S787" s="7">
        <f t="shared" si="86"/>
        <v>43582.208333333328</v>
      </c>
      <c r="T787" s="7">
        <f t="shared" si="87"/>
        <v>43616.208333333328</v>
      </c>
      <c r="U787" s="9">
        <f t="shared" si="90"/>
        <v>34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84"/>
        <v>7.2973333333333334</v>
      </c>
      <c r="P788">
        <f t="shared" si="85"/>
        <v>52.879227053140099</v>
      </c>
      <c r="Q788" t="str">
        <f t="shared" si="88"/>
        <v>music</v>
      </c>
      <c r="R788" t="str">
        <f t="shared" si="89"/>
        <v>jazz</v>
      </c>
      <c r="S788" s="7">
        <f t="shared" si="86"/>
        <v>43186.208333333328</v>
      </c>
      <c r="T788" s="7">
        <f t="shared" si="87"/>
        <v>43193.208333333328</v>
      </c>
      <c r="U788" s="9">
        <f t="shared" si="90"/>
        <v>7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84"/>
        <v>0.99663398692810456</v>
      </c>
      <c r="P789">
        <f t="shared" si="85"/>
        <v>71.005820721769496</v>
      </c>
      <c r="Q789" t="str">
        <f t="shared" si="88"/>
        <v>music</v>
      </c>
      <c r="R789" t="str">
        <f t="shared" si="89"/>
        <v>rock</v>
      </c>
      <c r="S789" s="7">
        <f t="shared" si="86"/>
        <v>40684.208333333336</v>
      </c>
      <c r="T789" s="7">
        <f t="shared" si="87"/>
        <v>40693.208333333336</v>
      </c>
      <c r="U789" s="9">
        <f t="shared" si="90"/>
        <v>9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84"/>
        <v>0.88166666666666671</v>
      </c>
      <c r="P790">
        <f t="shared" si="85"/>
        <v>102.38709677419355</v>
      </c>
      <c r="Q790" t="str">
        <f t="shared" si="88"/>
        <v>film &amp; video</v>
      </c>
      <c r="R790" t="str">
        <f t="shared" si="89"/>
        <v>animation</v>
      </c>
      <c r="S790" s="7">
        <f t="shared" si="86"/>
        <v>41202.208333333336</v>
      </c>
      <c r="T790" s="7">
        <f t="shared" si="87"/>
        <v>41223.25</v>
      </c>
      <c r="U790" s="9">
        <f t="shared" si="90"/>
        <v>21.041666666664241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84"/>
        <v>0.37233333333333335</v>
      </c>
      <c r="P791">
        <f t="shared" si="85"/>
        <v>74.466666666666669</v>
      </c>
      <c r="Q791" t="str">
        <f t="shared" si="88"/>
        <v>theater</v>
      </c>
      <c r="R791" t="str">
        <f t="shared" si="89"/>
        <v>plays</v>
      </c>
      <c r="S791" s="7">
        <f t="shared" si="86"/>
        <v>41786.208333333336</v>
      </c>
      <c r="T791" s="7">
        <f t="shared" si="87"/>
        <v>41823.208333333336</v>
      </c>
      <c r="U791" s="9">
        <f t="shared" si="90"/>
        <v>37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84"/>
        <v>0.30540075309306081</v>
      </c>
      <c r="P792">
        <f t="shared" si="85"/>
        <v>51.009883198562441</v>
      </c>
      <c r="Q792" t="str">
        <f t="shared" si="88"/>
        <v>theater</v>
      </c>
      <c r="R792" t="str">
        <f t="shared" si="89"/>
        <v>plays</v>
      </c>
      <c r="S792" s="7">
        <f t="shared" si="86"/>
        <v>40223.25</v>
      </c>
      <c r="T792" s="7">
        <f t="shared" si="87"/>
        <v>40229.25</v>
      </c>
      <c r="U792" s="9">
        <f t="shared" si="90"/>
        <v>6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84"/>
        <v>0.25714285714285712</v>
      </c>
      <c r="P793">
        <f t="shared" si="85"/>
        <v>90</v>
      </c>
      <c r="Q793" t="str">
        <f t="shared" si="88"/>
        <v>food</v>
      </c>
      <c r="R793" t="str">
        <f t="shared" si="89"/>
        <v>food trucks</v>
      </c>
      <c r="S793" s="7">
        <f t="shared" si="86"/>
        <v>42715.25</v>
      </c>
      <c r="T793" s="7">
        <f t="shared" si="87"/>
        <v>42731.25</v>
      </c>
      <c r="U793" s="9">
        <f t="shared" si="90"/>
        <v>16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84"/>
        <v>0.34</v>
      </c>
      <c r="P794">
        <f t="shared" si="85"/>
        <v>97.142857142857139</v>
      </c>
      <c r="Q794" t="str">
        <f t="shared" si="88"/>
        <v>theater</v>
      </c>
      <c r="R794" t="str">
        <f t="shared" si="89"/>
        <v>plays</v>
      </c>
      <c r="S794" s="7">
        <f t="shared" si="86"/>
        <v>41451.208333333336</v>
      </c>
      <c r="T794" s="7">
        <f t="shared" si="87"/>
        <v>41479.208333333336</v>
      </c>
      <c r="U794" s="9">
        <f t="shared" si="90"/>
        <v>28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84"/>
        <v>11.859090909090909</v>
      </c>
      <c r="P795">
        <f t="shared" si="85"/>
        <v>72.071823204419886</v>
      </c>
      <c r="Q795" t="str">
        <f t="shared" si="88"/>
        <v>publishing</v>
      </c>
      <c r="R795" t="str">
        <f t="shared" si="89"/>
        <v>nonfiction</v>
      </c>
      <c r="S795" s="7">
        <f t="shared" si="86"/>
        <v>41450.208333333336</v>
      </c>
      <c r="T795" s="7">
        <f t="shared" si="87"/>
        <v>41454.208333333336</v>
      </c>
      <c r="U795" s="9">
        <f t="shared" si="90"/>
        <v>4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84"/>
        <v>1.2539393939393939</v>
      </c>
      <c r="P796">
        <f t="shared" si="85"/>
        <v>75.236363636363635</v>
      </c>
      <c r="Q796" t="str">
        <f t="shared" si="88"/>
        <v>music</v>
      </c>
      <c r="R796" t="str">
        <f t="shared" si="89"/>
        <v>rock</v>
      </c>
      <c r="S796" s="7">
        <f t="shared" si="86"/>
        <v>43091.25</v>
      </c>
      <c r="T796" s="7">
        <f t="shared" si="87"/>
        <v>43103.25</v>
      </c>
      <c r="U796" s="9">
        <f t="shared" si="90"/>
        <v>12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84"/>
        <v>0.14394366197183098</v>
      </c>
      <c r="P797">
        <f t="shared" si="85"/>
        <v>32.967741935483872</v>
      </c>
      <c r="Q797" t="str">
        <f t="shared" si="88"/>
        <v>film &amp; video</v>
      </c>
      <c r="R797" t="str">
        <f t="shared" si="89"/>
        <v>drama</v>
      </c>
      <c r="S797" s="7">
        <f t="shared" si="86"/>
        <v>42675.208333333328</v>
      </c>
      <c r="T797" s="7">
        <f t="shared" si="87"/>
        <v>42678.208333333328</v>
      </c>
      <c r="U797" s="9">
        <f t="shared" si="90"/>
        <v>3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84"/>
        <v>0.54807692307692313</v>
      </c>
      <c r="P798">
        <f t="shared" si="85"/>
        <v>54.807692307692307</v>
      </c>
      <c r="Q798" t="str">
        <f t="shared" si="88"/>
        <v>games</v>
      </c>
      <c r="R798" t="str">
        <f t="shared" si="89"/>
        <v>mobile games</v>
      </c>
      <c r="S798" s="7">
        <f t="shared" si="86"/>
        <v>41859.208333333336</v>
      </c>
      <c r="T798" s="7">
        <f t="shared" si="87"/>
        <v>41866.208333333336</v>
      </c>
      <c r="U798" s="9">
        <f t="shared" si="90"/>
        <v>7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84"/>
        <v>1.0963157894736841</v>
      </c>
      <c r="P799">
        <f t="shared" si="85"/>
        <v>45.037837837837834</v>
      </c>
      <c r="Q799" t="str">
        <f t="shared" si="88"/>
        <v>technology</v>
      </c>
      <c r="R799" t="str">
        <f t="shared" si="89"/>
        <v>web</v>
      </c>
      <c r="S799" s="7">
        <f t="shared" si="86"/>
        <v>43464.25</v>
      </c>
      <c r="T799" s="7">
        <f t="shared" si="87"/>
        <v>43487.25</v>
      </c>
      <c r="U799" s="9">
        <f t="shared" si="90"/>
        <v>23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84"/>
        <v>1.8847058823529412</v>
      </c>
      <c r="P800">
        <f t="shared" si="85"/>
        <v>52.958677685950413</v>
      </c>
      <c r="Q800" t="str">
        <f t="shared" si="88"/>
        <v>theater</v>
      </c>
      <c r="R800" t="str">
        <f t="shared" si="89"/>
        <v>plays</v>
      </c>
      <c r="S800" s="7">
        <f t="shared" si="86"/>
        <v>41060.208333333336</v>
      </c>
      <c r="T800" s="7">
        <f t="shared" si="87"/>
        <v>41088.208333333336</v>
      </c>
      <c r="U800" s="9">
        <f t="shared" si="90"/>
        <v>28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84"/>
        <v>0.87008284023668636</v>
      </c>
      <c r="P801">
        <f t="shared" si="85"/>
        <v>60.017959183673469</v>
      </c>
      <c r="Q801" t="str">
        <f t="shared" si="88"/>
        <v>theater</v>
      </c>
      <c r="R801" t="str">
        <f t="shared" si="89"/>
        <v>plays</v>
      </c>
      <c r="S801" s="7">
        <f t="shared" si="86"/>
        <v>42399.25</v>
      </c>
      <c r="T801" s="7">
        <f t="shared" si="87"/>
        <v>42403.25</v>
      </c>
      <c r="U801" s="9">
        <f t="shared" si="90"/>
        <v>4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84"/>
        <v>0.01</v>
      </c>
      <c r="P802">
        <f t="shared" si="85"/>
        <v>1</v>
      </c>
      <c r="Q802" t="str">
        <f t="shared" si="88"/>
        <v>music</v>
      </c>
      <c r="R802" t="str">
        <f t="shared" si="89"/>
        <v>rock</v>
      </c>
      <c r="S802" s="7">
        <f t="shared" si="86"/>
        <v>42167.208333333328</v>
      </c>
      <c r="T802" s="7">
        <f t="shared" si="87"/>
        <v>42171.208333333328</v>
      </c>
      <c r="U802" s="9">
        <f t="shared" si="90"/>
        <v>4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84"/>
        <v>2.0291304347826089</v>
      </c>
      <c r="P803">
        <f t="shared" si="85"/>
        <v>44.028301886792455</v>
      </c>
      <c r="Q803" t="str">
        <f t="shared" si="88"/>
        <v>photography</v>
      </c>
      <c r="R803" t="str">
        <f t="shared" si="89"/>
        <v>photography books</v>
      </c>
      <c r="S803" s="7">
        <f t="shared" si="86"/>
        <v>43830.25</v>
      </c>
      <c r="T803" s="7">
        <f t="shared" si="87"/>
        <v>43852.25</v>
      </c>
      <c r="U803" s="9">
        <f t="shared" si="90"/>
        <v>22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84"/>
        <v>1.9703225806451612</v>
      </c>
      <c r="P804">
        <f t="shared" si="85"/>
        <v>86.028169014084511</v>
      </c>
      <c r="Q804" t="str">
        <f t="shared" si="88"/>
        <v>photography</v>
      </c>
      <c r="R804" t="str">
        <f t="shared" si="89"/>
        <v>photography books</v>
      </c>
      <c r="S804" s="7">
        <f t="shared" si="86"/>
        <v>43650.208333333328</v>
      </c>
      <c r="T804" s="7">
        <f t="shared" si="87"/>
        <v>43652.208333333328</v>
      </c>
      <c r="U804" s="9">
        <f t="shared" si="90"/>
        <v>2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84"/>
        <v>1.07</v>
      </c>
      <c r="P805">
        <f t="shared" si="85"/>
        <v>28.012875536480685</v>
      </c>
      <c r="Q805" t="str">
        <f t="shared" si="88"/>
        <v>theater</v>
      </c>
      <c r="R805" t="str">
        <f t="shared" si="89"/>
        <v>plays</v>
      </c>
      <c r="S805" s="7">
        <f t="shared" si="86"/>
        <v>43492.25</v>
      </c>
      <c r="T805" s="7">
        <f t="shared" si="87"/>
        <v>43526.25</v>
      </c>
      <c r="U805" s="9">
        <f t="shared" si="90"/>
        <v>34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84"/>
        <v>2.6873076923076922</v>
      </c>
      <c r="P806">
        <f t="shared" si="85"/>
        <v>32.050458715596328</v>
      </c>
      <c r="Q806" t="str">
        <f t="shared" si="88"/>
        <v>music</v>
      </c>
      <c r="R806" t="str">
        <f t="shared" si="89"/>
        <v>rock</v>
      </c>
      <c r="S806" s="7">
        <f t="shared" si="86"/>
        <v>43102.25</v>
      </c>
      <c r="T806" s="7">
        <f t="shared" si="87"/>
        <v>43122.25</v>
      </c>
      <c r="U806" s="9">
        <f t="shared" si="90"/>
        <v>20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84"/>
        <v>0.50845360824742269</v>
      </c>
      <c r="P807">
        <f t="shared" si="85"/>
        <v>73.611940298507463</v>
      </c>
      <c r="Q807" t="str">
        <f t="shared" si="88"/>
        <v>film &amp; video</v>
      </c>
      <c r="R807" t="str">
        <f t="shared" si="89"/>
        <v>documentary</v>
      </c>
      <c r="S807" s="7">
        <f t="shared" si="86"/>
        <v>41958.25</v>
      </c>
      <c r="T807" s="7">
        <f t="shared" si="87"/>
        <v>42009.25</v>
      </c>
      <c r="U807" s="9">
        <f t="shared" si="90"/>
        <v>51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84"/>
        <v>11.802857142857142</v>
      </c>
      <c r="P808">
        <f t="shared" si="85"/>
        <v>108.71052631578948</v>
      </c>
      <c r="Q808" t="str">
        <f t="shared" si="88"/>
        <v>film &amp; video</v>
      </c>
      <c r="R808" t="str">
        <f t="shared" si="89"/>
        <v>drama</v>
      </c>
      <c r="S808" s="7">
        <f t="shared" si="86"/>
        <v>40973.25</v>
      </c>
      <c r="T808" s="7">
        <f t="shared" si="87"/>
        <v>40997.208333333336</v>
      </c>
      <c r="U808" s="9">
        <f t="shared" si="90"/>
        <v>23.958333333335759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84"/>
        <v>2.64</v>
      </c>
      <c r="P809">
        <f t="shared" si="85"/>
        <v>42.97674418604651</v>
      </c>
      <c r="Q809" t="str">
        <f t="shared" si="88"/>
        <v>theater</v>
      </c>
      <c r="R809" t="str">
        <f t="shared" si="89"/>
        <v>plays</v>
      </c>
      <c r="S809" s="7">
        <f t="shared" si="86"/>
        <v>43753.208333333328</v>
      </c>
      <c r="T809" s="7">
        <f t="shared" si="87"/>
        <v>43797.25</v>
      </c>
      <c r="U809" s="9">
        <f t="shared" si="90"/>
        <v>44.041666666671517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84"/>
        <v>0.30442307692307691</v>
      </c>
      <c r="P810">
        <f t="shared" si="85"/>
        <v>83.315789473684205</v>
      </c>
      <c r="Q810" t="str">
        <f t="shared" si="88"/>
        <v>food</v>
      </c>
      <c r="R810" t="str">
        <f t="shared" si="89"/>
        <v>food trucks</v>
      </c>
      <c r="S810" s="7">
        <f t="shared" si="86"/>
        <v>42507.208333333328</v>
      </c>
      <c r="T810" s="7">
        <f t="shared" si="87"/>
        <v>42524.208333333328</v>
      </c>
      <c r="U810" s="9">
        <f t="shared" si="90"/>
        <v>17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84"/>
        <v>0.62880681818181816</v>
      </c>
      <c r="P811">
        <f t="shared" si="85"/>
        <v>42</v>
      </c>
      <c r="Q811" t="str">
        <f t="shared" si="88"/>
        <v>film &amp; video</v>
      </c>
      <c r="R811" t="str">
        <f t="shared" si="89"/>
        <v>documentary</v>
      </c>
      <c r="S811" s="7">
        <f t="shared" si="86"/>
        <v>41135.208333333336</v>
      </c>
      <c r="T811" s="7">
        <f t="shared" si="87"/>
        <v>41136.208333333336</v>
      </c>
      <c r="U811" s="9">
        <f t="shared" si="90"/>
        <v>1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84"/>
        <v>1.9312499999999999</v>
      </c>
      <c r="P812">
        <f t="shared" si="85"/>
        <v>55.927601809954751</v>
      </c>
      <c r="Q812" t="str">
        <f t="shared" si="88"/>
        <v>theater</v>
      </c>
      <c r="R812" t="str">
        <f t="shared" si="89"/>
        <v>plays</v>
      </c>
      <c r="S812" s="7">
        <f t="shared" si="86"/>
        <v>43067.25</v>
      </c>
      <c r="T812" s="7">
        <f t="shared" si="87"/>
        <v>43077.25</v>
      </c>
      <c r="U812" s="9">
        <f t="shared" si="90"/>
        <v>10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84"/>
        <v>0.77102702702702708</v>
      </c>
      <c r="P813">
        <f t="shared" si="85"/>
        <v>105.03681885125184</v>
      </c>
      <c r="Q813" t="str">
        <f t="shared" si="88"/>
        <v>games</v>
      </c>
      <c r="R813" t="str">
        <f t="shared" si="89"/>
        <v>video games</v>
      </c>
      <c r="S813" s="7">
        <f t="shared" si="86"/>
        <v>42378.25</v>
      </c>
      <c r="T813" s="7">
        <f t="shared" si="87"/>
        <v>42380.25</v>
      </c>
      <c r="U813" s="9">
        <f t="shared" si="90"/>
        <v>2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84"/>
        <v>2.2552763819095478</v>
      </c>
      <c r="P814">
        <f t="shared" si="85"/>
        <v>48</v>
      </c>
      <c r="Q814" t="str">
        <f t="shared" si="88"/>
        <v>publishing</v>
      </c>
      <c r="R814" t="str">
        <f t="shared" si="89"/>
        <v>nonfiction</v>
      </c>
      <c r="S814" s="7">
        <f t="shared" si="86"/>
        <v>43206.208333333328</v>
      </c>
      <c r="T814" s="7">
        <f t="shared" si="87"/>
        <v>43211.208333333328</v>
      </c>
      <c r="U814" s="9">
        <f t="shared" si="90"/>
        <v>5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84"/>
        <v>2.3940625</v>
      </c>
      <c r="P815">
        <f t="shared" si="85"/>
        <v>112.66176470588235</v>
      </c>
      <c r="Q815" t="str">
        <f t="shared" si="88"/>
        <v>games</v>
      </c>
      <c r="R815" t="str">
        <f t="shared" si="89"/>
        <v>video games</v>
      </c>
      <c r="S815" s="7">
        <f t="shared" si="86"/>
        <v>41148.208333333336</v>
      </c>
      <c r="T815" s="7">
        <f t="shared" si="87"/>
        <v>41158.208333333336</v>
      </c>
      <c r="U815" s="9">
        <f t="shared" si="90"/>
        <v>10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84"/>
        <v>0.921875</v>
      </c>
      <c r="P816">
        <f t="shared" si="85"/>
        <v>81.944444444444443</v>
      </c>
      <c r="Q816" t="str">
        <f t="shared" si="88"/>
        <v>music</v>
      </c>
      <c r="R816" t="str">
        <f t="shared" si="89"/>
        <v>rock</v>
      </c>
      <c r="S816" s="7">
        <f t="shared" si="86"/>
        <v>42517.208333333328</v>
      </c>
      <c r="T816" s="7">
        <f t="shared" si="87"/>
        <v>42519.208333333328</v>
      </c>
      <c r="U816" s="9">
        <f t="shared" si="90"/>
        <v>2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84"/>
        <v>1.3023333333333333</v>
      </c>
      <c r="P817">
        <f t="shared" si="85"/>
        <v>64.049180327868854</v>
      </c>
      <c r="Q817" t="str">
        <f t="shared" si="88"/>
        <v>music</v>
      </c>
      <c r="R817" t="str">
        <f t="shared" si="89"/>
        <v>rock</v>
      </c>
      <c r="S817" s="7">
        <f t="shared" si="86"/>
        <v>43068.25</v>
      </c>
      <c r="T817" s="7">
        <f t="shared" si="87"/>
        <v>43094.25</v>
      </c>
      <c r="U817" s="9">
        <f t="shared" si="90"/>
        <v>26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84"/>
        <v>6.1521739130434785</v>
      </c>
      <c r="P818">
        <f t="shared" si="85"/>
        <v>106.39097744360902</v>
      </c>
      <c r="Q818" t="str">
        <f t="shared" si="88"/>
        <v>theater</v>
      </c>
      <c r="R818" t="str">
        <f t="shared" si="89"/>
        <v>plays</v>
      </c>
      <c r="S818" s="7">
        <f t="shared" si="86"/>
        <v>41680.25</v>
      </c>
      <c r="T818" s="7">
        <f t="shared" si="87"/>
        <v>41682.25</v>
      </c>
      <c r="U818" s="9">
        <f t="shared" si="90"/>
        <v>2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84"/>
        <v>3.687953216374269</v>
      </c>
      <c r="P819">
        <f t="shared" si="85"/>
        <v>76.011249497790274</v>
      </c>
      <c r="Q819" t="str">
        <f t="shared" si="88"/>
        <v>publishing</v>
      </c>
      <c r="R819" t="str">
        <f t="shared" si="89"/>
        <v>nonfiction</v>
      </c>
      <c r="S819" s="7">
        <f t="shared" si="86"/>
        <v>43589.208333333328</v>
      </c>
      <c r="T819" s="7">
        <f t="shared" si="87"/>
        <v>43617.208333333328</v>
      </c>
      <c r="U819" s="9">
        <f t="shared" si="90"/>
        <v>28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84"/>
        <v>10.948571428571428</v>
      </c>
      <c r="P820">
        <f t="shared" si="85"/>
        <v>111.07246376811594</v>
      </c>
      <c r="Q820" t="str">
        <f t="shared" si="88"/>
        <v>theater</v>
      </c>
      <c r="R820" t="str">
        <f t="shared" si="89"/>
        <v>plays</v>
      </c>
      <c r="S820" s="7">
        <f t="shared" si="86"/>
        <v>43486.25</v>
      </c>
      <c r="T820" s="7">
        <f t="shared" si="87"/>
        <v>43499.25</v>
      </c>
      <c r="U820" s="9">
        <f t="shared" si="90"/>
        <v>13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84"/>
        <v>0.50662921348314605</v>
      </c>
      <c r="P821">
        <f t="shared" si="85"/>
        <v>95.936170212765958</v>
      </c>
      <c r="Q821" t="str">
        <f t="shared" si="88"/>
        <v>games</v>
      </c>
      <c r="R821" t="str">
        <f t="shared" si="89"/>
        <v>video games</v>
      </c>
      <c r="S821" s="7">
        <f t="shared" si="86"/>
        <v>41237.25</v>
      </c>
      <c r="T821" s="7">
        <f t="shared" si="87"/>
        <v>41252.25</v>
      </c>
      <c r="U821" s="9">
        <f t="shared" si="90"/>
        <v>15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84"/>
        <v>8.0060000000000002</v>
      </c>
      <c r="P822">
        <f t="shared" si="85"/>
        <v>43.043010752688176</v>
      </c>
      <c r="Q822" t="str">
        <f t="shared" si="88"/>
        <v>music</v>
      </c>
      <c r="R822" t="str">
        <f t="shared" si="89"/>
        <v>rock</v>
      </c>
      <c r="S822" s="7">
        <f t="shared" si="86"/>
        <v>43310.208333333328</v>
      </c>
      <c r="T822" s="7">
        <f t="shared" si="87"/>
        <v>43323.208333333328</v>
      </c>
      <c r="U822" s="9">
        <f t="shared" si="90"/>
        <v>13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84"/>
        <v>2.9128571428571428</v>
      </c>
      <c r="P823">
        <f t="shared" si="85"/>
        <v>67.966666666666669</v>
      </c>
      <c r="Q823" t="str">
        <f t="shared" si="88"/>
        <v>film &amp; video</v>
      </c>
      <c r="R823" t="str">
        <f t="shared" si="89"/>
        <v>documentary</v>
      </c>
      <c r="S823" s="7">
        <f t="shared" si="86"/>
        <v>42794.25</v>
      </c>
      <c r="T823" s="7">
        <f t="shared" si="87"/>
        <v>42807.208333333328</v>
      </c>
      <c r="U823" s="9">
        <f t="shared" si="90"/>
        <v>12.958333333328483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84"/>
        <v>3.4996666666666667</v>
      </c>
      <c r="P824">
        <f t="shared" si="85"/>
        <v>89.991428571428571</v>
      </c>
      <c r="Q824" t="str">
        <f t="shared" si="88"/>
        <v>music</v>
      </c>
      <c r="R824" t="str">
        <f t="shared" si="89"/>
        <v>rock</v>
      </c>
      <c r="S824" s="7">
        <f t="shared" si="86"/>
        <v>41698.25</v>
      </c>
      <c r="T824" s="7">
        <f t="shared" si="87"/>
        <v>41715.208333333336</v>
      </c>
      <c r="U824" s="9">
        <f t="shared" si="90"/>
        <v>16.958333333335759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84"/>
        <v>3.5707317073170732</v>
      </c>
      <c r="P825">
        <f t="shared" si="85"/>
        <v>58.095238095238095</v>
      </c>
      <c r="Q825" t="str">
        <f t="shared" si="88"/>
        <v>music</v>
      </c>
      <c r="R825" t="str">
        <f t="shared" si="89"/>
        <v>rock</v>
      </c>
      <c r="S825" s="7">
        <f t="shared" si="86"/>
        <v>41892.208333333336</v>
      </c>
      <c r="T825" s="7">
        <f t="shared" si="87"/>
        <v>41917.208333333336</v>
      </c>
      <c r="U825" s="9">
        <f t="shared" si="90"/>
        <v>25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84"/>
        <v>1.2648941176470587</v>
      </c>
      <c r="P826">
        <f t="shared" si="85"/>
        <v>83.996875000000003</v>
      </c>
      <c r="Q826" t="str">
        <f t="shared" si="88"/>
        <v>publishing</v>
      </c>
      <c r="R826" t="str">
        <f t="shared" si="89"/>
        <v>nonfiction</v>
      </c>
      <c r="S826" s="7">
        <f t="shared" si="86"/>
        <v>40348.208333333336</v>
      </c>
      <c r="T826" s="7">
        <f t="shared" si="87"/>
        <v>40380.208333333336</v>
      </c>
      <c r="U826" s="9">
        <f t="shared" si="90"/>
        <v>32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84"/>
        <v>3.875</v>
      </c>
      <c r="P827">
        <f t="shared" si="85"/>
        <v>88.853503184713375</v>
      </c>
      <c r="Q827" t="str">
        <f t="shared" si="88"/>
        <v>film &amp; video</v>
      </c>
      <c r="R827" t="str">
        <f t="shared" si="89"/>
        <v>shorts</v>
      </c>
      <c r="S827" s="7">
        <f t="shared" si="86"/>
        <v>42941.208333333328</v>
      </c>
      <c r="T827" s="7">
        <f t="shared" si="87"/>
        <v>42953.208333333328</v>
      </c>
      <c r="U827" s="9">
        <f t="shared" si="90"/>
        <v>12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84"/>
        <v>4.5703571428571426</v>
      </c>
      <c r="P828">
        <f t="shared" si="85"/>
        <v>65.963917525773198</v>
      </c>
      <c r="Q828" t="str">
        <f t="shared" si="88"/>
        <v>theater</v>
      </c>
      <c r="R828" t="str">
        <f t="shared" si="89"/>
        <v>plays</v>
      </c>
      <c r="S828" s="7">
        <f t="shared" si="86"/>
        <v>40525.25</v>
      </c>
      <c r="T828" s="7">
        <f t="shared" si="87"/>
        <v>40553.25</v>
      </c>
      <c r="U828" s="9">
        <f t="shared" si="90"/>
        <v>28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84"/>
        <v>2.6669565217391304</v>
      </c>
      <c r="P829">
        <f t="shared" si="85"/>
        <v>74.804878048780495</v>
      </c>
      <c r="Q829" t="str">
        <f t="shared" si="88"/>
        <v>film &amp; video</v>
      </c>
      <c r="R829" t="str">
        <f t="shared" si="89"/>
        <v>drama</v>
      </c>
      <c r="S829" s="7">
        <f t="shared" si="86"/>
        <v>40666.208333333336</v>
      </c>
      <c r="T829" s="7">
        <f t="shared" si="87"/>
        <v>40678.208333333336</v>
      </c>
      <c r="U829" s="9">
        <f t="shared" si="90"/>
        <v>12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84"/>
        <v>0.69</v>
      </c>
      <c r="P830">
        <f t="shared" si="85"/>
        <v>69.98571428571428</v>
      </c>
      <c r="Q830" t="str">
        <f t="shared" si="88"/>
        <v>theater</v>
      </c>
      <c r="R830" t="str">
        <f t="shared" si="89"/>
        <v>plays</v>
      </c>
      <c r="S830" s="7">
        <f t="shared" si="86"/>
        <v>43340.208333333328</v>
      </c>
      <c r="T830" s="7">
        <f t="shared" si="87"/>
        <v>43365.208333333328</v>
      </c>
      <c r="U830" s="9">
        <f t="shared" si="90"/>
        <v>25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84"/>
        <v>0.51343749999999999</v>
      </c>
      <c r="P831">
        <f t="shared" si="85"/>
        <v>32.006493506493506</v>
      </c>
      <c r="Q831" t="str">
        <f t="shared" si="88"/>
        <v>theater</v>
      </c>
      <c r="R831" t="str">
        <f t="shared" si="89"/>
        <v>plays</v>
      </c>
      <c r="S831" s="7">
        <f t="shared" si="86"/>
        <v>42164.208333333328</v>
      </c>
      <c r="T831" s="7">
        <f t="shared" si="87"/>
        <v>42179.208333333328</v>
      </c>
      <c r="U831" s="9">
        <f t="shared" si="90"/>
        <v>15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84"/>
        <v>1.1710526315789473E-2</v>
      </c>
      <c r="P832">
        <f t="shared" si="85"/>
        <v>64.727272727272734</v>
      </c>
      <c r="Q832" t="str">
        <f t="shared" si="88"/>
        <v>theater</v>
      </c>
      <c r="R832" t="str">
        <f t="shared" si="89"/>
        <v>plays</v>
      </c>
      <c r="S832" s="7">
        <f t="shared" si="86"/>
        <v>43103.25</v>
      </c>
      <c r="T832" s="7">
        <f t="shared" si="87"/>
        <v>43162.25</v>
      </c>
      <c r="U832" s="9">
        <f t="shared" si="90"/>
        <v>59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84"/>
        <v>1.089773429454171</v>
      </c>
      <c r="P833">
        <f t="shared" si="85"/>
        <v>24.998110087408456</v>
      </c>
      <c r="Q833" t="str">
        <f t="shared" si="88"/>
        <v>photography</v>
      </c>
      <c r="R833" t="str">
        <f t="shared" si="89"/>
        <v>photography books</v>
      </c>
      <c r="S833" s="7">
        <f t="shared" si="86"/>
        <v>40994.208333333336</v>
      </c>
      <c r="T833" s="7">
        <f t="shared" si="87"/>
        <v>41028.208333333336</v>
      </c>
      <c r="U833" s="9">
        <f t="shared" si="90"/>
        <v>34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91">E834/D834</f>
        <v>3.1517592592592591</v>
      </c>
      <c r="P834">
        <f t="shared" ref="P834:P897" si="92">IF(G834&gt;0,E834/G834,0)</f>
        <v>104.97764070932922</v>
      </c>
      <c r="Q834" t="str">
        <f t="shared" si="88"/>
        <v>publishing</v>
      </c>
      <c r="R834" t="str">
        <f t="shared" si="89"/>
        <v>translations</v>
      </c>
      <c r="S834" s="7">
        <f t="shared" ref="S834:S897" si="93">(((J834/60)/60)/24)+DATE(1970,1,1)</f>
        <v>42299.208333333328</v>
      </c>
      <c r="T834" s="7">
        <f t="shared" ref="T834:T897" si="94">(((K834/60)/60)/24)+DATE(1970,1,1)</f>
        <v>42333.25</v>
      </c>
      <c r="U834" s="9">
        <f t="shared" si="90"/>
        <v>34.041666666671517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91"/>
        <v>1.5769117647058823</v>
      </c>
      <c r="P835">
        <f t="shared" si="92"/>
        <v>64.987878787878785</v>
      </c>
      <c r="Q835" t="str">
        <f t="shared" ref="Q835:Q898" si="95">LEFT(N835,FIND("/",N835)-1)</f>
        <v>publishing</v>
      </c>
      <c r="R835" t="str">
        <f t="shared" ref="R835:R898" si="96">RIGHT(N835,LEN(N835)-FIND("/",N835))</f>
        <v>translations</v>
      </c>
      <c r="S835" s="7">
        <f t="shared" si="93"/>
        <v>40588.25</v>
      </c>
      <c r="T835" s="7">
        <f t="shared" si="94"/>
        <v>40599.25</v>
      </c>
      <c r="U835" s="9">
        <f t="shared" ref="U835:U898" si="97">T835-S835</f>
        <v>11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91"/>
        <v>1.5380821917808218</v>
      </c>
      <c r="P836">
        <f t="shared" si="92"/>
        <v>94.352941176470594</v>
      </c>
      <c r="Q836" t="str">
        <f t="shared" si="95"/>
        <v>theater</v>
      </c>
      <c r="R836" t="str">
        <f t="shared" si="96"/>
        <v>plays</v>
      </c>
      <c r="S836" s="7">
        <f t="shared" si="93"/>
        <v>41448.208333333336</v>
      </c>
      <c r="T836" s="7">
        <f t="shared" si="94"/>
        <v>41454.208333333336</v>
      </c>
      <c r="U836" s="9">
        <f t="shared" si="97"/>
        <v>6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91"/>
        <v>0.89738979118329465</v>
      </c>
      <c r="P837">
        <f t="shared" si="92"/>
        <v>44.001706484641637</v>
      </c>
      <c r="Q837" t="str">
        <f t="shared" si="95"/>
        <v>technology</v>
      </c>
      <c r="R837" t="str">
        <f t="shared" si="96"/>
        <v>web</v>
      </c>
      <c r="S837" s="7">
        <f t="shared" si="93"/>
        <v>42063.25</v>
      </c>
      <c r="T837" s="7">
        <f t="shared" si="94"/>
        <v>42069.25</v>
      </c>
      <c r="U837" s="9">
        <f t="shared" si="97"/>
        <v>6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91"/>
        <v>0.75135802469135804</v>
      </c>
      <c r="P838">
        <f t="shared" si="92"/>
        <v>64.744680851063833</v>
      </c>
      <c r="Q838" t="str">
        <f t="shared" si="95"/>
        <v>music</v>
      </c>
      <c r="R838" t="str">
        <f t="shared" si="96"/>
        <v>indie rock</v>
      </c>
      <c r="S838" s="7">
        <f t="shared" si="93"/>
        <v>40214.25</v>
      </c>
      <c r="T838" s="7">
        <f t="shared" si="94"/>
        <v>40225.25</v>
      </c>
      <c r="U838" s="9">
        <f t="shared" si="97"/>
        <v>11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91"/>
        <v>8.5288135593220336</v>
      </c>
      <c r="P839">
        <f t="shared" si="92"/>
        <v>84.00667779632721</v>
      </c>
      <c r="Q839" t="str">
        <f t="shared" si="95"/>
        <v>music</v>
      </c>
      <c r="R839" t="str">
        <f t="shared" si="96"/>
        <v>jazz</v>
      </c>
      <c r="S839" s="7">
        <f t="shared" si="93"/>
        <v>40629.208333333336</v>
      </c>
      <c r="T839" s="7">
        <f t="shared" si="94"/>
        <v>40683.208333333336</v>
      </c>
      <c r="U839" s="9">
        <f t="shared" si="97"/>
        <v>54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91"/>
        <v>1.3890625000000001</v>
      </c>
      <c r="P840">
        <f t="shared" si="92"/>
        <v>34.061302681992338</v>
      </c>
      <c r="Q840" t="str">
        <f t="shared" si="95"/>
        <v>theater</v>
      </c>
      <c r="R840" t="str">
        <f t="shared" si="96"/>
        <v>plays</v>
      </c>
      <c r="S840" s="7">
        <f t="shared" si="93"/>
        <v>43370.208333333328</v>
      </c>
      <c r="T840" s="7">
        <f t="shared" si="94"/>
        <v>43379.208333333328</v>
      </c>
      <c r="U840" s="9">
        <f t="shared" si="97"/>
        <v>9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91"/>
        <v>1.9018181818181819</v>
      </c>
      <c r="P841">
        <f t="shared" si="92"/>
        <v>93.273885350318466</v>
      </c>
      <c r="Q841" t="str">
        <f t="shared" si="95"/>
        <v>film &amp; video</v>
      </c>
      <c r="R841" t="str">
        <f t="shared" si="96"/>
        <v>documentary</v>
      </c>
      <c r="S841" s="7">
        <f t="shared" si="93"/>
        <v>41715.208333333336</v>
      </c>
      <c r="T841" s="7">
        <f t="shared" si="94"/>
        <v>41760.208333333336</v>
      </c>
      <c r="U841" s="9">
        <f t="shared" si="97"/>
        <v>45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91"/>
        <v>1.0024333619948409</v>
      </c>
      <c r="P842">
        <f t="shared" si="92"/>
        <v>32.998301726577978</v>
      </c>
      <c r="Q842" t="str">
        <f t="shared" si="95"/>
        <v>theater</v>
      </c>
      <c r="R842" t="str">
        <f t="shared" si="96"/>
        <v>plays</v>
      </c>
      <c r="S842" s="7">
        <f t="shared" si="93"/>
        <v>41836.208333333336</v>
      </c>
      <c r="T842" s="7">
        <f t="shared" si="94"/>
        <v>41838.208333333336</v>
      </c>
      <c r="U842" s="9">
        <f t="shared" si="97"/>
        <v>2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91"/>
        <v>1.4275824175824177</v>
      </c>
      <c r="P843">
        <f t="shared" si="92"/>
        <v>83.812903225806451</v>
      </c>
      <c r="Q843" t="str">
        <f t="shared" si="95"/>
        <v>technology</v>
      </c>
      <c r="R843" t="str">
        <f t="shared" si="96"/>
        <v>web</v>
      </c>
      <c r="S843" s="7">
        <f t="shared" si="93"/>
        <v>42419.25</v>
      </c>
      <c r="T843" s="7">
        <f t="shared" si="94"/>
        <v>42435.25</v>
      </c>
      <c r="U843" s="9">
        <f t="shared" si="97"/>
        <v>16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91"/>
        <v>5.6313333333333331</v>
      </c>
      <c r="P844">
        <f t="shared" si="92"/>
        <v>63.992424242424242</v>
      </c>
      <c r="Q844" t="str">
        <f t="shared" si="95"/>
        <v>technology</v>
      </c>
      <c r="R844" t="str">
        <f t="shared" si="96"/>
        <v>wearables</v>
      </c>
      <c r="S844" s="7">
        <f t="shared" si="93"/>
        <v>43266.208333333328</v>
      </c>
      <c r="T844" s="7">
        <f t="shared" si="94"/>
        <v>43269.208333333328</v>
      </c>
      <c r="U844" s="9">
        <f t="shared" si="97"/>
        <v>3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91"/>
        <v>0.30715909090909088</v>
      </c>
      <c r="P845">
        <f t="shared" si="92"/>
        <v>81.909090909090907</v>
      </c>
      <c r="Q845" t="str">
        <f t="shared" si="95"/>
        <v>photography</v>
      </c>
      <c r="R845" t="str">
        <f t="shared" si="96"/>
        <v>photography books</v>
      </c>
      <c r="S845" s="7">
        <f t="shared" si="93"/>
        <v>43338.208333333328</v>
      </c>
      <c r="T845" s="7">
        <f t="shared" si="94"/>
        <v>43344.208333333328</v>
      </c>
      <c r="U845" s="9">
        <f t="shared" si="97"/>
        <v>6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91"/>
        <v>0.99397727272727276</v>
      </c>
      <c r="P846">
        <f t="shared" si="92"/>
        <v>93.053191489361708</v>
      </c>
      <c r="Q846" t="str">
        <f t="shared" si="95"/>
        <v>film &amp; video</v>
      </c>
      <c r="R846" t="str">
        <f t="shared" si="96"/>
        <v>documentary</v>
      </c>
      <c r="S846" s="7">
        <f t="shared" si="93"/>
        <v>40930.25</v>
      </c>
      <c r="T846" s="7">
        <f t="shared" si="94"/>
        <v>40933.25</v>
      </c>
      <c r="U846" s="9">
        <f t="shared" si="97"/>
        <v>3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91"/>
        <v>1.9754935622317598</v>
      </c>
      <c r="P847">
        <f t="shared" si="92"/>
        <v>101.98449039881831</v>
      </c>
      <c r="Q847" t="str">
        <f t="shared" si="95"/>
        <v>technology</v>
      </c>
      <c r="R847" t="str">
        <f t="shared" si="96"/>
        <v>web</v>
      </c>
      <c r="S847" s="7">
        <f t="shared" si="93"/>
        <v>43235.208333333328</v>
      </c>
      <c r="T847" s="7">
        <f t="shared" si="94"/>
        <v>43272.208333333328</v>
      </c>
      <c r="U847" s="9">
        <f t="shared" si="97"/>
        <v>37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91"/>
        <v>5.085</v>
      </c>
      <c r="P848">
        <f t="shared" si="92"/>
        <v>105.9375</v>
      </c>
      <c r="Q848" t="str">
        <f t="shared" si="95"/>
        <v>technology</v>
      </c>
      <c r="R848" t="str">
        <f t="shared" si="96"/>
        <v>web</v>
      </c>
      <c r="S848" s="7">
        <f t="shared" si="93"/>
        <v>43302.208333333328</v>
      </c>
      <c r="T848" s="7">
        <f t="shared" si="94"/>
        <v>43338.208333333328</v>
      </c>
      <c r="U848" s="9">
        <f t="shared" si="97"/>
        <v>36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91"/>
        <v>2.3774468085106384</v>
      </c>
      <c r="P849">
        <f t="shared" si="92"/>
        <v>101.58181818181818</v>
      </c>
      <c r="Q849" t="str">
        <f t="shared" si="95"/>
        <v>food</v>
      </c>
      <c r="R849" t="str">
        <f t="shared" si="96"/>
        <v>food trucks</v>
      </c>
      <c r="S849" s="7">
        <f t="shared" si="93"/>
        <v>43107.25</v>
      </c>
      <c r="T849" s="7">
        <f t="shared" si="94"/>
        <v>43110.25</v>
      </c>
      <c r="U849" s="9">
        <f t="shared" si="97"/>
        <v>3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91"/>
        <v>3.3846875000000001</v>
      </c>
      <c r="P850">
        <f t="shared" si="92"/>
        <v>62.970930232558139</v>
      </c>
      <c r="Q850" t="str">
        <f t="shared" si="95"/>
        <v>film &amp; video</v>
      </c>
      <c r="R850" t="str">
        <f t="shared" si="96"/>
        <v>drama</v>
      </c>
      <c r="S850" s="7">
        <f t="shared" si="93"/>
        <v>40341.208333333336</v>
      </c>
      <c r="T850" s="7">
        <f t="shared" si="94"/>
        <v>40350.208333333336</v>
      </c>
      <c r="U850" s="9">
        <f t="shared" si="97"/>
        <v>9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91"/>
        <v>1.3308955223880596</v>
      </c>
      <c r="P851">
        <f t="shared" si="92"/>
        <v>29.045602605863191</v>
      </c>
      <c r="Q851" t="str">
        <f t="shared" si="95"/>
        <v>music</v>
      </c>
      <c r="R851" t="str">
        <f t="shared" si="96"/>
        <v>indie rock</v>
      </c>
      <c r="S851" s="7">
        <f t="shared" si="93"/>
        <v>40948.25</v>
      </c>
      <c r="T851" s="7">
        <f t="shared" si="94"/>
        <v>40951.25</v>
      </c>
      <c r="U851" s="9">
        <f t="shared" si="97"/>
        <v>3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91"/>
        <v>0.01</v>
      </c>
      <c r="P852">
        <f t="shared" si="92"/>
        <v>1</v>
      </c>
      <c r="Q852" t="str">
        <f t="shared" si="95"/>
        <v>music</v>
      </c>
      <c r="R852" t="str">
        <f t="shared" si="96"/>
        <v>rock</v>
      </c>
      <c r="S852" s="7">
        <f t="shared" si="93"/>
        <v>40866.25</v>
      </c>
      <c r="T852" s="7">
        <f t="shared" si="94"/>
        <v>40881.25</v>
      </c>
      <c r="U852" s="9">
        <f t="shared" si="97"/>
        <v>15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91"/>
        <v>2.0779999999999998</v>
      </c>
      <c r="P853">
        <f t="shared" si="92"/>
        <v>77.924999999999997</v>
      </c>
      <c r="Q853" t="str">
        <f t="shared" si="95"/>
        <v>music</v>
      </c>
      <c r="R853" t="str">
        <f t="shared" si="96"/>
        <v>electric music</v>
      </c>
      <c r="S853" s="7">
        <f t="shared" si="93"/>
        <v>41031.208333333336</v>
      </c>
      <c r="T853" s="7">
        <f t="shared" si="94"/>
        <v>41064.208333333336</v>
      </c>
      <c r="U853" s="9">
        <f t="shared" si="97"/>
        <v>33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91"/>
        <v>0.51122448979591839</v>
      </c>
      <c r="P854">
        <f t="shared" si="92"/>
        <v>80.806451612903231</v>
      </c>
      <c r="Q854" t="str">
        <f t="shared" si="95"/>
        <v>games</v>
      </c>
      <c r="R854" t="str">
        <f t="shared" si="96"/>
        <v>video games</v>
      </c>
      <c r="S854" s="7">
        <f t="shared" si="93"/>
        <v>40740.208333333336</v>
      </c>
      <c r="T854" s="7">
        <f t="shared" si="94"/>
        <v>40750.208333333336</v>
      </c>
      <c r="U854" s="9">
        <f t="shared" si="97"/>
        <v>10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91"/>
        <v>6.5205847953216374</v>
      </c>
      <c r="P855">
        <f t="shared" si="92"/>
        <v>76.006816632583508</v>
      </c>
      <c r="Q855" t="str">
        <f t="shared" si="95"/>
        <v>music</v>
      </c>
      <c r="R855" t="str">
        <f t="shared" si="96"/>
        <v>indie rock</v>
      </c>
      <c r="S855" s="7">
        <f t="shared" si="93"/>
        <v>40714.208333333336</v>
      </c>
      <c r="T855" s="7">
        <f t="shared" si="94"/>
        <v>40719.208333333336</v>
      </c>
      <c r="U855" s="9">
        <f t="shared" si="97"/>
        <v>5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91"/>
        <v>1.1363099415204678</v>
      </c>
      <c r="P856">
        <f t="shared" si="92"/>
        <v>72.993613824192337</v>
      </c>
      <c r="Q856" t="str">
        <f t="shared" si="95"/>
        <v>publishing</v>
      </c>
      <c r="R856" t="str">
        <f t="shared" si="96"/>
        <v>fiction</v>
      </c>
      <c r="S856" s="7">
        <f t="shared" si="93"/>
        <v>43787.25</v>
      </c>
      <c r="T856" s="7">
        <f t="shared" si="94"/>
        <v>43814.25</v>
      </c>
      <c r="U856" s="9">
        <f t="shared" si="97"/>
        <v>27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91"/>
        <v>1.0237606837606839</v>
      </c>
      <c r="P857">
        <f t="shared" si="92"/>
        <v>53</v>
      </c>
      <c r="Q857" t="str">
        <f t="shared" si="95"/>
        <v>theater</v>
      </c>
      <c r="R857" t="str">
        <f t="shared" si="96"/>
        <v>plays</v>
      </c>
      <c r="S857" s="7">
        <f t="shared" si="93"/>
        <v>40712.208333333336</v>
      </c>
      <c r="T857" s="7">
        <f t="shared" si="94"/>
        <v>40743.208333333336</v>
      </c>
      <c r="U857" s="9">
        <f t="shared" si="97"/>
        <v>31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91"/>
        <v>3.5658333333333334</v>
      </c>
      <c r="P858">
        <f t="shared" si="92"/>
        <v>54.164556962025316</v>
      </c>
      <c r="Q858" t="str">
        <f t="shared" si="95"/>
        <v>food</v>
      </c>
      <c r="R858" t="str">
        <f t="shared" si="96"/>
        <v>food trucks</v>
      </c>
      <c r="S858" s="7">
        <f t="shared" si="93"/>
        <v>41023.208333333336</v>
      </c>
      <c r="T858" s="7">
        <f t="shared" si="94"/>
        <v>41040.208333333336</v>
      </c>
      <c r="U858" s="9">
        <f t="shared" si="97"/>
        <v>17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91"/>
        <v>1.3986792452830188</v>
      </c>
      <c r="P859">
        <f t="shared" si="92"/>
        <v>32.946666666666665</v>
      </c>
      <c r="Q859" t="str">
        <f t="shared" si="95"/>
        <v>film &amp; video</v>
      </c>
      <c r="R859" t="str">
        <f t="shared" si="96"/>
        <v>shorts</v>
      </c>
      <c r="S859" s="7">
        <f t="shared" si="93"/>
        <v>40944.25</v>
      </c>
      <c r="T859" s="7">
        <f t="shared" si="94"/>
        <v>40967.25</v>
      </c>
      <c r="U859" s="9">
        <f t="shared" si="97"/>
        <v>23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91"/>
        <v>0.69450000000000001</v>
      </c>
      <c r="P860">
        <f t="shared" si="92"/>
        <v>79.371428571428567</v>
      </c>
      <c r="Q860" t="str">
        <f t="shared" si="95"/>
        <v>food</v>
      </c>
      <c r="R860" t="str">
        <f t="shared" si="96"/>
        <v>food trucks</v>
      </c>
      <c r="S860" s="7">
        <f t="shared" si="93"/>
        <v>43211.208333333328</v>
      </c>
      <c r="T860" s="7">
        <f t="shared" si="94"/>
        <v>43218.208333333328</v>
      </c>
      <c r="U860" s="9">
        <f t="shared" si="97"/>
        <v>7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91"/>
        <v>0.35534246575342465</v>
      </c>
      <c r="P861">
        <f t="shared" si="92"/>
        <v>41.174603174603178</v>
      </c>
      <c r="Q861" t="str">
        <f t="shared" si="95"/>
        <v>theater</v>
      </c>
      <c r="R861" t="str">
        <f t="shared" si="96"/>
        <v>plays</v>
      </c>
      <c r="S861" s="7">
        <f t="shared" si="93"/>
        <v>41334.25</v>
      </c>
      <c r="T861" s="7">
        <f t="shared" si="94"/>
        <v>41352.208333333336</v>
      </c>
      <c r="U861" s="9">
        <f t="shared" si="97"/>
        <v>17.958333333335759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91"/>
        <v>2.5165000000000002</v>
      </c>
      <c r="P862">
        <f t="shared" si="92"/>
        <v>77.430769230769229</v>
      </c>
      <c r="Q862" t="str">
        <f t="shared" si="95"/>
        <v>technology</v>
      </c>
      <c r="R862" t="str">
        <f t="shared" si="96"/>
        <v>wearables</v>
      </c>
      <c r="S862" s="7">
        <f t="shared" si="93"/>
        <v>43515.25</v>
      </c>
      <c r="T862" s="7">
        <f t="shared" si="94"/>
        <v>43525.25</v>
      </c>
      <c r="U862" s="9">
        <f t="shared" si="97"/>
        <v>10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91"/>
        <v>1.0587500000000001</v>
      </c>
      <c r="P863">
        <f t="shared" si="92"/>
        <v>57.159509202453989</v>
      </c>
      <c r="Q863" t="str">
        <f t="shared" si="95"/>
        <v>theater</v>
      </c>
      <c r="R863" t="str">
        <f t="shared" si="96"/>
        <v>plays</v>
      </c>
      <c r="S863" s="7">
        <f t="shared" si="93"/>
        <v>40258.208333333336</v>
      </c>
      <c r="T863" s="7">
        <f t="shared" si="94"/>
        <v>40266.208333333336</v>
      </c>
      <c r="U863" s="9">
        <f t="shared" si="97"/>
        <v>8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91"/>
        <v>1.8742857142857143</v>
      </c>
      <c r="P864">
        <f t="shared" si="92"/>
        <v>77.17647058823529</v>
      </c>
      <c r="Q864" t="str">
        <f t="shared" si="95"/>
        <v>theater</v>
      </c>
      <c r="R864" t="str">
        <f t="shared" si="96"/>
        <v>plays</v>
      </c>
      <c r="S864" s="7">
        <f t="shared" si="93"/>
        <v>40756.208333333336</v>
      </c>
      <c r="T864" s="7">
        <f t="shared" si="94"/>
        <v>40760.208333333336</v>
      </c>
      <c r="U864" s="9">
        <f t="shared" si="97"/>
        <v>4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91"/>
        <v>3.8678571428571429</v>
      </c>
      <c r="P865">
        <f t="shared" si="92"/>
        <v>24.953917050691246</v>
      </c>
      <c r="Q865" t="str">
        <f t="shared" si="95"/>
        <v>film &amp; video</v>
      </c>
      <c r="R865" t="str">
        <f t="shared" si="96"/>
        <v>television</v>
      </c>
      <c r="S865" s="7">
        <f t="shared" si="93"/>
        <v>42172.208333333328</v>
      </c>
      <c r="T865" s="7">
        <f t="shared" si="94"/>
        <v>42195.208333333328</v>
      </c>
      <c r="U865" s="9">
        <f t="shared" si="97"/>
        <v>23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91"/>
        <v>3.4707142857142856</v>
      </c>
      <c r="P866">
        <f t="shared" si="92"/>
        <v>97.18</v>
      </c>
      <c r="Q866" t="str">
        <f t="shared" si="95"/>
        <v>film &amp; video</v>
      </c>
      <c r="R866" t="str">
        <f t="shared" si="96"/>
        <v>shorts</v>
      </c>
      <c r="S866" s="7">
        <f t="shared" si="93"/>
        <v>42601.208333333328</v>
      </c>
      <c r="T866" s="7">
        <f t="shared" si="94"/>
        <v>42606.208333333328</v>
      </c>
      <c r="U866" s="9">
        <f t="shared" si="97"/>
        <v>5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91"/>
        <v>1.8582098765432098</v>
      </c>
      <c r="P867">
        <f t="shared" si="92"/>
        <v>46.000916870415651</v>
      </c>
      <c r="Q867" t="str">
        <f t="shared" si="95"/>
        <v>theater</v>
      </c>
      <c r="R867" t="str">
        <f t="shared" si="96"/>
        <v>plays</v>
      </c>
      <c r="S867" s="7">
        <f t="shared" si="93"/>
        <v>41897.208333333336</v>
      </c>
      <c r="T867" s="7">
        <f t="shared" si="94"/>
        <v>41906.208333333336</v>
      </c>
      <c r="U867" s="9">
        <f t="shared" si="97"/>
        <v>9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91"/>
        <v>0.43241247264770238</v>
      </c>
      <c r="P868">
        <f t="shared" si="92"/>
        <v>88.023385300668153</v>
      </c>
      <c r="Q868" t="str">
        <f t="shared" si="95"/>
        <v>photography</v>
      </c>
      <c r="R868" t="str">
        <f t="shared" si="96"/>
        <v>photography books</v>
      </c>
      <c r="S868" s="7">
        <f t="shared" si="93"/>
        <v>40671.208333333336</v>
      </c>
      <c r="T868" s="7">
        <f t="shared" si="94"/>
        <v>40672.208333333336</v>
      </c>
      <c r="U868" s="9">
        <f t="shared" si="97"/>
        <v>1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91"/>
        <v>1.6243749999999999</v>
      </c>
      <c r="P869">
        <f t="shared" si="92"/>
        <v>25.99</v>
      </c>
      <c r="Q869" t="str">
        <f t="shared" si="95"/>
        <v>food</v>
      </c>
      <c r="R869" t="str">
        <f t="shared" si="96"/>
        <v>food trucks</v>
      </c>
      <c r="S869" s="7">
        <f t="shared" si="93"/>
        <v>43382.208333333328</v>
      </c>
      <c r="T869" s="7">
        <f t="shared" si="94"/>
        <v>43388.208333333328</v>
      </c>
      <c r="U869" s="9">
        <f t="shared" si="97"/>
        <v>6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91"/>
        <v>1.8484285714285715</v>
      </c>
      <c r="P870">
        <f t="shared" si="92"/>
        <v>102.69047619047619</v>
      </c>
      <c r="Q870" t="str">
        <f t="shared" si="95"/>
        <v>theater</v>
      </c>
      <c r="R870" t="str">
        <f t="shared" si="96"/>
        <v>plays</v>
      </c>
      <c r="S870" s="7">
        <f t="shared" si="93"/>
        <v>41559.208333333336</v>
      </c>
      <c r="T870" s="7">
        <f t="shared" si="94"/>
        <v>41570.208333333336</v>
      </c>
      <c r="U870" s="9">
        <f t="shared" si="97"/>
        <v>11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91"/>
        <v>0.23703520691785052</v>
      </c>
      <c r="P871">
        <f t="shared" si="92"/>
        <v>72.958174904942965</v>
      </c>
      <c r="Q871" t="str">
        <f t="shared" si="95"/>
        <v>film &amp; video</v>
      </c>
      <c r="R871" t="str">
        <f t="shared" si="96"/>
        <v>drama</v>
      </c>
      <c r="S871" s="7">
        <f t="shared" si="93"/>
        <v>40350.208333333336</v>
      </c>
      <c r="T871" s="7">
        <f t="shared" si="94"/>
        <v>40364.208333333336</v>
      </c>
      <c r="U871" s="9">
        <f t="shared" si="97"/>
        <v>14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91"/>
        <v>0.89870129870129867</v>
      </c>
      <c r="P872">
        <f t="shared" si="92"/>
        <v>57.190082644628099</v>
      </c>
      <c r="Q872" t="str">
        <f t="shared" si="95"/>
        <v>theater</v>
      </c>
      <c r="R872" t="str">
        <f t="shared" si="96"/>
        <v>plays</v>
      </c>
      <c r="S872" s="7">
        <f t="shared" si="93"/>
        <v>42240.208333333328</v>
      </c>
      <c r="T872" s="7">
        <f t="shared" si="94"/>
        <v>42265.208333333328</v>
      </c>
      <c r="U872" s="9">
        <f t="shared" si="97"/>
        <v>25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91"/>
        <v>2.7260419580419581</v>
      </c>
      <c r="P873">
        <f t="shared" si="92"/>
        <v>84.013793103448279</v>
      </c>
      <c r="Q873" t="str">
        <f t="shared" si="95"/>
        <v>theater</v>
      </c>
      <c r="R873" t="str">
        <f t="shared" si="96"/>
        <v>plays</v>
      </c>
      <c r="S873" s="7">
        <f t="shared" si="93"/>
        <v>43040.208333333328</v>
      </c>
      <c r="T873" s="7">
        <f t="shared" si="94"/>
        <v>43058.25</v>
      </c>
      <c r="U873" s="9">
        <f t="shared" si="97"/>
        <v>18.041666666671517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91"/>
        <v>1.7004255319148935</v>
      </c>
      <c r="P874">
        <f t="shared" si="92"/>
        <v>98.666666666666671</v>
      </c>
      <c r="Q874" t="str">
        <f t="shared" si="95"/>
        <v>film &amp; video</v>
      </c>
      <c r="R874" t="str">
        <f t="shared" si="96"/>
        <v>science fiction</v>
      </c>
      <c r="S874" s="7">
        <f t="shared" si="93"/>
        <v>43346.208333333328</v>
      </c>
      <c r="T874" s="7">
        <f t="shared" si="94"/>
        <v>43351.208333333328</v>
      </c>
      <c r="U874" s="9">
        <f t="shared" si="97"/>
        <v>5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91"/>
        <v>1.8828503562945369</v>
      </c>
      <c r="P875">
        <f t="shared" si="92"/>
        <v>42.007419183889773</v>
      </c>
      <c r="Q875" t="str">
        <f t="shared" si="95"/>
        <v>photography</v>
      </c>
      <c r="R875" t="str">
        <f t="shared" si="96"/>
        <v>photography books</v>
      </c>
      <c r="S875" s="7">
        <f t="shared" si="93"/>
        <v>41647.25</v>
      </c>
      <c r="T875" s="7">
        <f t="shared" si="94"/>
        <v>41652.25</v>
      </c>
      <c r="U875" s="9">
        <f t="shared" si="97"/>
        <v>5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91"/>
        <v>3.4693532338308457</v>
      </c>
      <c r="P876">
        <f t="shared" si="92"/>
        <v>32.002753556677376</v>
      </c>
      <c r="Q876" t="str">
        <f t="shared" si="95"/>
        <v>photography</v>
      </c>
      <c r="R876" t="str">
        <f t="shared" si="96"/>
        <v>photography books</v>
      </c>
      <c r="S876" s="7">
        <f t="shared" si="93"/>
        <v>40291.208333333336</v>
      </c>
      <c r="T876" s="7">
        <f t="shared" si="94"/>
        <v>40329.208333333336</v>
      </c>
      <c r="U876" s="9">
        <f t="shared" si="97"/>
        <v>38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91"/>
        <v>0.6917721518987342</v>
      </c>
      <c r="P877">
        <f t="shared" si="92"/>
        <v>81.567164179104481</v>
      </c>
      <c r="Q877" t="str">
        <f t="shared" si="95"/>
        <v>music</v>
      </c>
      <c r="R877" t="str">
        <f t="shared" si="96"/>
        <v>rock</v>
      </c>
      <c r="S877" s="7">
        <f t="shared" si="93"/>
        <v>40556.25</v>
      </c>
      <c r="T877" s="7">
        <f t="shared" si="94"/>
        <v>40557.25</v>
      </c>
      <c r="U877" s="9">
        <f t="shared" si="97"/>
        <v>1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91"/>
        <v>0.25433734939759034</v>
      </c>
      <c r="P878">
        <f t="shared" si="92"/>
        <v>37.035087719298247</v>
      </c>
      <c r="Q878" t="str">
        <f t="shared" si="95"/>
        <v>photography</v>
      </c>
      <c r="R878" t="str">
        <f t="shared" si="96"/>
        <v>photography books</v>
      </c>
      <c r="S878" s="7">
        <f t="shared" si="93"/>
        <v>43624.208333333328</v>
      </c>
      <c r="T878" s="7">
        <f t="shared" si="94"/>
        <v>43648.208333333328</v>
      </c>
      <c r="U878" s="9">
        <f t="shared" si="97"/>
        <v>24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91"/>
        <v>0.77400977995110021</v>
      </c>
      <c r="P879">
        <f t="shared" si="92"/>
        <v>103.033360455655</v>
      </c>
      <c r="Q879" t="str">
        <f t="shared" si="95"/>
        <v>food</v>
      </c>
      <c r="R879" t="str">
        <f t="shared" si="96"/>
        <v>food trucks</v>
      </c>
      <c r="S879" s="7">
        <f t="shared" si="93"/>
        <v>42577.208333333328</v>
      </c>
      <c r="T879" s="7">
        <f t="shared" si="94"/>
        <v>42578.208333333328</v>
      </c>
      <c r="U879" s="9">
        <f t="shared" si="97"/>
        <v>1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91"/>
        <v>0.37481481481481482</v>
      </c>
      <c r="P880">
        <f t="shared" si="92"/>
        <v>84.333333333333329</v>
      </c>
      <c r="Q880" t="str">
        <f t="shared" si="95"/>
        <v>music</v>
      </c>
      <c r="R880" t="str">
        <f t="shared" si="96"/>
        <v>metal</v>
      </c>
      <c r="S880" s="7">
        <f t="shared" si="93"/>
        <v>43845.25</v>
      </c>
      <c r="T880" s="7">
        <f t="shared" si="94"/>
        <v>43869.25</v>
      </c>
      <c r="U880" s="9">
        <f t="shared" si="97"/>
        <v>24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91"/>
        <v>5.4379999999999997</v>
      </c>
      <c r="P881">
        <f t="shared" si="92"/>
        <v>102.60377358490567</v>
      </c>
      <c r="Q881" t="str">
        <f t="shared" si="95"/>
        <v>publishing</v>
      </c>
      <c r="R881" t="str">
        <f t="shared" si="96"/>
        <v>nonfiction</v>
      </c>
      <c r="S881" s="7">
        <f t="shared" si="93"/>
        <v>42788.25</v>
      </c>
      <c r="T881" s="7">
        <f t="shared" si="94"/>
        <v>42797.25</v>
      </c>
      <c r="U881" s="9">
        <f t="shared" si="97"/>
        <v>9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91"/>
        <v>2.2852189349112426</v>
      </c>
      <c r="P882">
        <f t="shared" si="92"/>
        <v>79.992129246064621</v>
      </c>
      <c r="Q882" t="str">
        <f t="shared" si="95"/>
        <v>music</v>
      </c>
      <c r="R882" t="str">
        <f t="shared" si="96"/>
        <v>electric music</v>
      </c>
      <c r="S882" s="7">
        <f t="shared" si="93"/>
        <v>43667.208333333328</v>
      </c>
      <c r="T882" s="7">
        <f t="shared" si="94"/>
        <v>43669.208333333328</v>
      </c>
      <c r="U882" s="9">
        <f t="shared" si="97"/>
        <v>2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91"/>
        <v>0.38948339483394834</v>
      </c>
      <c r="P883">
        <f t="shared" si="92"/>
        <v>70.055309734513273</v>
      </c>
      <c r="Q883" t="str">
        <f t="shared" si="95"/>
        <v>theater</v>
      </c>
      <c r="R883" t="str">
        <f t="shared" si="96"/>
        <v>plays</v>
      </c>
      <c r="S883" s="7">
        <f t="shared" si="93"/>
        <v>42194.208333333328</v>
      </c>
      <c r="T883" s="7">
        <f t="shared" si="94"/>
        <v>42223.208333333328</v>
      </c>
      <c r="U883" s="9">
        <f t="shared" si="97"/>
        <v>29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91"/>
        <v>3.7</v>
      </c>
      <c r="P884">
        <f t="shared" si="92"/>
        <v>37</v>
      </c>
      <c r="Q884" t="str">
        <f t="shared" si="95"/>
        <v>theater</v>
      </c>
      <c r="R884" t="str">
        <f t="shared" si="96"/>
        <v>plays</v>
      </c>
      <c r="S884" s="7">
        <f t="shared" si="93"/>
        <v>42025.25</v>
      </c>
      <c r="T884" s="7">
        <f t="shared" si="94"/>
        <v>42029.25</v>
      </c>
      <c r="U884" s="9">
        <f t="shared" si="97"/>
        <v>4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91"/>
        <v>2.3791176470588233</v>
      </c>
      <c r="P885">
        <f t="shared" si="92"/>
        <v>41.911917098445599</v>
      </c>
      <c r="Q885" t="str">
        <f t="shared" si="95"/>
        <v>film &amp; video</v>
      </c>
      <c r="R885" t="str">
        <f t="shared" si="96"/>
        <v>shorts</v>
      </c>
      <c r="S885" s="7">
        <f t="shared" si="93"/>
        <v>40323.208333333336</v>
      </c>
      <c r="T885" s="7">
        <f t="shared" si="94"/>
        <v>40359.208333333336</v>
      </c>
      <c r="U885" s="9">
        <f t="shared" si="97"/>
        <v>36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91"/>
        <v>0.64036299765807958</v>
      </c>
      <c r="P886">
        <f t="shared" si="92"/>
        <v>57.992576882290564</v>
      </c>
      <c r="Q886" t="str">
        <f t="shared" si="95"/>
        <v>theater</v>
      </c>
      <c r="R886" t="str">
        <f t="shared" si="96"/>
        <v>plays</v>
      </c>
      <c r="S886" s="7">
        <f t="shared" si="93"/>
        <v>41763.208333333336</v>
      </c>
      <c r="T886" s="7">
        <f t="shared" si="94"/>
        <v>41765.208333333336</v>
      </c>
      <c r="U886" s="9">
        <f t="shared" si="97"/>
        <v>2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91"/>
        <v>1.1827777777777777</v>
      </c>
      <c r="P887">
        <f t="shared" si="92"/>
        <v>40.942307692307693</v>
      </c>
      <c r="Q887" t="str">
        <f t="shared" si="95"/>
        <v>theater</v>
      </c>
      <c r="R887" t="str">
        <f t="shared" si="96"/>
        <v>plays</v>
      </c>
      <c r="S887" s="7">
        <f t="shared" si="93"/>
        <v>40335.208333333336</v>
      </c>
      <c r="T887" s="7">
        <f t="shared" si="94"/>
        <v>40373.208333333336</v>
      </c>
      <c r="U887" s="9">
        <f t="shared" si="97"/>
        <v>38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91"/>
        <v>0.84824037184594958</v>
      </c>
      <c r="P888">
        <f t="shared" si="92"/>
        <v>69.9972602739726</v>
      </c>
      <c r="Q888" t="str">
        <f t="shared" si="95"/>
        <v>music</v>
      </c>
      <c r="R888" t="str">
        <f t="shared" si="96"/>
        <v>indie rock</v>
      </c>
      <c r="S888" s="7">
        <f t="shared" si="93"/>
        <v>40416.208333333336</v>
      </c>
      <c r="T888" s="7">
        <f t="shared" si="94"/>
        <v>40434.208333333336</v>
      </c>
      <c r="U888" s="9">
        <f t="shared" si="97"/>
        <v>18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91"/>
        <v>0.29346153846153844</v>
      </c>
      <c r="P889">
        <f t="shared" si="92"/>
        <v>73.838709677419359</v>
      </c>
      <c r="Q889" t="str">
        <f t="shared" si="95"/>
        <v>theater</v>
      </c>
      <c r="R889" t="str">
        <f t="shared" si="96"/>
        <v>plays</v>
      </c>
      <c r="S889" s="7">
        <f t="shared" si="93"/>
        <v>42202.208333333328</v>
      </c>
      <c r="T889" s="7">
        <f t="shared" si="94"/>
        <v>42249.208333333328</v>
      </c>
      <c r="U889" s="9">
        <f t="shared" si="97"/>
        <v>47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91"/>
        <v>2.0989655172413793</v>
      </c>
      <c r="P890">
        <f t="shared" si="92"/>
        <v>41.979310344827589</v>
      </c>
      <c r="Q890" t="str">
        <f t="shared" si="95"/>
        <v>theater</v>
      </c>
      <c r="R890" t="str">
        <f t="shared" si="96"/>
        <v>plays</v>
      </c>
      <c r="S890" s="7">
        <f t="shared" si="93"/>
        <v>42836.208333333328</v>
      </c>
      <c r="T890" s="7">
        <f t="shared" si="94"/>
        <v>42855.208333333328</v>
      </c>
      <c r="U890" s="9">
        <f t="shared" si="97"/>
        <v>19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91"/>
        <v>1.697857142857143</v>
      </c>
      <c r="P891">
        <f t="shared" si="92"/>
        <v>77.93442622950819</v>
      </c>
      <c r="Q891" t="str">
        <f t="shared" si="95"/>
        <v>music</v>
      </c>
      <c r="R891" t="str">
        <f t="shared" si="96"/>
        <v>electric music</v>
      </c>
      <c r="S891" s="7">
        <f t="shared" si="93"/>
        <v>41710.208333333336</v>
      </c>
      <c r="T891" s="7">
        <f t="shared" si="94"/>
        <v>41717.208333333336</v>
      </c>
      <c r="U891" s="9">
        <f t="shared" si="97"/>
        <v>7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91"/>
        <v>1.1595907738095239</v>
      </c>
      <c r="P892">
        <f t="shared" si="92"/>
        <v>106.01972789115646</v>
      </c>
      <c r="Q892" t="str">
        <f t="shared" si="95"/>
        <v>music</v>
      </c>
      <c r="R892" t="str">
        <f t="shared" si="96"/>
        <v>indie rock</v>
      </c>
      <c r="S892" s="7">
        <f t="shared" si="93"/>
        <v>43640.208333333328</v>
      </c>
      <c r="T892" s="7">
        <f t="shared" si="94"/>
        <v>43641.208333333328</v>
      </c>
      <c r="U892" s="9">
        <f t="shared" si="97"/>
        <v>1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91"/>
        <v>2.5859999999999999</v>
      </c>
      <c r="P893">
        <f t="shared" si="92"/>
        <v>47.018181818181816</v>
      </c>
      <c r="Q893" t="str">
        <f t="shared" si="95"/>
        <v>film &amp; video</v>
      </c>
      <c r="R893" t="str">
        <f t="shared" si="96"/>
        <v>documentary</v>
      </c>
      <c r="S893" s="7">
        <f t="shared" si="93"/>
        <v>40880.25</v>
      </c>
      <c r="T893" s="7">
        <f t="shared" si="94"/>
        <v>40924.25</v>
      </c>
      <c r="U893" s="9">
        <f t="shared" si="97"/>
        <v>44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91"/>
        <v>2.3058333333333332</v>
      </c>
      <c r="P894">
        <f t="shared" si="92"/>
        <v>76.016483516483518</v>
      </c>
      <c r="Q894" t="str">
        <f t="shared" si="95"/>
        <v>publishing</v>
      </c>
      <c r="R894" t="str">
        <f t="shared" si="96"/>
        <v>translations</v>
      </c>
      <c r="S894" s="7">
        <f t="shared" si="93"/>
        <v>40319.208333333336</v>
      </c>
      <c r="T894" s="7">
        <f t="shared" si="94"/>
        <v>40360.208333333336</v>
      </c>
      <c r="U894" s="9">
        <f t="shared" si="97"/>
        <v>41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91"/>
        <v>1.2821428571428573</v>
      </c>
      <c r="P895">
        <f t="shared" si="92"/>
        <v>54.120603015075375</v>
      </c>
      <c r="Q895" t="str">
        <f t="shared" si="95"/>
        <v>film &amp; video</v>
      </c>
      <c r="R895" t="str">
        <f t="shared" si="96"/>
        <v>documentary</v>
      </c>
      <c r="S895" s="7">
        <f t="shared" si="93"/>
        <v>42170.208333333328</v>
      </c>
      <c r="T895" s="7">
        <f t="shared" si="94"/>
        <v>42174.208333333328</v>
      </c>
      <c r="U895" s="9">
        <f t="shared" si="97"/>
        <v>4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91"/>
        <v>1.8870588235294117</v>
      </c>
      <c r="P896">
        <f t="shared" si="92"/>
        <v>57.285714285714285</v>
      </c>
      <c r="Q896" t="str">
        <f t="shared" si="95"/>
        <v>film &amp; video</v>
      </c>
      <c r="R896" t="str">
        <f t="shared" si="96"/>
        <v>television</v>
      </c>
      <c r="S896" s="7">
        <f t="shared" si="93"/>
        <v>41466.208333333336</v>
      </c>
      <c r="T896" s="7">
        <f t="shared" si="94"/>
        <v>41496.208333333336</v>
      </c>
      <c r="U896" s="9">
        <f t="shared" si="97"/>
        <v>30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91"/>
        <v>6.9511889862327911E-2</v>
      </c>
      <c r="P897">
        <f t="shared" si="92"/>
        <v>103.81308411214954</v>
      </c>
      <c r="Q897" t="str">
        <f t="shared" si="95"/>
        <v>theater</v>
      </c>
      <c r="R897" t="str">
        <f t="shared" si="96"/>
        <v>plays</v>
      </c>
      <c r="S897" s="7">
        <f t="shared" si="93"/>
        <v>43134.25</v>
      </c>
      <c r="T897" s="7">
        <f t="shared" si="94"/>
        <v>43143.25</v>
      </c>
      <c r="U897" s="9">
        <f t="shared" si="97"/>
        <v>9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98">E898/D898</f>
        <v>7.7443434343434348</v>
      </c>
      <c r="P898">
        <f t="shared" ref="P898:P961" si="99">IF(G898&gt;0,E898/G898,0)</f>
        <v>105.02602739726028</v>
      </c>
      <c r="Q898" t="str">
        <f t="shared" si="95"/>
        <v>food</v>
      </c>
      <c r="R898" t="str">
        <f t="shared" si="96"/>
        <v>food trucks</v>
      </c>
      <c r="S898" s="7">
        <f t="shared" ref="S898:S961" si="100">(((J898/60)/60)/24)+DATE(1970,1,1)</f>
        <v>40738.208333333336</v>
      </c>
      <c r="T898" s="7">
        <f t="shared" ref="T898:T961" si="101">(((K898/60)/60)/24)+DATE(1970,1,1)</f>
        <v>40741.208333333336</v>
      </c>
      <c r="U898" s="9">
        <f t="shared" si="97"/>
        <v>3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98"/>
        <v>0.27693181818181817</v>
      </c>
      <c r="P899">
        <f t="shared" si="99"/>
        <v>90.259259259259252</v>
      </c>
      <c r="Q899" t="str">
        <f t="shared" ref="Q899:Q962" si="102">LEFT(N899,FIND("/",N899)-1)</f>
        <v>theater</v>
      </c>
      <c r="R899" t="str">
        <f t="shared" ref="R899:R962" si="103">RIGHT(N899,LEN(N899)-FIND("/",N899))</f>
        <v>plays</v>
      </c>
      <c r="S899" s="7">
        <f t="shared" si="100"/>
        <v>43583.208333333328</v>
      </c>
      <c r="T899" s="7">
        <f t="shared" si="101"/>
        <v>43585.208333333328</v>
      </c>
      <c r="U899" s="9">
        <f t="shared" ref="U899:U962" si="104">T899-S899</f>
        <v>2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98"/>
        <v>0.52479620323841425</v>
      </c>
      <c r="P900">
        <f t="shared" si="99"/>
        <v>76.978705978705975</v>
      </c>
      <c r="Q900" t="str">
        <f t="shared" si="102"/>
        <v>film &amp; video</v>
      </c>
      <c r="R900" t="str">
        <f t="shared" si="103"/>
        <v>documentary</v>
      </c>
      <c r="S900" s="7">
        <f t="shared" si="100"/>
        <v>43815.25</v>
      </c>
      <c r="T900" s="7">
        <f t="shared" si="101"/>
        <v>43821.25</v>
      </c>
      <c r="U900" s="9">
        <f t="shared" si="104"/>
        <v>6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98"/>
        <v>4.0709677419354842</v>
      </c>
      <c r="P901">
        <f t="shared" si="99"/>
        <v>102.60162601626017</v>
      </c>
      <c r="Q901" t="str">
        <f t="shared" si="102"/>
        <v>music</v>
      </c>
      <c r="R901" t="str">
        <f t="shared" si="103"/>
        <v>jazz</v>
      </c>
      <c r="S901" s="7">
        <f t="shared" si="100"/>
        <v>41554.208333333336</v>
      </c>
      <c r="T901" s="7">
        <f t="shared" si="101"/>
        <v>41572.208333333336</v>
      </c>
      <c r="U901" s="9">
        <f t="shared" si="104"/>
        <v>18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98"/>
        <v>0.02</v>
      </c>
      <c r="P902">
        <f t="shared" si="99"/>
        <v>2</v>
      </c>
      <c r="Q902" t="str">
        <f t="shared" si="102"/>
        <v>technology</v>
      </c>
      <c r="R902" t="str">
        <f t="shared" si="103"/>
        <v>web</v>
      </c>
      <c r="S902" s="7">
        <f t="shared" si="100"/>
        <v>41901.208333333336</v>
      </c>
      <c r="T902" s="7">
        <f t="shared" si="101"/>
        <v>41902.208333333336</v>
      </c>
      <c r="U902" s="9">
        <f t="shared" si="104"/>
        <v>1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98"/>
        <v>1.5617857142857143</v>
      </c>
      <c r="P903">
        <f t="shared" si="99"/>
        <v>55.0062893081761</v>
      </c>
      <c r="Q903" t="str">
        <f t="shared" si="102"/>
        <v>music</v>
      </c>
      <c r="R903" t="str">
        <f t="shared" si="103"/>
        <v>rock</v>
      </c>
      <c r="S903" s="7">
        <f t="shared" si="100"/>
        <v>43298.208333333328</v>
      </c>
      <c r="T903" s="7">
        <f t="shared" si="101"/>
        <v>43331.208333333328</v>
      </c>
      <c r="U903" s="9">
        <f t="shared" si="104"/>
        <v>33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98"/>
        <v>2.5242857142857145</v>
      </c>
      <c r="P904">
        <f t="shared" si="99"/>
        <v>32.127272727272725</v>
      </c>
      <c r="Q904" t="str">
        <f t="shared" si="102"/>
        <v>technology</v>
      </c>
      <c r="R904" t="str">
        <f t="shared" si="103"/>
        <v>web</v>
      </c>
      <c r="S904" s="7">
        <f t="shared" si="100"/>
        <v>42399.25</v>
      </c>
      <c r="T904" s="7">
        <f t="shared" si="101"/>
        <v>42441.25</v>
      </c>
      <c r="U904" s="9">
        <f t="shared" si="104"/>
        <v>42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98"/>
        <v>1.729268292682927E-2</v>
      </c>
      <c r="P905">
        <f t="shared" si="99"/>
        <v>50.642857142857146</v>
      </c>
      <c r="Q905" t="str">
        <f t="shared" si="102"/>
        <v>publishing</v>
      </c>
      <c r="R905" t="str">
        <f t="shared" si="103"/>
        <v>nonfiction</v>
      </c>
      <c r="S905" s="7">
        <f t="shared" si="100"/>
        <v>41034.208333333336</v>
      </c>
      <c r="T905" s="7">
        <f t="shared" si="101"/>
        <v>41049.208333333336</v>
      </c>
      <c r="U905" s="9">
        <f t="shared" si="104"/>
        <v>15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98"/>
        <v>0.12230769230769231</v>
      </c>
      <c r="P906">
        <f t="shared" si="99"/>
        <v>49.6875</v>
      </c>
      <c r="Q906" t="str">
        <f t="shared" si="102"/>
        <v>publishing</v>
      </c>
      <c r="R906" t="str">
        <f t="shared" si="103"/>
        <v>radio &amp; podcasts</v>
      </c>
      <c r="S906" s="7">
        <f t="shared" si="100"/>
        <v>41186.208333333336</v>
      </c>
      <c r="T906" s="7">
        <f t="shared" si="101"/>
        <v>41190.208333333336</v>
      </c>
      <c r="U906" s="9">
        <f t="shared" si="104"/>
        <v>4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98"/>
        <v>1.6398734177215191</v>
      </c>
      <c r="P907">
        <f t="shared" si="99"/>
        <v>54.894067796610166</v>
      </c>
      <c r="Q907" t="str">
        <f t="shared" si="102"/>
        <v>theater</v>
      </c>
      <c r="R907" t="str">
        <f t="shared" si="103"/>
        <v>plays</v>
      </c>
      <c r="S907" s="7">
        <f t="shared" si="100"/>
        <v>41536.208333333336</v>
      </c>
      <c r="T907" s="7">
        <f t="shared" si="101"/>
        <v>41539.208333333336</v>
      </c>
      <c r="U907" s="9">
        <f t="shared" si="104"/>
        <v>3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98"/>
        <v>1.6298181818181818</v>
      </c>
      <c r="P908">
        <f t="shared" si="99"/>
        <v>46.931937172774866</v>
      </c>
      <c r="Q908" t="str">
        <f t="shared" si="102"/>
        <v>film &amp; video</v>
      </c>
      <c r="R908" t="str">
        <f t="shared" si="103"/>
        <v>documentary</v>
      </c>
      <c r="S908" s="7">
        <f t="shared" si="100"/>
        <v>42868.208333333328</v>
      </c>
      <c r="T908" s="7">
        <f t="shared" si="101"/>
        <v>42904.208333333328</v>
      </c>
      <c r="U908" s="9">
        <f t="shared" si="104"/>
        <v>36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98"/>
        <v>0.20252747252747252</v>
      </c>
      <c r="P909">
        <f t="shared" si="99"/>
        <v>44.951219512195124</v>
      </c>
      <c r="Q909" t="str">
        <f t="shared" si="102"/>
        <v>theater</v>
      </c>
      <c r="R909" t="str">
        <f t="shared" si="103"/>
        <v>plays</v>
      </c>
      <c r="S909" s="7">
        <f t="shared" si="100"/>
        <v>40660.208333333336</v>
      </c>
      <c r="T909" s="7">
        <f t="shared" si="101"/>
        <v>40667.208333333336</v>
      </c>
      <c r="U909" s="9">
        <f t="shared" si="104"/>
        <v>7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98"/>
        <v>3.1924083769633507</v>
      </c>
      <c r="P910">
        <f t="shared" si="99"/>
        <v>30.99898322318251</v>
      </c>
      <c r="Q910" t="str">
        <f t="shared" si="102"/>
        <v>games</v>
      </c>
      <c r="R910" t="str">
        <f t="shared" si="103"/>
        <v>video games</v>
      </c>
      <c r="S910" s="7">
        <f t="shared" si="100"/>
        <v>41031.208333333336</v>
      </c>
      <c r="T910" s="7">
        <f t="shared" si="101"/>
        <v>41042.208333333336</v>
      </c>
      <c r="U910" s="9">
        <f t="shared" si="104"/>
        <v>11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98"/>
        <v>4.7894444444444444</v>
      </c>
      <c r="P911">
        <f t="shared" si="99"/>
        <v>107.7625</v>
      </c>
      <c r="Q911" t="str">
        <f t="shared" si="102"/>
        <v>theater</v>
      </c>
      <c r="R911" t="str">
        <f t="shared" si="103"/>
        <v>plays</v>
      </c>
      <c r="S911" s="7">
        <f t="shared" si="100"/>
        <v>43255.208333333328</v>
      </c>
      <c r="T911" s="7">
        <f t="shared" si="101"/>
        <v>43282.208333333328</v>
      </c>
      <c r="U911" s="9">
        <f t="shared" si="104"/>
        <v>27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98"/>
        <v>0.19556634304207121</v>
      </c>
      <c r="P912">
        <f t="shared" si="99"/>
        <v>102.07770270270271</v>
      </c>
      <c r="Q912" t="str">
        <f t="shared" si="102"/>
        <v>theater</v>
      </c>
      <c r="R912" t="str">
        <f t="shared" si="103"/>
        <v>plays</v>
      </c>
      <c r="S912" s="7">
        <f t="shared" si="100"/>
        <v>42026.25</v>
      </c>
      <c r="T912" s="7">
        <f t="shared" si="101"/>
        <v>42027.25</v>
      </c>
      <c r="U912" s="9">
        <f t="shared" si="104"/>
        <v>1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98"/>
        <v>1.9894827586206896</v>
      </c>
      <c r="P913">
        <f t="shared" si="99"/>
        <v>24.976190476190474</v>
      </c>
      <c r="Q913" t="str">
        <f t="shared" si="102"/>
        <v>technology</v>
      </c>
      <c r="R913" t="str">
        <f t="shared" si="103"/>
        <v>web</v>
      </c>
      <c r="S913" s="7">
        <f t="shared" si="100"/>
        <v>43717.208333333328</v>
      </c>
      <c r="T913" s="7">
        <f t="shared" si="101"/>
        <v>43719.208333333328</v>
      </c>
      <c r="U913" s="9">
        <f t="shared" si="104"/>
        <v>2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98"/>
        <v>7.95</v>
      </c>
      <c r="P914">
        <f t="shared" si="99"/>
        <v>79.944134078212286</v>
      </c>
      <c r="Q914" t="str">
        <f t="shared" si="102"/>
        <v>film &amp; video</v>
      </c>
      <c r="R914" t="str">
        <f t="shared" si="103"/>
        <v>drama</v>
      </c>
      <c r="S914" s="7">
        <f t="shared" si="100"/>
        <v>41157.208333333336</v>
      </c>
      <c r="T914" s="7">
        <f t="shared" si="101"/>
        <v>41170.208333333336</v>
      </c>
      <c r="U914" s="9">
        <f t="shared" si="104"/>
        <v>13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98"/>
        <v>0.50621082621082625</v>
      </c>
      <c r="P915">
        <f t="shared" si="99"/>
        <v>67.946462715105156</v>
      </c>
      <c r="Q915" t="str">
        <f t="shared" si="102"/>
        <v>film &amp; video</v>
      </c>
      <c r="R915" t="str">
        <f t="shared" si="103"/>
        <v>drama</v>
      </c>
      <c r="S915" s="7">
        <f t="shared" si="100"/>
        <v>43597.208333333328</v>
      </c>
      <c r="T915" s="7">
        <f t="shared" si="101"/>
        <v>43610.208333333328</v>
      </c>
      <c r="U915" s="9">
        <f t="shared" si="104"/>
        <v>13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98"/>
        <v>0.57437499999999997</v>
      </c>
      <c r="P916">
        <f t="shared" si="99"/>
        <v>26.070921985815602</v>
      </c>
      <c r="Q916" t="str">
        <f t="shared" si="102"/>
        <v>theater</v>
      </c>
      <c r="R916" t="str">
        <f t="shared" si="103"/>
        <v>plays</v>
      </c>
      <c r="S916" s="7">
        <f t="shared" si="100"/>
        <v>41490.208333333336</v>
      </c>
      <c r="T916" s="7">
        <f t="shared" si="101"/>
        <v>41502.208333333336</v>
      </c>
      <c r="U916" s="9">
        <f t="shared" si="104"/>
        <v>12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98"/>
        <v>1.5562827640984909</v>
      </c>
      <c r="P917">
        <f t="shared" si="99"/>
        <v>105.0032154340836</v>
      </c>
      <c r="Q917" t="str">
        <f t="shared" si="102"/>
        <v>film &amp; video</v>
      </c>
      <c r="R917" t="str">
        <f t="shared" si="103"/>
        <v>television</v>
      </c>
      <c r="S917" s="7">
        <f t="shared" si="100"/>
        <v>42976.208333333328</v>
      </c>
      <c r="T917" s="7">
        <f t="shared" si="101"/>
        <v>42985.208333333328</v>
      </c>
      <c r="U917" s="9">
        <f t="shared" si="104"/>
        <v>9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98"/>
        <v>0.36297297297297298</v>
      </c>
      <c r="P918">
        <f t="shared" si="99"/>
        <v>25.826923076923077</v>
      </c>
      <c r="Q918" t="str">
        <f t="shared" si="102"/>
        <v>photography</v>
      </c>
      <c r="R918" t="str">
        <f t="shared" si="103"/>
        <v>photography books</v>
      </c>
      <c r="S918" s="7">
        <f t="shared" si="100"/>
        <v>41991.25</v>
      </c>
      <c r="T918" s="7">
        <f t="shared" si="101"/>
        <v>42000.25</v>
      </c>
      <c r="U918" s="9">
        <f t="shared" si="104"/>
        <v>9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98"/>
        <v>0.58250000000000002</v>
      </c>
      <c r="P919">
        <f t="shared" si="99"/>
        <v>77.666666666666671</v>
      </c>
      <c r="Q919" t="str">
        <f t="shared" si="102"/>
        <v>film &amp; video</v>
      </c>
      <c r="R919" t="str">
        <f t="shared" si="103"/>
        <v>shorts</v>
      </c>
      <c r="S919" s="7">
        <f t="shared" si="100"/>
        <v>40722.208333333336</v>
      </c>
      <c r="T919" s="7">
        <f t="shared" si="101"/>
        <v>40746.208333333336</v>
      </c>
      <c r="U919" s="9">
        <f t="shared" si="104"/>
        <v>24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98"/>
        <v>2.3739473684210526</v>
      </c>
      <c r="P920">
        <f t="shared" si="99"/>
        <v>57.82692307692308</v>
      </c>
      <c r="Q920" t="str">
        <f t="shared" si="102"/>
        <v>publishing</v>
      </c>
      <c r="R920" t="str">
        <f t="shared" si="103"/>
        <v>radio &amp; podcasts</v>
      </c>
      <c r="S920" s="7">
        <f t="shared" si="100"/>
        <v>41117.208333333336</v>
      </c>
      <c r="T920" s="7">
        <f t="shared" si="101"/>
        <v>41128.208333333336</v>
      </c>
      <c r="U920" s="9">
        <f t="shared" si="104"/>
        <v>11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98"/>
        <v>0.58750000000000002</v>
      </c>
      <c r="P921">
        <f t="shared" si="99"/>
        <v>92.955555555555549</v>
      </c>
      <c r="Q921" t="str">
        <f t="shared" si="102"/>
        <v>theater</v>
      </c>
      <c r="R921" t="str">
        <f t="shared" si="103"/>
        <v>plays</v>
      </c>
      <c r="S921" s="7">
        <f t="shared" si="100"/>
        <v>43022.208333333328</v>
      </c>
      <c r="T921" s="7">
        <f t="shared" si="101"/>
        <v>43054.25</v>
      </c>
      <c r="U921" s="9">
        <f t="shared" si="104"/>
        <v>32.041666666671517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98"/>
        <v>1.8256603773584905</v>
      </c>
      <c r="P922">
        <f t="shared" si="99"/>
        <v>37.945098039215686</v>
      </c>
      <c r="Q922" t="str">
        <f t="shared" si="102"/>
        <v>film &amp; video</v>
      </c>
      <c r="R922" t="str">
        <f t="shared" si="103"/>
        <v>animation</v>
      </c>
      <c r="S922" s="7">
        <f t="shared" si="100"/>
        <v>43503.25</v>
      </c>
      <c r="T922" s="7">
        <f t="shared" si="101"/>
        <v>43523.25</v>
      </c>
      <c r="U922" s="9">
        <f t="shared" si="104"/>
        <v>20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98"/>
        <v>7.5436408977556111E-3</v>
      </c>
      <c r="P923">
        <f t="shared" si="99"/>
        <v>31.842105263157894</v>
      </c>
      <c r="Q923" t="str">
        <f t="shared" si="102"/>
        <v>technology</v>
      </c>
      <c r="R923" t="str">
        <f t="shared" si="103"/>
        <v>web</v>
      </c>
      <c r="S923" s="7">
        <f t="shared" si="100"/>
        <v>40951.25</v>
      </c>
      <c r="T923" s="7">
        <f t="shared" si="101"/>
        <v>40965.25</v>
      </c>
      <c r="U923" s="9">
        <f t="shared" si="104"/>
        <v>14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98"/>
        <v>1.7595330739299611</v>
      </c>
      <c r="P924">
        <f t="shared" si="99"/>
        <v>40</v>
      </c>
      <c r="Q924" t="str">
        <f t="shared" si="102"/>
        <v>music</v>
      </c>
      <c r="R924" t="str">
        <f t="shared" si="103"/>
        <v>world music</v>
      </c>
      <c r="S924" s="7">
        <f t="shared" si="100"/>
        <v>43443.25</v>
      </c>
      <c r="T924" s="7">
        <f t="shared" si="101"/>
        <v>43452.25</v>
      </c>
      <c r="U924" s="9">
        <f t="shared" si="104"/>
        <v>9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98"/>
        <v>2.3788235294117648</v>
      </c>
      <c r="P925">
        <f t="shared" si="99"/>
        <v>101.1</v>
      </c>
      <c r="Q925" t="str">
        <f t="shared" si="102"/>
        <v>theater</v>
      </c>
      <c r="R925" t="str">
        <f t="shared" si="103"/>
        <v>plays</v>
      </c>
      <c r="S925" s="7">
        <f t="shared" si="100"/>
        <v>40373.208333333336</v>
      </c>
      <c r="T925" s="7">
        <f t="shared" si="101"/>
        <v>40374.208333333336</v>
      </c>
      <c r="U925" s="9">
        <f t="shared" si="104"/>
        <v>1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98"/>
        <v>4.8805076142131982</v>
      </c>
      <c r="P926">
        <f t="shared" si="99"/>
        <v>84.006989951944078</v>
      </c>
      <c r="Q926" t="str">
        <f t="shared" si="102"/>
        <v>theater</v>
      </c>
      <c r="R926" t="str">
        <f t="shared" si="103"/>
        <v>plays</v>
      </c>
      <c r="S926" s="7">
        <f t="shared" si="100"/>
        <v>43769.208333333328</v>
      </c>
      <c r="T926" s="7">
        <f t="shared" si="101"/>
        <v>43780.25</v>
      </c>
      <c r="U926" s="9">
        <f t="shared" si="104"/>
        <v>11.041666666671517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98"/>
        <v>2.2406666666666668</v>
      </c>
      <c r="P927">
        <f t="shared" si="99"/>
        <v>103.41538461538461</v>
      </c>
      <c r="Q927" t="str">
        <f t="shared" si="102"/>
        <v>theater</v>
      </c>
      <c r="R927" t="str">
        <f t="shared" si="103"/>
        <v>plays</v>
      </c>
      <c r="S927" s="7">
        <f t="shared" si="100"/>
        <v>43000.208333333328</v>
      </c>
      <c r="T927" s="7">
        <f t="shared" si="101"/>
        <v>43012.208333333328</v>
      </c>
      <c r="U927" s="9">
        <f t="shared" si="104"/>
        <v>12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98"/>
        <v>0.18126436781609195</v>
      </c>
      <c r="P928">
        <f t="shared" si="99"/>
        <v>105.13333333333334</v>
      </c>
      <c r="Q928" t="str">
        <f t="shared" si="102"/>
        <v>food</v>
      </c>
      <c r="R928" t="str">
        <f t="shared" si="103"/>
        <v>food trucks</v>
      </c>
      <c r="S928" s="7">
        <f t="shared" si="100"/>
        <v>42502.208333333328</v>
      </c>
      <c r="T928" s="7">
        <f t="shared" si="101"/>
        <v>42506.208333333328</v>
      </c>
      <c r="U928" s="9">
        <f t="shared" si="104"/>
        <v>4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98"/>
        <v>0.45847222222222223</v>
      </c>
      <c r="P929">
        <f t="shared" si="99"/>
        <v>89.21621621621621</v>
      </c>
      <c r="Q929" t="str">
        <f t="shared" si="102"/>
        <v>theater</v>
      </c>
      <c r="R929" t="str">
        <f t="shared" si="103"/>
        <v>plays</v>
      </c>
      <c r="S929" s="7">
        <f t="shared" si="100"/>
        <v>41102.208333333336</v>
      </c>
      <c r="T929" s="7">
        <f t="shared" si="101"/>
        <v>41131.208333333336</v>
      </c>
      <c r="U929" s="9">
        <f t="shared" si="104"/>
        <v>29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98"/>
        <v>1.1731541218637993</v>
      </c>
      <c r="P930">
        <f t="shared" si="99"/>
        <v>51.995234312946785</v>
      </c>
      <c r="Q930" t="str">
        <f t="shared" si="102"/>
        <v>technology</v>
      </c>
      <c r="R930" t="str">
        <f t="shared" si="103"/>
        <v>web</v>
      </c>
      <c r="S930" s="7">
        <f t="shared" si="100"/>
        <v>41637.25</v>
      </c>
      <c r="T930" s="7">
        <f t="shared" si="101"/>
        <v>41646.25</v>
      </c>
      <c r="U930" s="9">
        <f t="shared" si="104"/>
        <v>9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98"/>
        <v>2.173090909090909</v>
      </c>
      <c r="P931">
        <f t="shared" si="99"/>
        <v>64.956521739130437</v>
      </c>
      <c r="Q931" t="str">
        <f t="shared" si="102"/>
        <v>theater</v>
      </c>
      <c r="R931" t="str">
        <f t="shared" si="103"/>
        <v>plays</v>
      </c>
      <c r="S931" s="7">
        <f t="shared" si="100"/>
        <v>42858.208333333328</v>
      </c>
      <c r="T931" s="7">
        <f t="shared" si="101"/>
        <v>42872.208333333328</v>
      </c>
      <c r="U931" s="9">
        <f t="shared" si="104"/>
        <v>14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98"/>
        <v>1.1228571428571428</v>
      </c>
      <c r="P932">
        <f t="shared" si="99"/>
        <v>46.235294117647058</v>
      </c>
      <c r="Q932" t="str">
        <f t="shared" si="102"/>
        <v>theater</v>
      </c>
      <c r="R932" t="str">
        <f t="shared" si="103"/>
        <v>plays</v>
      </c>
      <c r="S932" s="7">
        <f t="shared" si="100"/>
        <v>42060.25</v>
      </c>
      <c r="T932" s="7">
        <f t="shared" si="101"/>
        <v>42067.25</v>
      </c>
      <c r="U932" s="9">
        <f t="shared" si="104"/>
        <v>7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98"/>
        <v>0.72518987341772156</v>
      </c>
      <c r="P933">
        <f t="shared" si="99"/>
        <v>51.151785714285715</v>
      </c>
      <c r="Q933" t="str">
        <f t="shared" si="102"/>
        <v>theater</v>
      </c>
      <c r="R933" t="str">
        <f t="shared" si="103"/>
        <v>plays</v>
      </c>
      <c r="S933" s="7">
        <f t="shared" si="100"/>
        <v>41818.208333333336</v>
      </c>
      <c r="T933" s="7">
        <f t="shared" si="101"/>
        <v>41820.208333333336</v>
      </c>
      <c r="U933" s="9">
        <f t="shared" si="104"/>
        <v>2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98"/>
        <v>2.1230434782608696</v>
      </c>
      <c r="P934">
        <f t="shared" si="99"/>
        <v>33.909722222222221</v>
      </c>
      <c r="Q934" t="str">
        <f t="shared" si="102"/>
        <v>music</v>
      </c>
      <c r="R934" t="str">
        <f t="shared" si="103"/>
        <v>rock</v>
      </c>
      <c r="S934" s="7">
        <f t="shared" si="100"/>
        <v>41709.208333333336</v>
      </c>
      <c r="T934" s="7">
        <f t="shared" si="101"/>
        <v>41712.208333333336</v>
      </c>
      <c r="U934" s="9">
        <f t="shared" si="104"/>
        <v>3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98"/>
        <v>2.3974657534246577</v>
      </c>
      <c r="P935">
        <f t="shared" si="99"/>
        <v>92.016298633017882</v>
      </c>
      <c r="Q935" t="str">
        <f t="shared" si="102"/>
        <v>theater</v>
      </c>
      <c r="R935" t="str">
        <f t="shared" si="103"/>
        <v>plays</v>
      </c>
      <c r="S935" s="7">
        <f t="shared" si="100"/>
        <v>41372.208333333336</v>
      </c>
      <c r="T935" s="7">
        <f t="shared" si="101"/>
        <v>41385.208333333336</v>
      </c>
      <c r="U935" s="9">
        <f t="shared" si="104"/>
        <v>13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98"/>
        <v>1.8193548387096774</v>
      </c>
      <c r="P936">
        <f t="shared" si="99"/>
        <v>107.42857142857143</v>
      </c>
      <c r="Q936" t="str">
        <f t="shared" si="102"/>
        <v>theater</v>
      </c>
      <c r="R936" t="str">
        <f t="shared" si="103"/>
        <v>plays</v>
      </c>
      <c r="S936" s="7">
        <f t="shared" si="100"/>
        <v>42422.25</v>
      </c>
      <c r="T936" s="7">
        <f t="shared" si="101"/>
        <v>42428.25</v>
      </c>
      <c r="U936" s="9">
        <f t="shared" si="104"/>
        <v>6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98"/>
        <v>1.6413114754098361</v>
      </c>
      <c r="P937">
        <f t="shared" si="99"/>
        <v>75.848484848484844</v>
      </c>
      <c r="Q937" t="str">
        <f t="shared" si="102"/>
        <v>theater</v>
      </c>
      <c r="R937" t="str">
        <f t="shared" si="103"/>
        <v>plays</v>
      </c>
      <c r="S937" s="7">
        <f t="shared" si="100"/>
        <v>42209.208333333328</v>
      </c>
      <c r="T937" s="7">
        <f t="shared" si="101"/>
        <v>42216.208333333328</v>
      </c>
      <c r="U937" s="9">
        <f t="shared" si="104"/>
        <v>7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98"/>
        <v>1.6375968992248063E-2</v>
      </c>
      <c r="P938">
        <f t="shared" si="99"/>
        <v>80.476190476190482</v>
      </c>
      <c r="Q938" t="str">
        <f t="shared" si="102"/>
        <v>theater</v>
      </c>
      <c r="R938" t="str">
        <f t="shared" si="103"/>
        <v>plays</v>
      </c>
      <c r="S938" s="7">
        <f t="shared" si="100"/>
        <v>43668.208333333328</v>
      </c>
      <c r="T938" s="7">
        <f t="shared" si="101"/>
        <v>43671.208333333328</v>
      </c>
      <c r="U938" s="9">
        <f t="shared" si="104"/>
        <v>3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98"/>
        <v>0.49643859649122807</v>
      </c>
      <c r="P939">
        <f t="shared" si="99"/>
        <v>86.978483606557376</v>
      </c>
      <c r="Q939" t="str">
        <f t="shared" si="102"/>
        <v>film &amp; video</v>
      </c>
      <c r="R939" t="str">
        <f t="shared" si="103"/>
        <v>documentary</v>
      </c>
      <c r="S939" s="7">
        <f t="shared" si="100"/>
        <v>42334.25</v>
      </c>
      <c r="T939" s="7">
        <f t="shared" si="101"/>
        <v>42343.25</v>
      </c>
      <c r="U939" s="9">
        <f t="shared" si="104"/>
        <v>9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98"/>
        <v>1.0970652173913042</v>
      </c>
      <c r="P940">
        <f t="shared" si="99"/>
        <v>105.13541666666667</v>
      </c>
      <c r="Q940" t="str">
        <f t="shared" si="102"/>
        <v>publishing</v>
      </c>
      <c r="R940" t="str">
        <f t="shared" si="103"/>
        <v>fiction</v>
      </c>
      <c r="S940" s="7">
        <f t="shared" si="100"/>
        <v>43263.208333333328</v>
      </c>
      <c r="T940" s="7">
        <f t="shared" si="101"/>
        <v>43299.208333333328</v>
      </c>
      <c r="U940" s="9">
        <f t="shared" si="104"/>
        <v>36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98"/>
        <v>0.49217948717948717</v>
      </c>
      <c r="P941">
        <f t="shared" si="99"/>
        <v>57.298507462686565</v>
      </c>
      <c r="Q941" t="str">
        <f t="shared" si="102"/>
        <v>games</v>
      </c>
      <c r="R941" t="str">
        <f t="shared" si="103"/>
        <v>video games</v>
      </c>
      <c r="S941" s="7">
        <f t="shared" si="100"/>
        <v>40670.208333333336</v>
      </c>
      <c r="T941" s="7">
        <f t="shared" si="101"/>
        <v>40687.208333333336</v>
      </c>
      <c r="U941" s="9">
        <f t="shared" si="104"/>
        <v>17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98"/>
        <v>0.62232323232323228</v>
      </c>
      <c r="P942">
        <f t="shared" si="99"/>
        <v>93.348484848484844</v>
      </c>
      <c r="Q942" t="str">
        <f t="shared" si="102"/>
        <v>technology</v>
      </c>
      <c r="R942" t="str">
        <f t="shared" si="103"/>
        <v>web</v>
      </c>
      <c r="S942" s="7">
        <f t="shared" si="100"/>
        <v>41244.25</v>
      </c>
      <c r="T942" s="7">
        <f t="shared" si="101"/>
        <v>41266.25</v>
      </c>
      <c r="U942" s="9">
        <f t="shared" si="104"/>
        <v>22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98"/>
        <v>0.1305813953488372</v>
      </c>
      <c r="P943">
        <f t="shared" si="99"/>
        <v>71.987179487179489</v>
      </c>
      <c r="Q943" t="str">
        <f t="shared" si="102"/>
        <v>theater</v>
      </c>
      <c r="R943" t="str">
        <f t="shared" si="103"/>
        <v>plays</v>
      </c>
      <c r="S943" s="7">
        <f t="shared" si="100"/>
        <v>40552.25</v>
      </c>
      <c r="T943" s="7">
        <f t="shared" si="101"/>
        <v>40587.25</v>
      </c>
      <c r="U943" s="9">
        <f t="shared" si="104"/>
        <v>35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98"/>
        <v>0.64635416666666667</v>
      </c>
      <c r="P944">
        <f t="shared" si="99"/>
        <v>92.611940298507463</v>
      </c>
      <c r="Q944" t="str">
        <f t="shared" si="102"/>
        <v>theater</v>
      </c>
      <c r="R944" t="str">
        <f t="shared" si="103"/>
        <v>plays</v>
      </c>
      <c r="S944" s="7">
        <f t="shared" si="100"/>
        <v>40568.25</v>
      </c>
      <c r="T944" s="7">
        <f t="shared" si="101"/>
        <v>40571.25</v>
      </c>
      <c r="U944" s="9">
        <f t="shared" si="104"/>
        <v>3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98"/>
        <v>1.5958666666666668</v>
      </c>
      <c r="P945">
        <f t="shared" si="99"/>
        <v>104.99122807017544</v>
      </c>
      <c r="Q945" t="str">
        <f t="shared" si="102"/>
        <v>food</v>
      </c>
      <c r="R945" t="str">
        <f t="shared" si="103"/>
        <v>food trucks</v>
      </c>
      <c r="S945" s="7">
        <f t="shared" si="100"/>
        <v>41906.208333333336</v>
      </c>
      <c r="T945" s="7">
        <f t="shared" si="101"/>
        <v>41941.208333333336</v>
      </c>
      <c r="U945" s="9">
        <f t="shared" si="104"/>
        <v>35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98"/>
        <v>0.81420000000000003</v>
      </c>
      <c r="P946">
        <f t="shared" si="99"/>
        <v>30.958174904942965</v>
      </c>
      <c r="Q946" t="str">
        <f t="shared" si="102"/>
        <v>photography</v>
      </c>
      <c r="R946" t="str">
        <f t="shared" si="103"/>
        <v>photography books</v>
      </c>
      <c r="S946" s="7">
        <f t="shared" si="100"/>
        <v>42776.25</v>
      </c>
      <c r="T946" s="7">
        <f t="shared" si="101"/>
        <v>42795.25</v>
      </c>
      <c r="U946" s="9">
        <f t="shared" si="104"/>
        <v>19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98"/>
        <v>0.32444767441860467</v>
      </c>
      <c r="P947">
        <f t="shared" si="99"/>
        <v>33.001182732111175</v>
      </c>
      <c r="Q947" t="str">
        <f t="shared" si="102"/>
        <v>photography</v>
      </c>
      <c r="R947" t="str">
        <f t="shared" si="103"/>
        <v>photography books</v>
      </c>
      <c r="S947" s="7">
        <f t="shared" si="100"/>
        <v>41004.208333333336</v>
      </c>
      <c r="T947" s="7">
        <f t="shared" si="101"/>
        <v>41019.208333333336</v>
      </c>
      <c r="U947" s="9">
        <f t="shared" si="104"/>
        <v>15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98"/>
        <v>9.9141184124918666E-2</v>
      </c>
      <c r="P948">
        <f t="shared" si="99"/>
        <v>84.187845303867405</v>
      </c>
      <c r="Q948" t="str">
        <f t="shared" si="102"/>
        <v>theater</v>
      </c>
      <c r="R948" t="str">
        <f t="shared" si="103"/>
        <v>plays</v>
      </c>
      <c r="S948" s="7">
        <f t="shared" si="100"/>
        <v>40710.208333333336</v>
      </c>
      <c r="T948" s="7">
        <f t="shared" si="101"/>
        <v>40712.208333333336</v>
      </c>
      <c r="U948" s="9">
        <f t="shared" si="104"/>
        <v>2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98"/>
        <v>0.26694444444444443</v>
      </c>
      <c r="P949">
        <f t="shared" si="99"/>
        <v>73.92307692307692</v>
      </c>
      <c r="Q949" t="str">
        <f t="shared" si="102"/>
        <v>theater</v>
      </c>
      <c r="R949" t="str">
        <f t="shared" si="103"/>
        <v>plays</v>
      </c>
      <c r="S949" s="7">
        <f t="shared" si="100"/>
        <v>41908.208333333336</v>
      </c>
      <c r="T949" s="7">
        <f t="shared" si="101"/>
        <v>41915.208333333336</v>
      </c>
      <c r="U949" s="9">
        <f t="shared" si="104"/>
        <v>7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98"/>
        <v>0.62957446808510642</v>
      </c>
      <c r="P950">
        <f t="shared" si="99"/>
        <v>36.987499999999997</v>
      </c>
      <c r="Q950" t="str">
        <f t="shared" si="102"/>
        <v>film &amp; video</v>
      </c>
      <c r="R950" t="str">
        <f t="shared" si="103"/>
        <v>documentary</v>
      </c>
      <c r="S950" s="7">
        <f t="shared" si="100"/>
        <v>41985.25</v>
      </c>
      <c r="T950" s="7">
        <f t="shared" si="101"/>
        <v>41995.25</v>
      </c>
      <c r="U950" s="9">
        <f t="shared" si="104"/>
        <v>10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98"/>
        <v>1.6135593220338984</v>
      </c>
      <c r="P951">
        <f t="shared" si="99"/>
        <v>46.896551724137929</v>
      </c>
      <c r="Q951" t="str">
        <f t="shared" si="102"/>
        <v>technology</v>
      </c>
      <c r="R951" t="str">
        <f t="shared" si="103"/>
        <v>web</v>
      </c>
      <c r="S951" s="7">
        <f t="shared" si="100"/>
        <v>42112.208333333328</v>
      </c>
      <c r="T951" s="7">
        <f t="shared" si="101"/>
        <v>42131.208333333328</v>
      </c>
      <c r="U951" s="9">
        <f t="shared" si="104"/>
        <v>19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98"/>
        <v>0.05</v>
      </c>
      <c r="P952">
        <f t="shared" si="99"/>
        <v>5</v>
      </c>
      <c r="Q952" t="str">
        <f t="shared" si="102"/>
        <v>theater</v>
      </c>
      <c r="R952" t="str">
        <f t="shared" si="103"/>
        <v>plays</v>
      </c>
      <c r="S952" s="7">
        <f t="shared" si="100"/>
        <v>43571.208333333328</v>
      </c>
      <c r="T952" s="7">
        <f t="shared" si="101"/>
        <v>43576.208333333328</v>
      </c>
      <c r="U952" s="9">
        <f t="shared" si="104"/>
        <v>5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98"/>
        <v>10.969379310344827</v>
      </c>
      <c r="P953">
        <f t="shared" si="99"/>
        <v>102.02437459910199</v>
      </c>
      <c r="Q953" t="str">
        <f t="shared" si="102"/>
        <v>music</v>
      </c>
      <c r="R953" t="str">
        <f t="shared" si="103"/>
        <v>rock</v>
      </c>
      <c r="S953" s="7">
        <f t="shared" si="100"/>
        <v>42730.25</v>
      </c>
      <c r="T953" s="7">
        <f t="shared" si="101"/>
        <v>42731.25</v>
      </c>
      <c r="U953" s="9">
        <f t="shared" si="104"/>
        <v>1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98"/>
        <v>0.70094158075601376</v>
      </c>
      <c r="P954">
        <f t="shared" si="99"/>
        <v>45.007502206531335</v>
      </c>
      <c r="Q954" t="str">
        <f t="shared" si="102"/>
        <v>film &amp; video</v>
      </c>
      <c r="R954" t="str">
        <f t="shared" si="103"/>
        <v>documentary</v>
      </c>
      <c r="S954" s="7">
        <f t="shared" si="100"/>
        <v>42591.208333333328</v>
      </c>
      <c r="T954" s="7">
        <f t="shared" si="101"/>
        <v>42605.208333333328</v>
      </c>
      <c r="U954" s="9">
        <f t="shared" si="104"/>
        <v>14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98"/>
        <v>0.6</v>
      </c>
      <c r="P955">
        <f t="shared" si="99"/>
        <v>94.285714285714292</v>
      </c>
      <c r="Q955" t="str">
        <f t="shared" si="102"/>
        <v>film &amp; video</v>
      </c>
      <c r="R955" t="str">
        <f t="shared" si="103"/>
        <v>science fiction</v>
      </c>
      <c r="S955" s="7">
        <f t="shared" si="100"/>
        <v>42358.25</v>
      </c>
      <c r="T955" s="7">
        <f t="shared" si="101"/>
        <v>42394.25</v>
      </c>
      <c r="U955" s="9">
        <f t="shared" si="104"/>
        <v>36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98"/>
        <v>3.6709859154929578</v>
      </c>
      <c r="P956">
        <f t="shared" si="99"/>
        <v>101.02325581395348</v>
      </c>
      <c r="Q956" t="str">
        <f t="shared" si="102"/>
        <v>technology</v>
      </c>
      <c r="R956" t="str">
        <f t="shared" si="103"/>
        <v>web</v>
      </c>
      <c r="S956" s="7">
        <f t="shared" si="100"/>
        <v>41174.208333333336</v>
      </c>
      <c r="T956" s="7">
        <f t="shared" si="101"/>
        <v>41198.208333333336</v>
      </c>
      <c r="U956" s="9">
        <f t="shared" si="104"/>
        <v>24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98"/>
        <v>11.09</v>
      </c>
      <c r="P957">
        <f t="shared" si="99"/>
        <v>97.037499999999994</v>
      </c>
      <c r="Q957" t="str">
        <f t="shared" si="102"/>
        <v>theater</v>
      </c>
      <c r="R957" t="str">
        <f t="shared" si="103"/>
        <v>plays</v>
      </c>
      <c r="S957" s="7">
        <f t="shared" si="100"/>
        <v>41238.25</v>
      </c>
      <c r="T957" s="7">
        <f t="shared" si="101"/>
        <v>41240.25</v>
      </c>
      <c r="U957" s="9">
        <f t="shared" si="104"/>
        <v>2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98"/>
        <v>0.19028784648187633</v>
      </c>
      <c r="P958">
        <f t="shared" si="99"/>
        <v>43.00963855421687</v>
      </c>
      <c r="Q958" t="str">
        <f t="shared" si="102"/>
        <v>film &amp; video</v>
      </c>
      <c r="R958" t="str">
        <f t="shared" si="103"/>
        <v>science fiction</v>
      </c>
      <c r="S958" s="7">
        <f t="shared" si="100"/>
        <v>42360.25</v>
      </c>
      <c r="T958" s="7">
        <f t="shared" si="101"/>
        <v>42364.25</v>
      </c>
      <c r="U958" s="9">
        <f t="shared" si="104"/>
        <v>4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98"/>
        <v>1.2687755102040816</v>
      </c>
      <c r="P959">
        <f t="shared" si="99"/>
        <v>94.916030534351151</v>
      </c>
      <c r="Q959" t="str">
        <f t="shared" si="102"/>
        <v>theater</v>
      </c>
      <c r="R959" t="str">
        <f t="shared" si="103"/>
        <v>plays</v>
      </c>
      <c r="S959" s="7">
        <f t="shared" si="100"/>
        <v>40955.25</v>
      </c>
      <c r="T959" s="7">
        <f t="shared" si="101"/>
        <v>40958.25</v>
      </c>
      <c r="U959" s="9">
        <f t="shared" si="104"/>
        <v>3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98"/>
        <v>7.3463636363636367</v>
      </c>
      <c r="P960">
        <f t="shared" si="99"/>
        <v>72.151785714285708</v>
      </c>
      <c r="Q960" t="str">
        <f t="shared" si="102"/>
        <v>film &amp; video</v>
      </c>
      <c r="R960" t="str">
        <f t="shared" si="103"/>
        <v>animation</v>
      </c>
      <c r="S960" s="7">
        <f t="shared" si="100"/>
        <v>40350.208333333336</v>
      </c>
      <c r="T960" s="7">
        <f t="shared" si="101"/>
        <v>40372.208333333336</v>
      </c>
      <c r="U960" s="9">
        <f t="shared" si="104"/>
        <v>22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98"/>
        <v>4.5731034482758622E-2</v>
      </c>
      <c r="P961">
        <f t="shared" si="99"/>
        <v>51.007692307692309</v>
      </c>
      <c r="Q961" t="str">
        <f t="shared" si="102"/>
        <v>publishing</v>
      </c>
      <c r="R961" t="str">
        <f t="shared" si="103"/>
        <v>translations</v>
      </c>
      <c r="S961" s="7">
        <f t="shared" si="100"/>
        <v>40357.208333333336</v>
      </c>
      <c r="T961" s="7">
        <f t="shared" si="101"/>
        <v>40385.208333333336</v>
      </c>
      <c r="U961" s="9">
        <f t="shared" si="104"/>
        <v>28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105">E962/D962</f>
        <v>0.85054545454545449</v>
      </c>
      <c r="P962">
        <f t="shared" ref="P962:P1001" si="106">IF(G962&gt;0,E962/G962,0)</f>
        <v>85.054545454545448</v>
      </c>
      <c r="Q962" t="str">
        <f t="shared" si="102"/>
        <v>technology</v>
      </c>
      <c r="R962" t="str">
        <f t="shared" si="103"/>
        <v>web</v>
      </c>
      <c r="S962" s="7">
        <f t="shared" ref="S962:S1001" si="107">(((J962/60)/60)/24)+DATE(1970,1,1)</f>
        <v>42408.25</v>
      </c>
      <c r="T962" s="7">
        <f t="shared" ref="T962:T1001" si="108">(((K962/60)/60)/24)+DATE(1970,1,1)</f>
        <v>42445.208333333328</v>
      </c>
      <c r="U962" s="9">
        <f t="shared" si="104"/>
        <v>36.958333333328483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105"/>
        <v>1.1929824561403508</v>
      </c>
      <c r="P963">
        <f t="shared" si="106"/>
        <v>43.87096774193548</v>
      </c>
      <c r="Q963" t="str">
        <f t="shared" ref="Q963:Q1001" si="109">LEFT(N963,FIND("/",N963)-1)</f>
        <v>publishing</v>
      </c>
      <c r="R963" t="str">
        <f t="shared" ref="R963:R1001" si="110">RIGHT(N963,LEN(N963)-FIND("/",N963))</f>
        <v>translations</v>
      </c>
      <c r="S963" s="7">
        <f t="shared" si="107"/>
        <v>40591.25</v>
      </c>
      <c r="T963" s="7">
        <f t="shared" si="108"/>
        <v>40595.25</v>
      </c>
      <c r="U963" s="9">
        <f t="shared" ref="U963:U1001" si="111">T963-S963</f>
        <v>4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105"/>
        <v>2.9602777777777778</v>
      </c>
      <c r="P964">
        <f t="shared" si="106"/>
        <v>40.063909774436091</v>
      </c>
      <c r="Q964" t="str">
        <f t="shared" si="109"/>
        <v>food</v>
      </c>
      <c r="R964" t="str">
        <f t="shared" si="110"/>
        <v>food trucks</v>
      </c>
      <c r="S964" s="7">
        <f t="shared" si="107"/>
        <v>41592.25</v>
      </c>
      <c r="T964" s="7">
        <f t="shared" si="108"/>
        <v>41613.25</v>
      </c>
      <c r="U964" s="9">
        <f t="shared" si="111"/>
        <v>21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105"/>
        <v>0.84694915254237291</v>
      </c>
      <c r="P965">
        <f t="shared" si="106"/>
        <v>43.833333333333336</v>
      </c>
      <c r="Q965" t="str">
        <f t="shared" si="109"/>
        <v>photography</v>
      </c>
      <c r="R965" t="str">
        <f t="shared" si="110"/>
        <v>photography books</v>
      </c>
      <c r="S965" s="7">
        <f t="shared" si="107"/>
        <v>40607.25</v>
      </c>
      <c r="T965" s="7">
        <f t="shared" si="108"/>
        <v>40613.25</v>
      </c>
      <c r="U965" s="9">
        <f t="shared" si="111"/>
        <v>6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105"/>
        <v>3.5578378378378379</v>
      </c>
      <c r="P966">
        <f t="shared" si="106"/>
        <v>84.92903225806451</v>
      </c>
      <c r="Q966" t="str">
        <f t="shared" si="109"/>
        <v>theater</v>
      </c>
      <c r="R966" t="str">
        <f t="shared" si="110"/>
        <v>plays</v>
      </c>
      <c r="S966" s="7">
        <f t="shared" si="107"/>
        <v>42135.208333333328</v>
      </c>
      <c r="T966" s="7">
        <f t="shared" si="108"/>
        <v>42140.208333333328</v>
      </c>
      <c r="U966" s="9">
        <f t="shared" si="111"/>
        <v>5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105"/>
        <v>3.8640909090909092</v>
      </c>
      <c r="P967">
        <f t="shared" si="106"/>
        <v>41.067632850241544</v>
      </c>
      <c r="Q967" t="str">
        <f t="shared" si="109"/>
        <v>music</v>
      </c>
      <c r="R967" t="str">
        <f t="shared" si="110"/>
        <v>rock</v>
      </c>
      <c r="S967" s="7">
        <f t="shared" si="107"/>
        <v>40203.25</v>
      </c>
      <c r="T967" s="7">
        <f t="shared" si="108"/>
        <v>40243.25</v>
      </c>
      <c r="U967" s="9">
        <f t="shared" si="111"/>
        <v>40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105"/>
        <v>7.9223529411764702</v>
      </c>
      <c r="P968">
        <f t="shared" si="106"/>
        <v>54.971428571428568</v>
      </c>
      <c r="Q968" t="str">
        <f t="shared" si="109"/>
        <v>theater</v>
      </c>
      <c r="R968" t="str">
        <f t="shared" si="110"/>
        <v>plays</v>
      </c>
      <c r="S968" s="7">
        <f t="shared" si="107"/>
        <v>42901.208333333328</v>
      </c>
      <c r="T968" s="7">
        <f t="shared" si="108"/>
        <v>42903.208333333328</v>
      </c>
      <c r="U968" s="9">
        <f t="shared" si="111"/>
        <v>2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105"/>
        <v>1.3703393665158372</v>
      </c>
      <c r="P969">
        <f t="shared" si="106"/>
        <v>77.010807374443743</v>
      </c>
      <c r="Q969" t="str">
        <f t="shared" si="109"/>
        <v>music</v>
      </c>
      <c r="R969" t="str">
        <f t="shared" si="110"/>
        <v>world music</v>
      </c>
      <c r="S969" s="7">
        <f t="shared" si="107"/>
        <v>41005.208333333336</v>
      </c>
      <c r="T969" s="7">
        <f t="shared" si="108"/>
        <v>41042.208333333336</v>
      </c>
      <c r="U969" s="9">
        <f t="shared" si="111"/>
        <v>37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105"/>
        <v>3.3820833333333336</v>
      </c>
      <c r="P970">
        <f t="shared" si="106"/>
        <v>71.201754385964918</v>
      </c>
      <c r="Q970" t="str">
        <f t="shared" si="109"/>
        <v>food</v>
      </c>
      <c r="R970" t="str">
        <f t="shared" si="110"/>
        <v>food trucks</v>
      </c>
      <c r="S970" s="7">
        <f t="shared" si="107"/>
        <v>40544.25</v>
      </c>
      <c r="T970" s="7">
        <f t="shared" si="108"/>
        <v>40559.25</v>
      </c>
      <c r="U970" s="9">
        <f t="shared" si="111"/>
        <v>15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105"/>
        <v>1.0822784810126582</v>
      </c>
      <c r="P971">
        <f t="shared" si="106"/>
        <v>91.935483870967744</v>
      </c>
      <c r="Q971" t="str">
        <f t="shared" si="109"/>
        <v>theater</v>
      </c>
      <c r="R971" t="str">
        <f t="shared" si="110"/>
        <v>plays</v>
      </c>
      <c r="S971" s="7">
        <f t="shared" si="107"/>
        <v>43821.25</v>
      </c>
      <c r="T971" s="7">
        <f t="shared" si="108"/>
        <v>43828.25</v>
      </c>
      <c r="U971" s="9">
        <f t="shared" si="111"/>
        <v>7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105"/>
        <v>0.60757639620653314</v>
      </c>
      <c r="P972">
        <f t="shared" si="106"/>
        <v>97.069023569023571</v>
      </c>
      <c r="Q972" t="str">
        <f t="shared" si="109"/>
        <v>theater</v>
      </c>
      <c r="R972" t="str">
        <f t="shared" si="110"/>
        <v>plays</v>
      </c>
      <c r="S972" s="7">
        <f t="shared" si="107"/>
        <v>40672.208333333336</v>
      </c>
      <c r="T972" s="7">
        <f t="shared" si="108"/>
        <v>40673.208333333336</v>
      </c>
      <c r="U972" s="9">
        <f t="shared" si="111"/>
        <v>1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105"/>
        <v>0.27725490196078434</v>
      </c>
      <c r="P973">
        <f t="shared" si="106"/>
        <v>58.916666666666664</v>
      </c>
      <c r="Q973" t="str">
        <f t="shared" si="109"/>
        <v>film &amp; video</v>
      </c>
      <c r="R973" t="str">
        <f t="shared" si="110"/>
        <v>television</v>
      </c>
      <c r="S973" s="7">
        <f t="shared" si="107"/>
        <v>41555.208333333336</v>
      </c>
      <c r="T973" s="7">
        <f t="shared" si="108"/>
        <v>41561.208333333336</v>
      </c>
      <c r="U973" s="9">
        <f t="shared" si="111"/>
        <v>6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105"/>
        <v>2.283934426229508</v>
      </c>
      <c r="P974">
        <f t="shared" si="106"/>
        <v>58.015466983938133</v>
      </c>
      <c r="Q974" t="str">
        <f t="shared" si="109"/>
        <v>technology</v>
      </c>
      <c r="R974" t="str">
        <f t="shared" si="110"/>
        <v>web</v>
      </c>
      <c r="S974" s="7">
        <f t="shared" si="107"/>
        <v>41792.208333333336</v>
      </c>
      <c r="T974" s="7">
        <f t="shared" si="108"/>
        <v>41801.208333333336</v>
      </c>
      <c r="U974" s="9">
        <f t="shared" si="111"/>
        <v>9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105"/>
        <v>0.21615194054500414</v>
      </c>
      <c r="P975">
        <f t="shared" si="106"/>
        <v>103.87301587301587</v>
      </c>
      <c r="Q975" t="str">
        <f t="shared" si="109"/>
        <v>theater</v>
      </c>
      <c r="R975" t="str">
        <f t="shared" si="110"/>
        <v>plays</v>
      </c>
      <c r="S975" s="7">
        <f t="shared" si="107"/>
        <v>40522.25</v>
      </c>
      <c r="T975" s="7">
        <f t="shared" si="108"/>
        <v>40524.25</v>
      </c>
      <c r="U975" s="9">
        <f t="shared" si="111"/>
        <v>2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105"/>
        <v>3.73875</v>
      </c>
      <c r="P976">
        <f t="shared" si="106"/>
        <v>93.46875</v>
      </c>
      <c r="Q976" t="str">
        <f t="shared" si="109"/>
        <v>music</v>
      </c>
      <c r="R976" t="str">
        <f t="shared" si="110"/>
        <v>indie rock</v>
      </c>
      <c r="S976" s="7">
        <f t="shared" si="107"/>
        <v>41412.208333333336</v>
      </c>
      <c r="T976" s="7">
        <f t="shared" si="108"/>
        <v>41413.208333333336</v>
      </c>
      <c r="U976" s="9">
        <f t="shared" si="111"/>
        <v>1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105"/>
        <v>1.5492592592592593</v>
      </c>
      <c r="P977">
        <f t="shared" si="106"/>
        <v>61.970370370370368</v>
      </c>
      <c r="Q977" t="str">
        <f t="shared" si="109"/>
        <v>theater</v>
      </c>
      <c r="R977" t="str">
        <f t="shared" si="110"/>
        <v>plays</v>
      </c>
      <c r="S977" s="7">
        <f t="shared" si="107"/>
        <v>42337.25</v>
      </c>
      <c r="T977" s="7">
        <f t="shared" si="108"/>
        <v>42376.25</v>
      </c>
      <c r="U977" s="9">
        <f t="shared" si="111"/>
        <v>39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105"/>
        <v>3.2214999999999998</v>
      </c>
      <c r="P978">
        <f t="shared" si="106"/>
        <v>92.042857142857144</v>
      </c>
      <c r="Q978" t="str">
        <f t="shared" si="109"/>
        <v>theater</v>
      </c>
      <c r="R978" t="str">
        <f t="shared" si="110"/>
        <v>plays</v>
      </c>
      <c r="S978" s="7">
        <f t="shared" si="107"/>
        <v>40571.25</v>
      </c>
      <c r="T978" s="7">
        <f t="shared" si="108"/>
        <v>40577.25</v>
      </c>
      <c r="U978" s="9">
        <f t="shared" si="111"/>
        <v>6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105"/>
        <v>0.73957142857142855</v>
      </c>
      <c r="P979">
        <f t="shared" si="106"/>
        <v>77.268656716417908</v>
      </c>
      <c r="Q979" t="str">
        <f t="shared" si="109"/>
        <v>food</v>
      </c>
      <c r="R979" t="str">
        <f t="shared" si="110"/>
        <v>food trucks</v>
      </c>
      <c r="S979" s="7">
        <f t="shared" si="107"/>
        <v>43138.25</v>
      </c>
      <c r="T979" s="7">
        <f t="shared" si="108"/>
        <v>43170.25</v>
      </c>
      <c r="U979" s="9">
        <f t="shared" si="111"/>
        <v>32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105"/>
        <v>8.641</v>
      </c>
      <c r="P980">
        <f t="shared" si="106"/>
        <v>93.923913043478265</v>
      </c>
      <c r="Q980" t="str">
        <f t="shared" si="109"/>
        <v>games</v>
      </c>
      <c r="R980" t="str">
        <f t="shared" si="110"/>
        <v>video games</v>
      </c>
      <c r="S980" s="7">
        <f t="shared" si="107"/>
        <v>42686.25</v>
      </c>
      <c r="T980" s="7">
        <f t="shared" si="108"/>
        <v>42708.25</v>
      </c>
      <c r="U980" s="9">
        <f t="shared" si="111"/>
        <v>22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105"/>
        <v>1.432624584717608</v>
      </c>
      <c r="P981">
        <f t="shared" si="106"/>
        <v>84.969458128078813</v>
      </c>
      <c r="Q981" t="str">
        <f t="shared" si="109"/>
        <v>theater</v>
      </c>
      <c r="R981" t="str">
        <f t="shared" si="110"/>
        <v>plays</v>
      </c>
      <c r="S981" s="7">
        <f t="shared" si="107"/>
        <v>42078.208333333328</v>
      </c>
      <c r="T981" s="7">
        <f t="shared" si="108"/>
        <v>42084.208333333328</v>
      </c>
      <c r="U981" s="9">
        <f t="shared" si="111"/>
        <v>6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105"/>
        <v>0.40281762295081969</v>
      </c>
      <c r="P982">
        <f t="shared" si="106"/>
        <v>105.97035040431267</v>
      </c>
      <c r="Q982" t="str">
        <f t="shared" si="109"/>
        <v>publishing</v>
      </c>
      <c r="R982" t="str">
        <f t="shared" si="110"/>
        <v>nonfiction</v>
      </c>
      <c r="S982" s="7">
        <f t="shared" si="107"/>
        <v>42307.208333333328</v>
      </c>
      <c r="T982" s="7">
        <f t="shared" si="108"/>
        <v>42312.25</v>
      </c>
      <c r="U982" s="9">
        <f t="shared" si="111"/>
        <v>5.0416666666715173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105"/>
        <v>1.7822388059701493</v>
      </c>
      <c r="P983">
        <f t="shared" si="106"/>
        <v>36.969040247678016</v>
      </c>
      <c r="Q983" t="str">
        <f t="shared" si="109"/>
        <v>technology</v>
      </c>
      <c r="R983" t="str">
        <f t="shared" si="110"/>
        <v>web</v>
      </c>
      <c r="S983" s="7">
        <f t="shared" si="107"/>
        <v>43094.25</v>
      </c>
      <c r="T983" s="7">
        <f t="shared" si="108"/>
        <v>43127.25</v>
      </c>
      <c r="U983" s="9">
        <f t="shared" si="111"/>
        <v>33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105"/>
        <v>0.84930555555555554</v>
      </c>
      <c r="P984">
        <f t="shared" si="106"/>
        <v>81.533333333333331</v>
      </c>
      <c r="Q984" t="str">
        <f t="shared" si="109"/>
        <v>film &amp; video</v>
      </c>
      <c r="R984" t="str">
        <f t="shared" si="110"/>
        <v>documentary</v>
      </c>
      <c r="S984" s="7">
        <f t="shared" si="107"/>
        <v>40743.208333333336</v>
      </c>
      <c r="T984" s="7">
        <f t="shared" si="108"/>
        <v>40745.208333333336</v>
      </c>
      <c r="U984" s="9">
        <f t="shared" si="111"/>
        <v>2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105"/>
        <v>1.4593648334624323</v>
      </c>
      <c r="P985">
        <f t="shared" si="106"/>
        <v>80.999140154772135</v>
      </c>
      <c r="Q985" t="str">
        <f t="shared" si="109"/>
        <v>film &amp; video</v>
      </c>
      <c r="R985" t="str">
        <f t="shared" si="110"/>
        <v>documentary</v>
      </c>
      <c r="S985" s="7">
        <f t="shared" si="107"/>
        <v>43681.208333333328</v>
      </c>
      <c r="T985" s="7">
        <f t="shared" si="108"/>
        <v>43696.208333333328</v>
      </c>
      <c r="U985" s="9">
        <f t="shared" si="111"/>
        <v>15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105"/>
        <v>1.5246153846153847</v>
      </c>
      <c r="P986">
        <f t="shared" si="106"/>
        <v>26.010498687664043</v>
      </c>
      <c r="Q986" t="str">
        <f t="shared" si="109"/>
        <v>theater</v>
      </c>
      <c r="R986" t="str">
        <f t="shared" si="110"/>
        <v>plays</v>
      </c>
      <c r="S986" s="7">
        <f t="shared" si="107"/>
        <v>43716.208333333328</v>
      </c>
      <c r="T986" s="7">
        <f t="shared" si="108"/>
        <v>43742.208333333328</v>
      </c>
      <c r="U986" s="9">
        <f t="shared" si="111"/>
        <v>26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105"/>
        <v>0.67129542790152408</v>
      </c>
      <c r="P987">
        <f t="shared" si="106"/>
        <v>25.998410896708286</v>
      </c>
      <c r="Q987" t="str">
        <f t="shared" si="109"/>
        <v>music</v>
      </c>
      <c r="R987" t="str">
        <f t="shared" si="110"/>
        <v>rock</v>
      </c>
      <c r="S987" s="7">
        <f t="shared" si="107"/>
        <v>41614.25</v>
      </c>
      <c r="T987" s="7">
        <f t="shared" si="108"/>
        <v>41640.25</v>
      </c>
      <c r="U987" s="9">
        <f t="shared" si="111"/>
        <v>26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105"/>
        <v>0.40307692307692305</v>
      </c>
      <c r="P988">
        <f t="shared" si="106"/>
        <v>34.173913043478258</v>
      </c>
      <c r="Q988" t="str">
        <f t="shared" si="109"/>
        <v>music</v>
      </c>
      <c r="R988" t="str">
        <f t="shared" si="110"/>
        <v>rock</v>
      </c>
      <c r="S988" s="7">
        <f t="shared" si="107"/>
        <v>40638.208333333336</v>
      </c>
      <c r="T988" s="7">
        <f t="shared" si="108"/>
        <v>40652.208333333336</v>
      </c>
      <c r="U988" s="9">
        <f t="shared" si="111"/>
        <v>14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105"/>
        <v>2.1679032258064517</v>
      </c>
      <c r="P989">
        <f t="shared" si="106"/>
        <v>28.002083333333335</v>
      </c>
      <c r="Q989" t="str">
        <f t="shared" si="109"/>
        <v>film &amp; video</v>
      </c>
      <c r="R989" t="str">
        <f t="shared" si="110"/>
        <v>documentary</v>
      </c>
      <c r="S989" s="7">
        <f t="shared" si="107"/>
        <v>42852.208333333328</v>
      </c>
      <c r="T989" s="7">
        <f t="shared" si="108"/>
        <v>42866.208333333328</v>
      </c>
      <c r="U989" s="9">
        <f t="shared" si="111"/>
        <v>14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105"/>
        <v>0.52117021276595743</v>
      </c>
      <c r="P990">
        <f t="shared" si="106"/>
        <v>76.546875</v>
      </c>
      <c r="Q990" t="str">
        <f t="shared" si="109"/>
        <v>publishing</v>
      </c>
      <c r="R990" t="str">
        <f t="shared" si="110"/>
        <v>radio &amp; podcasts</v>
      </c>
      <c r="S990" s="7">
        <f t="shared" si="107"/>
        <v>42686.25</v>
      </c>
      <c r="T990" s="7">
        <f t="shared" si="108"/>
        <v>42707.25</v>
      </c>
      <c r="U990" s="9">
        <f t="shared" si="111"/>
        <v>21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105"/>
        <v>4.9958333333333336</v>
      </c>
      <c r="P991">
        <f t="shared" si="106"/>
        <v>53.053097345132741</v>
      </c>
      <c r="Q991" t="str">
        <f t="shared" si="109"/>
        <v>publishing</v>
      </c>
      <c r="R991" t="str">
        <f t="shared" si="110"/>
        <v>translations</v>
      </c>
      <c r="S991" s="7">
        <f t="shared" si="107"/>
        <v>43571.208333333328</v>
      </c>
      <c r="T991" s="7">
        <f t="shared" si="108"/>
        <v>43576.208333333328</v>
      </c>
      <c r="U991" s="9">
        <f t="shared" si="111"/>
        <v>5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105"/>
        <v>0.87679487179487181</v>
      </c>
      <c r="P992">
        <f t="shared" si="106"/>
        <v>106.859375</v>
      </c>
      <c r="Q992" t="str">
        <f t="shared" si="109"/>
        <v>film &amp; video</v>
      </c>
      <c r="R992" t="str">
        <f t="shared" si="110"/>
        <v>drama</v>
      </c>
      <c r="S992" s="7">
        <f t="shared" si="107"/>
        <v>42432.25</v>
      </c>
      <c r="T992" s="7">
        <f t="shared" si="108"/>
        <v>42454.208333333328</v>
      </c>
      <c r="U992" s="9">
        <f t="shared" si="111"/>
        <v>21.958333333328483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105"/>
        <v>1.131734693877551</v>
      </c>
      <c r="P993">
        <f t="shared" si="106"/>
        <v>46.020746887966808</v>
      </c>
      <c r="Q993" t="str">
        <f t="shared" si="109"/>
        <v>music</v>
      </c>
      <c r="R993" t="str">
        <f t="shared" si="110"/>
        <v>rock</v>
      </c>
      <c r="S993" s="7">
        <f t="shared" si="107"/>
        <v>41907.208333333336</v>
      </c>
      <c r="T993" s="7">
        <f t="shared" si="108"/>
        <v>41911.208333333336</v>
      </c>
      <c r="U993" s="9">
        <f t="shared" si="111"/>
        <v>4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105"/>
        <v>4.2654838709677421</v>
      </c>
      <c r="P994">
        <f t="shared" si="106"/>
        <v>100.17424242424242</v>
      </c>
      <c r="Q994" t="str">
        <f t="shared" si="109"/>
        <v>film &amp; video</v>
      </c>
      <c r="R994" t="str">
        <f t="shared" si="110"/>
        <v>drama</v>
      </c>
      <c r="S994" s="7">
        <f t="shared" si="107"/>
        <v>43227.208333333328</v>
      </c>
      <c r="T994" s="7">
        <f t="shared" si="108"/>
        <v>43241.208333333328</v>
      </c>
      <c r="U994" s="9">
        <f t="shared" si="111"/>
        <v>14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105"/>
        <v>0.77632653061224488</v>
      </c>
      <c r="P995">
        <f t="shared" si="106"/>
        <v>101.44</v>
      </c>
      <c r="Q995" t="str">
        <f t="shared" si="109"/>
        <v>photography</v>
      </c>
      <c r="R995" t="str">
        <f t="shared" si="110"/>
        <v>photography books</v>
      </c>
      <c r="S995" s="7">
        <f t="shared" si="107"/>
        <v>42362.25</v>
      </c>
      <c r="T995" s="7">
        <f t="shared" si="108"/>
        <v>42379.25</v>
      </c>
      <c r="U995" s="9">
        <f t="shared" si="111"/>
        <v>17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105"/>
        <v>0.52496810772501767</v>
      </c>
      <c r="P996">
        <f t="shared" si="106"/>
        <v>87.972684085510693</v>
      </c>
      <c r="Q996" t="str">
        <f t="shared" si="109"/>
        <v>publishing</v>
      </c>
      <c r="R996" t="str">
        <f t="shared" si="110"/>
        <v>translations</v>
      </c>
      <c r="S996" s="7">
        <f t="shared" si="107"/>
        <v>41929.208333333336</v>
      </c>
      <c r="T996" s="7">
        <f t="shared" si="108"/>
        <v>41935.208333333336</v>
      </c>
      <c r="U996" s="9">
        <f t="shared" si="111"/>
        <v>6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105"/>
        <v>1.5746762589928058</v>
      </c>
      <c r="P997">
        <f t="shared" si="106"/>
        <v>74.995594713656388</v>
      </c>
      <c r="Q997" t="str">
        <f t="shared" si="109"/>
        <v>food</v>
      </c>
      <c r="R997" t="str">
        <f t="shared" si="110"/>
        <v>food trucks</v>
      </c>
      <c r="S997" s="7">
        <f t="shared" si="107"/>
        <v>43408.208333333328</v>
      </c>
      <c r="T997" s="7">
        <f t="shared" si="108"/>
        <v>43437.25</v>
      </c>
      <c r="U997" s="9">
        <f t="shared" si="111"/>
        <v>29.041666666671517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105"/>
        <v>0.72939393939393937</v>
      </c>
      <c r="P998">
        <f t="shared" si="106"/>
        <v>42.982142857142854</v>
      </c>
      <c r="Q998" t="str">
        <f t="shared" si="109"/>
        <v>theater</v>
      </c>
      <c r="R998" t="str">
        <f t="shared" si="110"/>
        <v>plays</v>
      </c>
      <c r="S998" s="7">
        <f t="shared" si="107"/>
        <v>41276.25</v>
      </c>
      <c r="T998" s="7">
        <f t="shared" si="108"/>
        <v>41306.25</v>
      </c>
      <c r="U998" s="9">
        <f t="shared" si="111"/>
        <v>30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105"/>
        <v>0.60565789473684206</v>
      </c>
      <c r="P999">
        <f t="shared" si="106"/>
        <v>33.115107913669064</v>
      </c>
      <c r="Q999" t="str">
        <f t="shared" si="109"/>
        <v>theater</v>
      </c>
      <c r="R999" t="str">
        <f t="shared" si="110"/>
        <v>plays</v>
      </c>
      <c r="S999" s="7">
        <f t="shared" si="107"/>
        <v>41659.25</v>
      </c>
      <c r="T999" s="7">
        <f t="shared" si="108"/>
        <v>41664.25</v>
      </c>
      <c r="U999" s="9">
        <f t="shared" si="111"/>
        <v>5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105"/>
        <v>0.5679129129129129</v>
      </c>
      <c r="P1000">
        <f t="shared" si="106"/>
        <v>101.13101604278074</v>
      </c>
      <c r="Q1000" t="str">
        <f t="shared" si="109"/>
        <v>music</v>
      </c>
      <c r="R1000" t="str">
        <f t="shared" si="110"/>
        <v>indie rock</v>
      </c>
      <c r="S1000" s="7">
        <f t="shared" si="107"/>
        <v>40220.25</v>
      </c>
      <c r="T1000" s="7">
        <f t="shared" si="108"/>
        <v>40234.25</v>
      </c>
      <c r="U1000" s="9">
        <f t="shared" si="111"/>
        <v>14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105"/>
        <v>0.56542754275427543</v>
      </c>
      <c r="P1001">
        <f t="shared" si="106"/>
        <v>55.98841354723708</v>
      </c>
      <c r="Q1001" t="str">
        <f t="shared" si="109"/>
        <v>food</v>
      </c>
      <c r="R1001" t="str">
        <f t="shared" si="110"/>
        <v>food trucks</v>
      </c>
      <c r="S1001" s="7">
        <f t="shared" si="107"/>
        <v>42550.208333333328</v>
      </c>
      <c r="T1001" s="7">
        <f t="shared" si="108"/>
        <v>42557.208333333328</v>
      </c>
      <c r="U1001" s="9">
        <f t="shared" si="111"/>
        <v>7</v>
      </c>
    </row>
  </sheetData>
  <conditionalFormatting sqref="F2:F1001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CategoryStats</vt:lpstr>
      <vt:lpstr>SubcategoryStats</vt:lpstr>
      <vt:lpstr>LaunchDateOutcomes</vt:lpstr>
      <vt:lpstr>OutcomesByGoal</vt:lpstr>
      <vt:lpstr>SummaryStatistics</vt:lpstr>
      <vt:lpstr>Some extras</vt:lpstr>
      <vt:lpstr>Crowdfunding</vt:lpstr>
      <vt:lpstr>backers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Kronheim</cp:lastModifiedBy>
  <dcterms:created xsi:type="dcterms:W3CDTF">2021-09-29T18:52:28Z</dcterms:created>
  <dcterms:modified xsi:type="dcterms:W3CDTF">2022-12-20T23:13:56Z</dcterms:modified>
</cp:coreProperties>
</file>