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Projects\2016.1\Demos.ASP\ASPxSpreadsheet\CS\App_Data\Documents\SampleDocuments\"/>
    </mc:Choice>
  </mc:AlternateContent>
  <bookViews>
    <workbookView xWindow="-240" yWindow="-180" windowWidth="12270" windowHeight="8430"/>
  </bookViews>
  <sheets>
    <sheet name="Buy vs. Lease Car" sheetId="2" r:id="rId1"/>
    <sheet name="Variables" sheetId="3" state="veryHidden" r:id="rId2"/>
  </sheets>
  <definedNames>
    <definedName name="_Example" hidden="1">Variables!$B$1</definedName>
    <definedName name="_Look" hidden="1">Variables!$B$4</definedName>
    <definedName name="_Series" hidden="1">Variables!$B$3</definedName>
    <definedName name="_Shading" hidden="1">Variables!$B$2</definedName>
    <definedName name="DATA_01" hidden="1">'Buy vs. Lease Car'!#REF!</definedName>
    <definedName name="DATA_02" hidden="1">'Buy vs. Lease Car'!$C$6:$C$10</definedName>
    <definedName name="DATA_03" hidden="1">'Buy vs. Lease Car'!$G$10</definedName>
    <definedName name="DATA_04" hidden="1">'Buy vs. Lease Car'!$C$12</definedName>
    <definedName name="DATA_05" hidden="1">'Buy vs. Lease Car'!$C$14:$C$17</definedName>
    <definedName name="DATA_06" hidden="1">'Buy vs. Lease Car'!$G$17</definedName>
    <definedName name="DATA_07" hidden="1">'Buy vs. Lease Car'!$F$32:$F$34</definedName>
    <definedName name="DATA_08" hidden="1">'Buy vs. Lease Car'!$C$39:$C$40</definedName>
    <definedName name="IntroPrintArea" hidden="1">#REF!</definedName>
    <definedName name="Look1Area">#REF!</definedName>
    <definedName name="Look2Area">#REF!</definedName>
    <definedName name="Look3Area">#REF!</definedName>
    <definedName name="Look4Area">#REF!</definedName>
    <definedName name="Look5Area">#REF!</definedName>
    <definedName name="_xlnm.Print_Area" localSheetId="0">'Buy vs. Lease Car'!$A$1:$H$47</definedName>
    <definedName name="TemplatePrintArea">'Buy vs. Lease Car'!$B$2:$G$48</definedName>
  </definedNames>
  <calcPr calcId="152511"/>
</workbook>
</file>

<file path=xl/calcChain.xml><?xml version="1.0" encoding="utf-8"?>
<calcChain xmlns="http://schemas.openxmlformats.org/spreadsheetml/2006/main">
  <c r="G6" i="2" l="1"/>
  <c r="G7" i="2"/>
  <c r="G21" i="2" s="1"/>
  <c r="G16" i="2"/>
  <c r="G19" i="2"/>
  <c r="C41" i="2"/>
  <c r="G41" i="2" s="1"/>
  <c r="C13" i="2"/>
  <c r="C21" i="2" s="1"/>
  <c r="C23" i="2"/>
  <c r="G39" i="2"/>
  <c r="G40" i="2"/>
  <c r="C42" i="2"/>
  <c r="G14" i="2"/>
  <c r="C22" i="2" l="1"/>
  <c r="C24" i="2" s="1"/>
  <c r="G15" i="2"/>
  <c r="G42" i="2" s="1"/>
  <c r="G43" i="2" s="1"/>
  <c r="G44" i="2" s="1"/>
  <c r="C43" i="2"/>
  <c r="C44" i="2" s="1"/>
  <c r="C19" i="2"/>
  <c r="G22" i="2" l="1"/>
  <c r="G24" i="2" s="1"/>
  <c r="G26" i="2" s="1"/>
</calcChain>
</file>

<file path=xl/sharedStrings.xml><?xml version="1.0" encoding="utf-8"?>
<sst xmlns="http://schemas.openxmlformats.org/spreadsheetml/2006/main" count="61" uniqueCount="47">
  <si>
    <t>Title</t>
  </si>
  <si>
    <t>Fees</t>
  </si>
  <si>
    <t>Note: Depreciation deductions may be available that could change the results of this analysis.</t>
  </si>
  <si>
    <t>_Example</t>
  </si>
  <si>
    <t>_Shading</t>
  </si>
  <si>
    <t>_Series</t>
  </si>
  <si>
    <t>_Look</t>
  </si>
  <si>
    <t>OfficeReady 3.0</t>
  </si>
  <si>
    <t>Suggested retail price</t>
  </si>
  <si>
    <t>Tax, title, etc.</t>
  </si>
  <si>
    <t>Refundable security deposit</t>
  </si>
  <si>
    <t>First month's payment</t>
  </si>
  <si>
    <t>Capital cost reduction payment</t>
  </si>
  <si>
    <t>Last month payment in advance?</t>
  </si>
  <si>
    <t>Payment (if yes)</t>
  </si>
  <si>
    <t>Selling price at end of lease</t>
  </si>
  <si>
    <t>Monthly lease payment</t>
  </si>
  <si>
    <t>Lease term</t>
  </si>
  <si>
    <t>Discount for present value</t>
  </si>
  <si>
    <t>Future value of last payment</t>
  </si>
  <si>
    <t>Initial costs</t>
  </si>
  <si>
    <t>Financing costs</t>
  </si>
  <si>
    <t>Present value of refund</t>
  </si>
  <si>
    <t>Present value of total costs</t>
  </si>
  <si>
    <t>Down payment</t>
  </si>
  <si>
    <t xml:space="preserve">Resale value </t>
  </si>
  <si>
    <t>Monthly loan payment</t>
  </si>
  <si>
    <t>Term of loan</t>
  </si>
  <si>
    <t>Loan rate</t>
  </si>
  <si>
    <t>Present value of resale</t>
  </si>
  <si>
    <t>Tax bracket</t>
  </si>
  <si>
    <t>Business use percentage</t>
  </si>
  <si>
    <t>Sales tax percentage</t>
  </si>
  <si>
    <t>Sales tax</t>
  </si>
  <si>
    <t>Potential financing deduction</t>
  </si>
  <si>
    <t>Total potential deductions</t>
  </si>
  <si>
    <t>Potential tax savings</t>
  </si>
  <si>
    <t>Interest deduction</t>
  </si>
  <si>
    <t>LEASE</t>
  </si>
  <si>
    <t>BUY</t>
  </si>
  <si>
    <t>TAXATION</t>
  </si>
  <si>
    <t>DIFFERENCE</t>
  </si>
  <si>
    <t>Make &amp; Model:</t>
  </si>
  <si>
    <t xml:space="preserve"> Note: Positive value favors leasing.</t>
  </si>
  <si>
    <t>Yes</t>
  </si>
  <si>
    <t>Chevrolet Spark</t>
  </si>
  <si>
    <t>Lease vs. Buy 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</si>
</sst>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164" formatCode="mm/dd/yy"/>
    <numFmt numFmtId="165" formatCode="0_);[Red]\(0\)"/>
  </numFmts>
  <fonts count="27" x14ac:knownFonts="1">
    <font>
      <sz val="10"/>
      <name val="Arial"/>
      <family val="2"/>
    </font>
    <font>
      <sz val="10"/>
      <name val="Arial"/>
      <family val="2"/>
    </font>
    <font>
      <sz val="10"/>
      <color indexed="8"/>
      <name val="Verdana"/>
      <family val="2"/>
    </font>
    <font>
      <sz val="12"/>
      <color indexed="8"/>
      <name val="Verdana"/>
      <family val="2"/>
    </font>
    <font>
      <sz val="8"/>
      <color indexed="8"/>
      <name val="Verdana"/>
      <family val="2"/>
    </font>
    <font>
      <sz val="9"/>
      <color indexed="8"/>
      <name val="Verdana"/>
      <family val="2"/>
    </font>
    <font>
      <i/>
      <sz val="7"/>
      <color indexed="8"/>
      <name val="Verdana"/>
      <family val="2"/>
    </font>
    <font>
      <b/>
      <i/>
      <sz val="10"/>
      <color indexed="9"/>
      <name val="Verdana"/>
      <family val="2"/>
    </font>
    <font>
      <sz val="10"/>
      <color indexed="9"/>
      <name val="Verdana"/>
      <family val="2"/>
    </font>
    <font>
      <sz val="10"/>
      <name val="Verdana"/>
      <family val="2"/>
    </font>
    <font>
      <sz val="8"/>
      <name val="Verdana"/>
      <family val="2"/>
      <scheme val="minor"/>
    </font>
    <font>
      <sz val="10"/>
      <name val="Verdana"/>
      <family val="2"/>
      <scheme val="minor"/>
    </font>
    <font>
      <b/>
      <sz val="10"/>
      <name val="Verdana"/>
      <family val="2"/>
      <scheme val="minor"/>
    </font>
    <font>
      <sz val="10"/>
      <color indexed="9"/>
      <name val="Verdana"/>
      <family val="2"/>
      <scheme val="major"/>
    </font>
    <font>
      <b/>
      <i/>
      <sz val="10"/>
      <color indexed="9"/>
      <name val="Verdana"/>
      <family val="2"/>
      <scheme val="major"/>
    </font>
    <font>
      <sz val="10"/>
      <color indexed="8"/>
      <name val="Verdana"/>
      <family val="2"/>
      <scheme val="major"/>
    </font>
    <font>
      <b/>
      <i/>
      <sz val="9"/>
      <color theme="0"/>
      <name val="Verdana"/>
      <family val="2"/>
      <scheme val="major"/>
    </font>
    <font>
      <b/>
      <sz val="18"/>
      <color theme="1"/>
      <name val="Verdana"/>
      <family val="2"/>
      <scheme val="major"/>
    </font>
    <font>
      <sz val="10"/>
      <color theme="1"/>
      <name val="Verdana"/>
      <family val="2"/>
    </font>
    <font>
      <sz val="10"/>
      <color theme="1"/>
      <name val="Verdana"/>
      <family val="2"/>
      <scheme val="minor"/>
    </font>
    <font>
      <sz val="8"/>
      <color theme="1"/>
      <name val="Verdana"/>
      <family val="2"/>
      <scheme val="minor"/>
    </font>
    <font>
      <b/>
      <sz val="10"/>
      <color theme="1"/>
      <name val="Verdana"/>
      <family val="2"/>
      <scheme val="minor"/>
    </font>
    <font>
      <b/>
      <sz val="9"/>
      <color theme="1"/>
      <name val="Verdana"/>
      <family val="2"/>
      <scheme val="minor"/>
    </font>
    <font>
      <i/>
      <sz val="7"/>
      <color theme="1"/>
      <name val="Verdana"/>
      <family val="2"/>
      <scheme val="minor"/>
    </font>
    <font>
      <sz val="9"/>
      <color theme="1"/>
      <name val="Verdana"/>
      <family val="2"/>
      <scheme val="minor"/>
    </font>
    <font>
      <b/>
      <i/>
      <sz val="8"/>
      <color theme="0"/>
      <name val="Verdana"/>
      <family val="2"/>
      <scheme val="major"/>
    </font>
    <font>
      <sz val="8"/>
      <color theme="0"/>
      <name val="Verdana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6795556505021"/>
        <bgColor indexed="64"/>
      </patternFill>
    </fill>
  </fills>
  <borders count="14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/>
      <bottom style="thin">
        <color indexed="64"/>
      </bottom>
      <diagonal/>
    </border>
  </borders>
  <cellStyleXfs count="4">
    <xf numFmtId="40" fontId="0" fillId="0" borderId="0" applyFont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9" fontId="1" fillId="0" borderId="0" applyFont="0" applyFill="0" applyBorder="0" applyAlignment="0" applyProtection="0"/>
  </cellStyleXfs>
  <cellXfs count="86">
    <xf numFmtId="40" fontId="0" fillId="0" borderId="0" xfId="0"/>
    <xf numFmtId="40" fontId="2" fillId="0" borderId="0" xfId="0" applyFont="1" applyFill="1" applyProtection="1"/>
    <xf numFmtId="40" fontId="2" fillId="0" borderId="0" xfId="0" applyFont="1" applyProtection="1"/>
    <xf numFmtId="40" fontId="2" fillId="0" borderId="0" xfId="0" applyFont="1" applyFill="1" applyBorder="1" applyAlignment="1" applyProtection="1">
      <alignment horizontal="centerContinuous"/>
    </xf>
    <xf numFmtId="40" fontId="2" fillId="0" borderId="0" xfId="0" applyFont="1" applyFill="1" applyBorder="1" applyProtection="1"/>
    <xf numFmtId="40" fontId="3" fillId="0" borderId="0" xfId="0" applyFont="1" applyFill="1" applyProtection="1"/>
    <xf numFmtId="40" fontId="2" fillId="0" borderId="0" xfId="0" applyFont="1" applyFill="1" applyAlignment="1" applyProtection="1">
      <alignment horizontal="left"/>
    </xf>
    <xf numFmtId="40" fontId="2" fillId="0" borderId="0" xfId="0" applyFont="1" applyFill="1" applyBorder="1" applyAlignment="1" applyProtection="1">
      <alignment horizontal="center"/>
    </xf>
    <xf numFmtId="40" fontId="2" fillId="0" borderId="0" xfId="0" applyFont="1" applyFill="1" applyAlignment="1" applyProtection="1">
      <alignment horizontal="center"/>
    </xf>
    <xf numFmtId="40" fontId="2" fillId="0" borderId="0" xfId="0" applyFont="1" applyAlignment="1" applyProtection="1">
      <alignment horizontal="center"/>
    </xf>
    <xf numFmtId="10" fontId="2" fillId="0" borderId="0" xfId="0" applyNumberFormat="1" applyFont="1" applyFill="1" applyBorder="1" applyProtection="1">
      <protection locked="0"/>
    </xf>
    <xf numFmtId="40" fontId="2" fillId="0" borderId="0" xfId="0" applyFont="1" applyFill="1" applyBorder="1" applyAlignment="1" applyProtection="1">
      <alignment horizontal="left" indent="1"/>
    </xf>
    <xf numFmtId="40" fontId="6" fillId="0" borderId="0" xfId="0" applyFont="1" applyFill="1" applyBorder="1" applyAlignment="1" applyProtection="1">
      <alignment horizontal="left" indent="1"/>
    </xf>
    <xf numFmtId="40" fontId="8" fillId="0" borderId="0" xfId="0" applyFont="1" applyFill="1" applyBorder="1" applyProtection="1"/>
    <xf numFmtId="40" fontId="5" fillId="0" borderId="0" xfId="0" applyFont="1" applyFill="1" applyBorder="1" applyAlignment="1" applyProtection="1">
      <alignment horizontal="left" indent="1"/>
    </xf>
    <xf numFmtId="10" fontId="8" fillId="0" borderId="0" xfId="0" applyNumberFormat="1" applyFont="1" applyFill="1" applyBorder="1" applyProtection="1">
      <protection locked="0"/>
    </xf>
    <xf numFmtId="40" fontId="4" fillId="0" borderId="0" xfId="0" applyFont="1" applyFill="1" applyBorder="1" applyProtection="1"/>
    <xf numFmtId="40" fontId="9" fillId="0" borderId="0" xfId="0" applyFont="1" applyFill="1" applyProtection="1"/>
    <xf numFmtId="40" fontId="11" fillId="4" borderId="0" xfId="0" applyFont="1" applyFill="1" applyBorder="1" applyProtection="1"/>
    <xf numFmtId="40" fontId="11" fillId="0" borderId="0" xfId="0" applyFont="1" applyFill="1" applyProtection="1"/>
    <xf numFmtId="40" fontId="12" fillId="0" borderId="0" xfId="0" applyFont="1" applyFill="1" applyProtection="1"/>
    <xf numFmtId="40" fontId="13" fillId="2" borderId="2" xfId="0" applyFont="1" applyFill="1" applyBorder="1" applyAlignment="1" applyProtection="1">
      <alignment horizontal="center"/>
    </xf>
    <xf numFmtId="40" fontId="14" fillId="2" borderId="4" xfId="0" applyFont="1" applyFill="1" applyBorder="1" applyAlignment="1" applyProtection="1">
      <alignment horizontal="center" vertical="center"/>
    </xf>
    <xf numFmtId="40" fontId="15" fillId="2" borderId="4" xfId="0" applyFont="1" applyFill="1" applyBorder="1" applyAlignment="1" applyProtection="1">
      <alignment horizontal="center"/>
    </xf>
    <xf numFmtId="40" fontId="11" fillId="4" borderId="5" xfId="0" applyFont="1" applyFill="1" applyBorder="1" applyProtection="1"/>
    <xf numFmtId="40" fontId="11" fillId="4" borderId="6" xfId="0" applyFont="1" applyFill="1" applyBorder="1" applyProtection="1"/>
    <xf numFmtId="40" fontId="11" fillId="4" borderId="7" xfId="0" applyFont="1" applyFill="1" applyBorder="1" applyProtection="1"/>
    <xf numFmtId="40" fontId="10" fillId="4" borderId="8" xfId="0" applyFont="1" applyFill="1" applyBorder="1" applyAlignment="1" applyProtection="1">
      <alignment horizontal="left" indent="1"/>
    </xf>
    <xf numFmtId="6" fontId="11" fillId="4" borderId="9" xfId="0" applyNumberFormat="1" applyFont="1" applyFill="1" applyBorder="1" applyProtection="1">
      <protection locked="0"/>
    </xf>
    <xf numFmtId="38" fontId="11" fillId="4" borderId="9" xfId="0" applyNumberFormat="1" applyFont="1" applyFill="1" applyBorder="1" applyProtection="1">
      <protection locked="0"/>
    </xf>
    <xf numFmtId="40" fontId="11" fillId="4" borderId="9" xfId="0" applyFont="1" applyFill="1" applyBorder="1" applyProtection="1"/>
    <xf numFmtId="40" fontId="11" fillId="4" borderId="9" xfId="0" applyFont="1" applyFill="1" applyBorder="1" applyAlignment="1" applyProtection="1">
      <alignment horizontal="center"/>
      <protection locked="0"/>
    </xf>
    <xf numFmtId="38" fontId="11" fillId="4" borderId="9" xfId="0" applyNumberFormat="1" applyFont="1" applyFill="1" applyBorder="1" applyProtection="1"/>
    <xf numFmtId="10" fontId="11" fillId="4" borderId="9" xfId="0" applyNumberFormat="1" applyFont="1" applyFill="1" applyBorder="1" applyProtection="1">
      <protection locked="0"/>
    </xf>
    <xf numFmtId="6" fontId="12" fillId="4" borderId="9" xfId="0" applyNumberFormat="1" applyFont="1" applyFill="1" applyBorder="1" applyProtection="1"/>
    <xf numFmtId="40" fontId="11" fillId="4" borderId="10" xfId="0" applyFont="1" applyFill="1" applyBorder="1" applyAlignment="1" applyProtection="1">
      <alignment horizontal="left" indent="1"/>
    </xf>
    <xf numFmtId="40" fontId="11" fillId="4" borderId="11" xfId="0" applyFont="1" applyFill="1" applyBorder="1" applyProtection="1"/>
    <xf numFmtId="40" fontId="11" fillId="4" borderId="12" xfId="0" applyFont="1" applyFill="1" applyBorder="1" applyProtection="1"/>
    <xf numFmtId="40" fontId="7" fillId="2" borderId="3" xfId="0" applyFont="1" applyFill="1" applyBorder="1" applyAlignment="1" applyProtection="1">
      <alignment horizontal="center" vertical="center"/>
    </xf>
    <xf numFmtId="40" fontId="2" fillId="2" borderId="4" xfId="0" applyFont="1" applyFill="1" applyBorder="1" applyAlignment="1" applyProtection="1">
      <alignment horizontal="center"/>
    </xf>
    <xf numFmtId="40" fontId="16" fillId="2" borderId="3" xfId="0" applyFont="1" applyFill="1" applyBorder="1" applyAlignment="1" applyProtection="1">
      <alignment horizontal="center" vertical="center"/>
    </xf>
    <xf numFmtId="40" fontId="18" fillId="0" borderId="0" xfId="0" applyFont="1" applyProtection="1"/>
    <xf numFmtId="40" fontId="19" fillId="0" borderId="0" xfId="0" applyFont="1" applyFill="1" applyAlignment="1" applyProtection="1">
      <alignment horizontal="right"/>
    </xf>
    <xf numFmtId="40" fontId="20" fillId="4" borderId="8" xfId="0" applyFont="1" applyFill="1" applyBorder="1" applyAlignment="1" applyProtection="1">
      <alignment horizontal="left" indent="1"/>
    </xf>
    <xf numFmtId="6" fontId="19" fillId="3" borderId="1" xfId="0" applyNumberFormat="1" applyFont="1" applyFill="1" applyBorder="1" applyProtection="1">
      <protection locked="0"/>
    </xf>
    <xf numFmtId="38" fontId="19" fillId="3" borderId="1" xfId="0" applyNumberFormat="1" applyFont="1" applyFill="1" applyBorder="1" applyProtection="1">
      <protection locked="0"/>
    </xf>
    <xf numFmtId="40" fontId="19" fillId="4" borderId="0" xfId="0" applyFont="1" applyFill="1" applyBorder="1" applyProtection="1"/>
    <xf numFmtId="40" fontId="19" fillId="3" borderId="1" xfId="0" applyFont="1" applyFill="1" applyBorder="1" applyAlignment="1" applyProtection="1">
      <alignment horizontal="center"/>
      <protection locked="0"/>
    </xf>
    <xf numFmtId="10" fontId="19" fillId="3" borderId="1" xfId="0" applyNumberFormat="1" applyFont="1" applyFill="1" applyBorder="1" applyProtection="1">
      <protection locked="0"/>
    </xf>
    <xf numFmtId="40" fontId="19" fillId="4" borderId="9" xfId="0" applyFont="1" applyFill="1" applyBorder="1" applyProtection="1"/>
    <xf numFmtId="38" fontId="19" fillId="4" borderId="0" xfId="0" applyNumberFormat="1" applyFont="1" applyFill="1" applyBorder="1" applyProtection="1"/>
    <xf numFmtId="40" fontId="19" fillId="4" borderId="8" xfId="0" applyFont="1" applyFill="1" applyBorder="1" applyAlignment="1" applyProtection="1">
      <alignment horizontal="left" indent="1"/>
    </xf>
    <xf numFmtId="40" fontId="22" fillId="4" borderId="8" xfId="0" applyFont="1" applyFill="1" applyBorder="1" applyAlignment="1" applyProtection="1">
      <alignment horizontal="left" indent="1"/>
    </xf>
    <xf numFmtId="40" fontId="23" fillId="4" borderId="8" xfId="0" applyFont="1" applyFill="1" applyBorder="1" applyAlignment="1" applyProtection="1">
      <alignment horizontal="left" indent="1"/>
    </xf>
    <xf numFmtId="40" fontId="23" fillId="4" borderId="10" xfId="0" applyFont="1" applyFill="1" applyBorder="1" applyAlignment="1" applyProtection="1">
      <alignment horizontal="left" indent="1"/>
    </xf>
    <xf numFmtId="40" fontId="19" fillId="4" borderId="11" xfId="0" applyFont="1" applyFill="1" applyBorder="1" applyProtection="1"/>
    <xf numFmtId="40" fontId="19" fillId="4" borderId="12" xfId="0" applyFont="1" applyFill="1" applyBorder="1" applyProtection="1"/>
    <xf numFmtId="40" fontId="16" fillId="2" borderId="2" xfId="0" applyFont="1" applyFill="1" applyBorder="1" applyAlignment="1" applyProtection="1">
      <alignment horizontal="left" vertical="center" indent="1"/>
    </xf>
    <xf numFmtId="40" fontId="21" fillId="4" borderId="5" xfId="0" applyFont="1" applyFill="1" applyBorder="1" applyAlignment="1" applyProtection="1">
      <alignment horizontal="left" indent="1"/>
    </xf>
    <xf numFmtId="40" fontId="21" fillId="4" borderId="6" xfId="0" applyFont="1" applyFill="1" applyBorder="1" applyAlignment="1" applyProtection="1">
      <alignment horizontal="left" indent="1"/>
    </xf>
    <xf numFmtId="40" fontId="19" fillId="4" borderId="6" xfId="0" applyFont="1" applyFill="1" applyBorder="1" applyProtection="1"/>
    <xf numFmtId="40" fontId="19" fillId="4" borderId="7" xfId="0" applyFont="1" applyFill="1" applyBorder="1" applyProtection="1"/>
    <xf numFmtId="40" fontId="19" fillId="4" borderId="8" xfId="0" applyFont="1" applyFill="1" applyBorder="1" applyProtection="1"/>
    <xf numFmtId="40" fontId="20" fillId="4" borderId="0" xfId="0" applyFont="1" applyFill="1" applyBorder="1" applyAlignment="1" applyProtection="1">
      <alignment horizontal="right"/>
    </xf>
    <xf numFmtId="40" fontId="24" fillId="4" borderId="0" xfId="0" applyFont="1" applyFill="1" applyBorder="1" applyAlignment="1" applyProtection="1">
      <alignment horizontal="left" indent="1"/>
    </xf>
    <xf numFmtId="10" fontId="19" fillId="4" borderId="9" xfId="0" applyNumberFormat="1" applyFont="1" applyFill="1" applyBorder="1" applyProtection="1">
      <protection locked="0"/>
    </xf>
    <xf numFmtId="40" fontId="24" fillId="4" borderId="10" xfId="0" applyFont="1" applyFill="1" applyBorder="1" applyAlignment="1" applyProtection="1">
      <alignment horizontal="left" indent="1"/>
    </xf>
    <xf numFmtId="40" fontId="24" fillId="4" borderId="11" xfId="0" applyFont="1" applyFill="1" applyBorder="1" applyAlignment="1" applyProtection="1">
      <alignment horizontal="left" indent="1"/>
    </xf>
    <xf numFmtId="10" fontId="19" fillId="4" borderId="11" xfId="0" applyNumberFormat="1" applyFont="1" applyFill="1" applyBorder="1" applyProtection="1">
      <protection locked="0"/>
    </xf>
    <xf numFmtId="10" fontId="19" fillId="4" borderId="12" xfId="0" applyNumberFormat="1" applyFont="1" applyFill="1" applyBorder="1" applyProtection="1">
      <protection locked="0"/>
    </xf>
    <xf numFmtId="40" fontId="25" fillId="2" borderId="4" xfId="0" applyFont="1" applyFill="1" applyBorder="1" applyAlignment="1" applyProtection="1">
      <alignment horizontal="center" vertical="center"/>
    </xf>
    <xf numFmtId="40" fontId="26" fillId="2" borderId="4" xfId="0" applyFont="1" applyFill="1" applyBorder="1" applyAlignment="1" applyProtection="1">
      <alignment horizontal="center"/>
    </xf>
    <xf numFmtId="40" fontId="24" fillId="4" borderId="5" xfId="0" applyFont="1" applyFill="1" applyBorder="1" applyAlignment="1" applyProtection="1">
      <alignment horizontal="left" indent="1"/>
    </xf>
    <xf numFmtId="6" fontId="19" fillId="4" borderId="9" xfId="0" applyNumberFormat="1" applyFont="1" applyFill="1" applyBorder="1" applyProtection="1">
      <protection locked="0"/>
    </xf>
    <xf numFmtId="38" fontId="19" fillId="4" borderId="9" xfId="0" applyNumberFormat="1" applyFont="1" applyFill="1" applyBorder="1" applyProtection="1">
      <protection locked="0"/>
    </xf>
    <xf numFmtId="38" fontId="19" fillId="4" borderId="9" xfId="0" applyNumberFormat="1" applyFont="1" applyFill="1" applyBorder="1" applyProtection="1"/>
    <xf numFmtId="6" fontId="19" fillId="4" borderId="9" xfId="0" applyNumberFormat="1" applyFont="1" applyFill="1" applyBorder="1" applyProtection="1"/>
    <xf numFmtId="40" fontId="24" fillId="4" borderId="10" xfId="0" applyFont="1" applyFill="1" applyBorder="1" applyProtection="1"/>
    <xf numFmtId="40" fontId="19" fillId="4" borderId="5" xfId="0" applyFont="1" applyFill="1" applyBorder="1" applyAlignment="1" applyProtection="1"/>
    <xf numFmtId="40" fontId="19" fillId="4" borderId="10" xfId="0" applyFont="1" applyFill="1" applyBorder="1" applyAlignment="1" applyProtection="1">
      <alignment horizontal="left" indent="1"/>
    </xf>
    <xf numFmtId="38" fontId="19" fillId="5" borderId="1" xfId="0" applyNumberFormat="1" applyFont="1" applyFill="1" applyBorder="1" applyProtection="1"/>
    <xf numFmtId="6" fontId="21" fillId="5" borderId="1" xfId="0" applyNumberFormat="1" applyFont="1" applyFill="1" applyBorder="1" applyProtection="1"/>
    <xf numFmtId="6" fontId="19" fillId="5" borderId="1" xfId="0" applyNumberFormat="1" applyFont="1" applyFill="1" applyBorder="1" applyProtection="1"/>
    <xf numFmtId="40" fontId="19" fillId="0" borderId="13" xfId="0" applyFont="1" applyFill="1" applyBorder="1" applyAlignment="1" applyProtection="1">
      <alignment horizontal="center"/>
    </xf>
    <xf numFmtId="40" fontId="23" fillId="0" borderId="0" xfId="0" applyFont="1" applyFill="1" applyAlignment="1" applyProtection="1">
      <alignment horizontal="left"/>
    </xf>
    <xf numFmtId="40" fontId="17" fillId="0" borderId="0" xfId="0" applyFont="1" applyFill="1" applyBorder="1" applyAlignment="1" applyProtection="1">
      <alignment horizontal="left"/>
    </xf>
  </cellXfs>
  <cellStyles count="4">
    <cellStyle name="Date" xfId="1"/>
    <cellStyle name="Fixed" xfId="2"/>
    <cellStyle name="Normal" xfId="0" builtinId="0"/>
    <cellStyle name="Text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E2ECF4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45507F"/>
      <rgbColor rgb="00CC99FF"/>
      <rgbColor rgb="00EAEAEA"/>
      <rgbColor rgb="003366FF"/>
      <rgbColor rgb="0033CCCC"/>
      <rgbColor rgb="00339933"/>
      <rgbColor rgb="00C1E2E7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5"/>
    <pageSetUpPr autoPageBreaks="0"/>
  </sheetPr>
  <dimension ref="A1:I48"/>
  <sheetViews>
    <sheetView showGridLines="0" tabSelected="1" zoomScaleNormal="100" workbookViewId="0">
      <selection activeCell="C6" sqref="C6"/>
    </sheetView>
  </sheetViews>
  <sheetFormatPr defaultRowHeight="12.75" x14ac:dyDescent="0.2"/>
  <cols>
    <col min="1" max="1" width="1" style="2" customWidth="1"/>
    <col min="2" max="2" width="32.7109375" style="2" customWidth="1"/>
    <col min="3" max="3" width="27.7109375" style="2" customWidth="1"/>
    <col min="4" max="4" width="1.5703125" style="2" customWidth="1"/>
    <col min="5" max="5" width="2.42578125" style="2" customWidth="1"/>
    <col min="6" max="6" width="29.7109375" style="2" customWidth="1"/>
    <col min="7" max="7" width="27.7109375" style="2" customWidth="1"/>
    <col min="8" max="8" width="1.5703125" style="2" customWidth="1"/>
    <col min="9" max="16384" width="9.140625" style="2"/>
  </cols>
  <sheetData>
    <row r="1" spans="1:8" ht="20.25" customHeight="1" x14ac:dyDescent="0.2">
      <c r="A1" s="1"/>
      <c r="B1" s="1"/>
      <c r="C1" s="1"/>
      <c r="D1" s="1"/>
      <c r="E1" s="1"/>
      <c r="F1" s="1"/>
      <c r="G1" s="1"/>
      <c r="H1" s="1"/>
    </row>
    <row r="2" spans="1:8" ht="19.5" customHeight="1" x14ac:dyDescent="0.3">
      <c r="A2" s="1"/>
      <c r="B2" s="85" t="s">
        <v>46</v>
      </c>
      <c r="C2" s="85"/>
      <c r="D2" s="85"/>
      <c r="E2" s="41"/>
      <c r="F2" s="42" t="s">
        <v>42</v>
      </c>
      <c r="G2" s="83" t="s">
        <v>45</v>
      </c>
      <c r="H2" s="83"/>
    </row>
    <row r="3" spans="1:8" ht="17.25" customHeight="1" x14ac:dyDescent="0.2">
      <c r="A3" s="1"/>
      <c r="C3" s="3"/>
      <c r="D3" s="3"/>
      <c r="E3" s="6"/>
      <c r="F3" s="5"/>
      <c r="G3" s="1"/>
      <c r="H3" s="4"/>
    </row>
    <row r="4" spans="1:8" s="9" customFormat="1" ht="16.5" customHeight="1" x14ac:dyDescent="0.2">
      <c r="A4" s="7"/>
      <c r="B4" s="21"/>
      <c r="C4" s="40" t="s">
        <v>38</v>
      </c>
      <c r="D4" s="22"/>
      <c r="E4" s="8"/>
      <c r="F4" s="21"/>
      <c r="G4" s="40" t="s">
        <v>39</v>
      </c>
      <c r="H4" s="23"/>
    </row>
    <row r="5" spans="1:8" ht="12" customHeight="1" x14ac:dyDescent="0.2">
      <c r="A5" s="1"/>
      <c r="B5" s="24"/>
      <c r="C5" s="25"/>
      <c r="D5" s="26"/>
      <c r="E5" s="19"/>
      <c r="F5" s="24"/>
      <c r="G5" s="25"/>
      <c r="H5" s="26"/>
    </row>
    <row r="6" spans="1:8" ht="14.1" customHeight="1" x14ac:dyDescent="0.2">
      <c r="A6" s="1"/>
      <c r="B6" s="43" t="s">
        <v>8</v>
      </c>
      <c r="C6" s="44">
        <v>12170</v>
      </c>
      <c r="D6" s="28"/>
      <c r="E6" s="19"/>
      <c r="F6" s="43" t="s">
        <v>8</v>
      </c>
      <c r="G6" s="82">
        <f>IF(C6,C6,"")</f>
        <v>12170</v>
      </c>
      <c r="H6" s="49"/>
    </row>
    <row r="7" spans="1:8" ht="14.1" customHeight="1" x14ac:dyDescent="0.2">
      <c r="A7" s="1"/>
      <c r="B7" s="43" t="s">
        <v>9</v>
      </c>
      <c r="C7" s="44">
        <v>250</v>
      </c>
      <c r="D7" s="29"/>
      <c r="E7" s="19"/>
      <c r="F7" s="43" t="s">
        <v>9</v>
      </c>
      <c r="G7" s="82">
        <f>IF(C7,C7,"")</f>
        <v>250</v>
      </c>
      <c r="H7" s="49"/>
    </row>
    <row r="8" spans="1:8" ht="14.1" customHeight="1" x14ac:dyDescent="0.2">
      <c r="A8" s="1"/>
      <c r="B8" s="43" t="s">
        <v>10</v>
      </c>
      <c r="C8" s="44">
        <v>150</v>
      </c>
      <c r="D8" s="29"/>
      <c r="E8" s="19"/>
      <c r="F8" s="43"/>
      <c r="G8" s="50"/>
      <c r="H8" s="49"/>
    </row>
    <row r="9" spans="1:8" ht="14.1" customHeight="1" x14ac:dyDescent="0.2">
      <c r="A9" s="1"/>
      <c r="B9" s="43" t="s">
        <v>11</v>
      </c>
      <c r="C9" s="44">
        <v>200</v>
      </c>
      <c r="D9" s="29"/>
      <c r="E9" s="19"/>
      <c r="F9" s="43"/>
      <c r="G9" s="50"/>
      <c r="H9" s="49"/>
    </row>
    <row r="10" spans="1:8" ht="14.1" customHeight="1" x14ac:dyDescent="0.2">
      <c r="A10" s="1"/>
      <c r="B10" s="43" t="s">
        <v>12</v>
      </c>
      <c r="C10" s="44">
        <v>100</v>
      </c>
      <c r="D10" s="29"/>
      <c r="E10" s="19"/>
      <c r="F10" s="43" t="s">
        <v>24</v>
      </c>
      <c r="G10" s="44">
        <v>2000</v>
      </c>
      <c r="H10" s="49"/>
    </row>
    <row r="11" spans="1:8" ht="12" customHeight="1" x14ac:dyDescent="0.2">
      <c r="A11" s="1"/>
      <c r="B11" s="43"/>
      <c r="C11" s="46"/>
      <c r="D11" s="30"/>
      <c r="E11" s="19"/>
      <c r="F11" s="43"/>
      <c r="G11" s="50"/>
      <c r="H11" s="49"/>
    </row>
    <row r="12" spans="1:8" ht="14.1" customHeight="1" x14ac:dyDescent="0.2">
      <c r="A12" s="1"/>
      <c r="B12" s="43" t="s">
        <v>13</v>
      </c>
      <c r="C12" s="47" t="s">
        <v>44</v>
      </c>
      <c r="D12" s="31"/>
      <c r="E12" s="19"/>
      <c r="F12" s="43"/>
      <c r="G12" s="50"/>
      <c r="H12" s="49"/>
    </row>
    <row r="13" spans="1:8" ht="14.1" customHeight="1" x14ac:dyDescent="0.2">
      <c r="A13" s="1"/>
      <c r="B13" s="43" t="s">
        <v>14</v>
      </c>
      <c r="C13" s="82">
        <f ca="1">IF(CELL("type",C12)="b","",IF(LEFT(C12,1)="y",C9,0))</f>
        <v>200</v>
      </c>
      <c r="D13" s="32"/>
      <c r="E13" s="19"/>
      <c r="F13" s="43"/>
      <c r="G13" s="50"/>
      <c r="H13" s="49"/>
    </row>
    <row r="14" spans="1:8" ht="14.1" customHeight="1" x14ac:dyDescent="0.2">
      <c r="A14" s="1"/>
      <c r="B14" s="43" t="s">
        <v>15</v>
      </c>
      <c r="C14" s="44">
        <v>7500</v>
      </c>
      <c r="D14" s="29"/>
      <c r="E14" s="19"/>
      <c r="F14" s="43" t="s">
        <v>25</v>
      </c>
      <c r="G14" s="82">
        <f>IF(C14,C14,"")</f>
        <v>7500</v>
      </c>
      <c r="H14" s="49"/>
    </row>
    <row r="15" spans="1:8" ht="14.1" customHeight="1" x14ac:dyDescent="0.2">
      <c r="A15" s="1"/>
      <c r="B15" s="43" t="s">
        <v>16</v>
      </c>
      <c r="C15" s="44">
        <v>225</v>
      </c>
      <c r="D15" s="29"/>
      <c r="E15" s="19"/>
      <c r="F15" s="43" t="s">
        <v>26</v>
      </c>
      <c r="G15" s="82">
        <f>IF(AND(OR(SUM(G6)&gt;0,SUM(G17)),SUM(G16)),PMT(G17/12,G16,-(G6-G10)),"")</f>
        <v>2059.4954777440084</v>
      </c>
      <c r="H15" s="49"/>
    </row>
    <row r="16" spans="1:8" ht="14.1" customHeight="1" x14ac:dyDescent="0.2">
      <c r="A16" s="1"/>
      <c r="B16" s="43" t="s">
        <v>17</v>
      </c>
      <c r="C16" s="45">
        <v>5</v>
      </c>
      <c r="D16" s="29"/>
      <c r="E16" s="19"/>
      <c r="F16" s="43" t="s">
        <v>27</v>
      </c>
      <c r="G16" s="80">
        <f>IF(C16,C16,"")</f>
        <v>5</v>
      </c>
      <c r="H16" s="49"/>
    </row>
    <row r="17" spans="1:9" ht="14.1" customHeight="1" x14ac:dyDescent="0.2">
      <c r="A17" s="1"/>
      <c r="B17" s="43" t="s">
        <v>18</v>
      </c>
      <c r="C17" s="48">
        <v>0.05</v>
      </c>
      <c r="D17" s="33"/>
      <c r="E17" s="19"/>
      <c r="F17" s="43" t="s">
        <v>28</v>
      </c>
      <c r="G17" s="48">
        <v>0.05</v>
      </c>
      <c r="H17" s="49"/>
    </row>
    <row r="18" spans="1:9" ht="12" customHeight="1" x14ac:dyDescent="0.2">
      <c r="A18" s="1"/>
      <c r="B18" s="43"/>
      <c r="C18" s="46"/>
      <c r="D18" s="30"/>
      <c r="E18" s="19"/>
      <c r="F18" s="43"/>
      <c r="G18" s="46"/>
      <c r="H18" s="49"/>
    </row>
    <row r="19" spans="1:9" ht="14.1" customHeight="1" x14ac:dyDescent="0.2">
      <c r="A19" s="1"/>
      <c r="B19" s="43" t="s">
        <v>19</v>
      </c>
      <c r="C19" s="82">
        <f ca="1">IF(OR(OR(C17&gt;0,C16),C13),(1+C17/12)^C16*C13,"")</f>
        <v>204.20153386647416</v>
      </c>
      <c r="D19" s="32"/>
      <c r="E19" s="19"/>
      <c r="F19" s="43" t="s">
        <v>29</v>
      </c>
      <c r="G19" s="82">
        <f>IF(OR(OR(C17&gt;0,C16),C14),((1+C17/12)^-C16)*C14,"")</f>
        <v>7345.68429334541</v>
      </c>
      <c r="H19" s="49"/>
    </row>
    <row r="20" spans="1:9" ht="12" customHeight="1" x14ac:dyDescent="0.2">
      <c r="A20" s="1"/>
      <c r="B20" s="43"/>
      <c r="C20" s="46"/>
      <c r="D20" s="30"/>
      <c r="E20" s="19"/>
      <c r="F20" s="43"/>
      <c r="G20" s="46"/>
      <c r="H20" s="49"/>
    </row>
    <row r="21" spans="1:9" ht="14.1" customHeight="1" x14ac:dyDescent="0.2">
      <c r="A21" s="1"/>
      <c r="B21" s="43" t="s">
        <v>20</v>
      </c>
      <c r="C21" s="82">
        <f ca="1">IF(SUM(C7:C10,C13),SUM(C7:C10,C13),"")</f>
        <v>900</v>
      </c>
      <c r="D21" s="32"/>
      <c r="E21" s="19"/>
      <c r="F21" s="43" t="s">
        <v>20</v>
      </c>
      <c r="G21" s="82">
        <f>IF(OR(SUM(G7)&gt;0,G10),+G7+G10,"")</f>
        <v>2250</v>
      </c>
      <c r="H21" s="49"/>
    </row>
    <row r="22" spans="1:9" ht="14.1" customHeight="1" x14ac:dyDescent="0.2">
      <c r="A22" s="1"/>
      <c r="B22" s="43" t="s">
        <v>21</v>
      </c>
      <c r="C22" s="82">
        <f ca="1">IF(AND(C15&gt;0,C17),PV(C17/12,C16-IF(C13,1,0),-C15),"")</f>
        <v>890.70255911269351</v>
      </c>
      <c r="D22" s="32"/>
      <c r="E22" s="19"/>
      <c r="F22" s="43" t="s">
        <v>21</v>
      </c>
      <c r="G22" s="82">
        <f>IF(OR(OR(SUM(G15)&gt;0,C17),G16),PV(C17/12,G16,-G15),"")</f>
        <v>10170.000000000015</v>
      </c>
      <c r="H22" s="49"/>
    </row>
    <row r="23" spans="1:9" ht="14.1" customHeight="1" x14ac:dyDescent="0.2">
      <c r="A23" s="1"/>
      <c r="B23" s="43" t="s">
        <v>22</v>
      </c>
      <c r="C23" s="82">
        <f>IF(OR(OR(C17&gt;0,C16),C8),((1+C17/12)^-C16)*-C8,"")</f>
        <v>-146.9136858669082</v>
      </c>
      <c r="D23" s="32"/>
      <c r="E23" s="19"/>
      <c r="F23" s="43"/>
      <c r="G23" s="50"/>
      <c r="H23" s="49"/>
    </row>
    <row r="24" spans="1:9" ht="14.1" customHeight="1" x14ac:dyDescent="0.2">
      <c r="A24" s="1"/>
      <c r="B24" s="43" t="s">
        <v>23</v>
      </c>
      <c r="C24" s="81">
        <f ca="1">IF(SUM(C21:C23),SUM(C21:C23),"")</f>
        <v>1643.7888732457852</v>
      </c>
      <c r="D24" s="34"/>
      <c r="E24" s="20"/>
      <c r="F24" s="43" t="s">
        <v>23</v>
      </c>
      <c r="G24" s="81">
        <f>IF(OR(OR(SUM(G21)&gt;0,SUM(G22)),SUM(G19)),SUM(G21)+SUM(G22)-SUM(G19),"")</f>
        <v>5074.3157066546046</v>
      </c>
      <c r="H24" s="49"/>
    </row>
    <row r="25" spans="1:9" ht="12" customHeight="1" x14ac:dyDescent="0.2">
      <c r="A25" s="1"/>
      <c r="B25" s="27"/>
      <c r="C25" s="18"/>
      <c r="D25" s="30"/>
      <c r="E25" s="19"/>
      <c r="F25" s="51"/>
      <c r="G25" s="46"/>
      <c r="H25" s="49"/>
    </row>
    <row r="26" spans="1:9" ht="14.1" customHeight="1" x14ac:dyDescent="0.2">
      <c r="A26" s="1"/>
      <c r="B26" s="27"/>
      <c r="C26" s="18"/>
      <c r="D26" s="30"/>
      <c r="E26" s="19"/>
      <c r="F26" s="52" t="s">
        <v>41</v>
      </c>
      <c r="G26" s="81">
        <f ca="1">IF(OR(SUM(G24)&gt;0,C24),+G24-C24,"")</f>
        <v>3430.5268334088196</v>
      </c>
      <c r="H26" s="49"/>
    </row>
    <row r="27" spans="1:9" ht="14.1" customHeight="1" x14ac:dyDescent="0.2">
      <c r="A27" s="1"/>
      <c r="B27" s="27"/>
      <c r="C27" s="18"/>
      <c r="D27" s="30"/>
      <c r="E27" s="19"/>
      <c r="F27" s="53" t="s">
        <v>43</v>
      </c>
      <c r="G27" s="46"/>
      <c r="H27" s="49"/>
    </row>
    <row r="28" spans="1:9" ht="8.1" customHeight="1" x14ac:dyDescent="0.2">
      <c r="A28" s="1"/>
      <c r="B28" s="35"/>
      <c r="C28" s="36"/>
      <c r="D28" s="37"/>
      <c r="E28" s="19"/>
      <c r="F28" s="54"/>
      <c r="G28" s="55"/>
      <c r="H28" s="56"/>
    </row>
    <row r="29" spans="1:9" ht="13.5" customHeight="1" x14ac:dyDescent="0.2">
      <c r="A29" s="1"/>
      <c r="B29" s="11"/>
      <c r="C29" s="4"/>
      <c r="D29" s="4"/>
      <c r="E29" s="4"/>
      <c r="F29" s="12"/>
      <c r="G29" s="4"/>
      <c r="H29" s="4"/>
    </row>
    <row r="30" spans="1:9" s="9" customFormat="1" ht="16.5" customHeight="1" x14ac:dyDescent="0.2">
      <c r="A30" s="7"/>
      <c r="B30" s="57" t="s">
        <v>40</v>
      </c>
      <c r="C30" s="38"/>
      <c r="D30" s="38"/>
      <c r="E30" s="38"/>
      <c r="F30" s="38"/>
      <c r="G30" s="38"/>
      <c r="H30" s="39"/>
      <c r="I30" s="7"/>
    </row>
    <row r="31" spans="1:9" ht="12" customHeight="1" x14ac:dyDescent="0.2">
      <c r="A31" s="1"/>
      <c r="B31" s="58"/>
      <c r="C31" s="59"/>
      <c r="D31" s="59"/>
      <c r="E31" s="59"/>
      <c r="F31" s="59"/>
      <c r="G31" s="60"/>
      <c r="H31" s="61"/>
      <c r="I31" s="4"/>
    </row>
    <row r="32" spans="1:9" ht="14.1" customHeight="1" x14ac:dyDescent="0.2">
      <c r="A32" s="1"/>
      <c r="B32" s="62"/>
      <c r="C32" s="63" t="s">
        <v>30</v>
      </c>
      <c r="D32" s="64"/>
      <c r="E32" s="64"/>
      <c r="F32" s="48">
        <v>0.25</v>
      </c>
      <c r="G32" s="46"/>
      <c r="H32" s="65"/>
      <c r="I32" s="4"/>
    </row>
    <row r="33" spans="1:9" ht="14.1" customHeight="1" x14ac:dyDescent="0.2">
      <c r="A33" s="1"/>
      <c r="B33" s="62"/>
      <c r="C33" s="63" t="s">
        <v>31</v>
      </c>
      <c r="D33" s="64"/>
      <c r="E33" s="64"/>
      <c r="F33" s="48">
        <v>6.5000000000000002E-2</v>
      </c>
      <c r="G33" s="46"/>
      <c r="H33" s="65"/>
      <c r="I33" s="4"/>
    </row>
    <row r="34" spans="1:9" ht="14.1" customHeight="1" x14ac:dyDescent="0.2">
      <c r="A34" s="1"/>
      <c r="B34" s="62"/>
      <c r="C34" s="63" t="s">
        <v>32</v>
      </c>
      <c r="D34" s="64"/>
      <c r="E34" s="64"/>
      <c r="F34" s="48">
        <v>9.5000000000000001E-2</v>
      </c>
      <c r="G34" s="46"/>
      <c r="H34" s="65"/>
      <c r="I34" s="4"/>
    </row>
    <row r="35" spans="1:9" ht="14.1" customHeight="1" x14ac:dyDescent="0.2">
      <c r="A35" s="1"/>
      <c r="B35" s="66"/>
      <c r="C35" s="67"/>
      <c r="D35" s="67"/>
      <c r="E35" s="67"/>
      <c r="F35" s="67"/>
      <c r="G35" s="68"/>
      <c r="H35" s="69"/>
      <c r="I35" s="4"/>
    </row>
    <row r="36" spans="1:9" ht="14.1" customHeight="1" x14ac:dyDescent="0.2">
      <c r="A36" s="4"/>
      <c r="B36" s="14"/>
      <c r="C36" s="10"/>
      <c r="D36" s="15"/>
      <c r="E36" s="4"/>
      <c r="F36" s="11"/>
      <c r="G36" s="13"/>
      <c r="H36" s="13"/>
      <c r="I36" s="4"/>
    </row>
    <row r="37" spans="1:9" ht="16.5" customHeight="1" x14ac:dyDescent="0.2">
      <c r="A37" s="1"/>
      <c r="B37" s="57" t="s">
        <v>40</v>
      </c>
      <c r="C37" s="40" t="s">
        <v>38</v>
      </c>
      <c r="D37" s="70"/>
      <c r="E37" s="16"/>
      <c r="F37" s="57" t="s">
        <v>40</v>
      </c>
      <c r="G37" s="40" t="s">
        <v>39</v>
      </c>
      <c r="H37" s="71"/>
    </row>
    <row r="38" spans="1:9" ht="12" customHeight="1" x14ac:dyDescent="0.2">
      <c r="A38" s="1"/>
      <c r="B38" s="72"/>
      <c r="C38" s="60"/>
      <c r="D38" s="61"/>
      <c r="E38" s="17"/>
      <c r="F38" s="78"/>
      <c r="G38" s="60"/>
      <c r="H38" s="61"/>
    </row>
    <row r="39" spans="1:9" ht="14.1" customHeight="1" x14ac:dyDescent="0.2">
      <c r="A39" s="1"/>
      <c r="B39" s="43" t="s">
        <v>0</v>
      </c>
      <c r="C39" s="44">
        <v>150</v>
      </c>
      <c r="D39" s="73"/>
      <c r="E39" s="17"/>
      <c r="F39" s="43" t="s">
        <v>0</v>
      </c>
      <c r="G39" s="82">
        <f>IF(C39,C39,"")</f>
        <v>150</v>
      </c>
      <c r="H39" s="49"/>
    </row>
    <row r="40" spans="1:9" ht="14.1" customHeight="1" x14ac:dyDescent="0.2">
      <c r="A40" s="1"/>
      <c r="B40" s="43" t="s">
        <v>1</v>
      </c>
      <c r="C40" s="44">
        <v>150</v>
      </c>
      <c r="D40" s="74"/>
      <c r="E40" s="17"/>
      <c r="F40" s="43" t="s">
        <v>1</v>
      </c>
      <c r="G40" s="82">
        <f>IF(C40,C40,"")</f>
        <v>150</v>
      </c>
      <c r="H40" s="49"/>
    </row>
    <row r="41" spans="1:9" ht="14.1" customHeight="1" x14ac:dyDescent="0.2">
      <c r="A41" s="1"/>
      <c r="B41" s="43" t="s">
        <v>33</v>
      </c>
      <c r="C41" s="82">
        <f>IF(OR(F34&gt;0,C6),+F34*C6,"")</f>
        <v>1156.1500000000001</v>
      </c>
      <c r="D41" s="75"/>
      <c r="E41" s="17"/>
      <c r="F41" s="43" t="s">
        <v>33</v>
      </c>
      <c r="G41" s="82">
        <f>IF(SUM(C41),C41,"")</f>
        <v>1156.1500000000001</v>
      </c>
      <c r="H41" s="49"/>
    </row>
    <row r="42" spans="1:9" ht="14.1" customHeight="1" x14ac:dyDescent="0.2">
      <c r="A42" s="1"/>
      <c r="B42" s="43" t="s">
        <v>34</v>
      </c>
      <c r="C42" s="82">
        <f>IF(OR(C15&gt;0,C16),+C15*C16,"")</f>
        <v>1125</v>
      </c>
      <c r="D42" s="75"/>
      <c r="E42" s="17"/>
      <c r="F42" s="43" t="s">
        <v>37</v>
      </c>
      <c r="G42" s="82">
        <f>IF(OR(OR(OR(SUM(G15)&gt;0,G16),G6),G10),(G15*G16)-(G6-G10),"")</f>
        <v>127.47738872004265</v>
      </c>
      <c r="H42" s="49"/>
    </row>
    <row r="43" spans="1:9" ht="14.1" customHeight="1" x14ac:dyDescent="0.2">
      <c r="A43" s="1"/>
      <c r="B43" s="43" t="s">
        <v>35</v>
      </c>
      <c r="C43" s="82">
        <f>IF(SUM(C39:C42),SUM(C39:C42),"")</f>
        <v>2581.15</v>
      </c>
      <c r="D43" s="75"/>
      <c r="E43" s="17"/>
      <c r="F43" s="43" t="s">
        <v>35</v>
      </c>
      <c r="G43" s="82">
        <f>IF(SUM(G39:G42),SUM(G39:G42),"")</f>
        <v>1583.6273887200427</v>
      </c>
      <c r="H43" s="49"/>
    </row>
    <row r="44" spans="1:9" ht="14.1" customHeight="1" x14ac:dyDescent="0.2">
      <c r="A44" s="1"/>
      <c r="B44" s="43" t="s">
        <v>36</v>
      </c>
      <c r="C44" s="82">
        <f>IF(OR(OR(F32&gt;0,F33),C43),(1-F32)*F33*C43,"")</f>
        <v>125.83106250000002</v>
      </c>
      <c r="D44" s="76"/>
      <c r="E44" s="17"/>
      <c r="F44" s="43" t="s">
        <v>36</v>
      </c>
      <c r="G44" s="82">
        <f>IF(OR(OR(F32&gt;0,F33),G43),(1-F32)*F33*G43,"")</f>
        <v>77.201835200102082</v>
      </c>
      <c r="H44" s="49"/>
    </row>
    <row r="45" spans="1:9" ht="8.1" customHeight="1" x14ac:dyDescent="0.2">
      <c r="A45" s="1"/>
      <c r="B45" s="77"/>
      <c r="C45" s="55"/>
      <c r="D45" s="56"/>
      <c r="E45" s="17"/>
      <c r="F45" s="79"/>
      <c r="G45" s="55"/>
      <c r="H45" s="56"/>
    </row>
    <row r="46" spans="1:9" ht="6.75" customHeight="1" x14ac:dyDescent="0.2">
      <c r="A46" s="1"/>
      <c r="B46" s="17"/>
      <c r="C46" s="17"/>
      <c r="D46" s="17"/>
      <c r="E46" s="17"/>
      <c r="F46" s="17"/>
      <c r="G46" s="17"/>
      <c r="H46" s="1"/>
    </row>
    <row r="47" spans="1:9" ht="14.1" customHeight="1" x14ac:dyDescent="0.2">
      <c r="A47" s="1"/>
      <c r="B47" s="84" t="s">
        <v>2</v>
      </c>
      <c r="C47" s="84"/>
      <c r="D47" s="84"/>
      <c r="E47" s="84"/>
      <c r="F47" s="84"/>
      <c r="G47" s="84"/>
      <c r="H47" s="84"/>
    </row>
    <row r="48" spans="1:9" x14ac:dyDescent="0.2">
      <c r="A48" s="1"/>
      <c r="B48" s="1"/>
      <c r="C48" s="1"/>
      <c r="D48" s="1"/>
      <c r="E48" s="1"/>
      <c r="G48" s="1"/>
      <c r="H48" s="1"/>
    </row>
  </sheetData>
  <mergeCells count="3">
    <mergeCell ref="G2:H2"/>
    <mergeCell ref="B47:H47"/>
    <mergeCell ref="B2:D2"/>
  </mergeCells>
  <phoneticPr fontId="0" type="noConversion"/>
  <printOptions horizontalCentered="1"/>
  <pageMargins left="0.65" right="0.65" top="0.65" bottom="0.65" header="0.5" footer="0.5"/>
  <pageSetup scale="93" orientation="portrait" horizontalDpi="300" verticalDpi="300" r:id="rId1"/>
  <headerFooter alignWithMargins="0"/>
  <ignoredErrors>
    <ignoredError sqref="G6:G7 C13 G14 G16 C19 G19 G44 G21:G22 G39:G40 C41:C44 G42 C22:C23" emptyCellReference="1"/>
    <ignoredError sqref="G15" formula="1" emptyCellReference="1"/>
    <ignoredError sqref="C21" formulaRange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showRowColHeaders="0" workbookViewId="0"/>
  </sheetViews>
  <sheetFormatPr defaultRowHeight="12.75" x14ac:dyDescent="0.2"/>
  <sheetData>
    <row r="1" spans="1:2" x14ac:dyDescent="0.2">
      <c r="A1" t="s">
        <v>3</v>
      </c>
      <c r="B1" t="b">
        <v>0</v>
      </c>
    </row>
    <row r="2" spans="1:2" x14ac:dyDescent="0.2">
      <c r="A2" t="s">
        <v>4</v>
      </c>
      <c r="B2" t="b">
        <v>0</v>
      </c>
    </row>
    <row r="3" spans="1:2" x14ac:dyDescent="0.2">
      <c r="A3" t="s">
        <v>5</v>
      </c>
      <c r="B3" t="s">
        <v>7</v>
      </c>
    </row>
    <row r="4" spans="1:2" x14ac:dyDescent="0.2">
      <c r="A4" t="s">
        <v>6</v>
      </c>
      <c r="B4">
        <v>1</v>
      </c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A33E61E-8EA5-4BB0-B13D-BE6B8A184B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Buy vs. Lease Car</vt:lpstr>
      <vt:lpstr>'Buy vs. Lease Car'!Print_Area</vt:lpstr>
      <vt:lpstr>TemplatePrintArea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Buy vs. lease car calculator</dc:title>
  <dc:creator>Elena Yunina</dc:creator>
  <cp:lastModifiedBy>Anton Zhuravlev (DevExpress)</cp:lastModifiedBy>
  <cp:lastPrinted>2003-07-14T20:13:43Z</cp:lastPrinted>
  <dcterms:created xsi:type="dcterms:W3CDTF">2014-05-02T10:16:56Z</dcterms:created>
  <dcterms:modified xsi:type="dcterms:W3CDTF">2016-09-07T10:51:13Z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TC010525041033</vt:lpwstr>
  </property>
</Properties>
</file>