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294643\Documents\R\stability-regression-app-2\stability-regression-shiny-app\"/>
    </mc:Choice>
  </mc:AlternateContent>
  <xr:revisionPtr revIDLastSave="0" documentId="13_ncr:1_{5C4B2EBF-6B96-44C1-B772-CEC78155456D}" xr6:coauthVersionLast="46" xr6:coauthVersionMax="46" xr10:uidLastSave="{00000000-0000-0000-0000-000000000000}"/>
  <bookViews>
    <workbookView xWindow="-120" yWindow="-120" windowWidth="29040" windowHeight="15840" activeTab="1" xr2:uid="{2524C73E-EA2D-4E9B-9D13-E3C08EB2D6B0}"/>
  </bookViews>
  <sheets>
    <sheet name="All" sheetId="1" r:id="rId1"/>
    <sheet name="Excluding Re-ru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2" l="1"/>
  <c r="M22" i="2"/>
  <c r="K22" i="2"/>
  <c r="N21" i="2"/>
  <c r="M21" i="2"/>
  <c r="K21" i="2"/>
  <c r="N20" i="2"/>
  <c r="M20" i="2"/>
  <c r="K20" i="2"/>
  <c r="N19" i="2"/>
  <c r="M19" i="2"/>
  <c r="K19" i="2"/>
  <c r="N18" i="2"/>
  <c r="M18" i="2"/>
  <c r="K18" i="2"/>
  <c r="N17" i="2"/>
  <c r="M17" i="2"/>
  <c r="K17" i="2"/>
  <c r="N16" i="2"/>
  <c r="M16" i="2"/>
  <c r="K16" i="2"/>
  <c r="N15" i="2"/>
  <c r="M15" i="2"/>
  <c r="K15" i="2"/>
  <c r="N14" i="2"/>
  <c r="M14" i="2"/>
  <c r="K14" i="2"/>
  <c r="N13" i="2"/>
  <c r="M13" i="2"/>
  <c r="K13" i="2"/>
  <c r="N12" i="2"/>
  <c r="M12" i="2"/>
  <c r="K12" i="2"/>
  <c r="N11" i="2"/>
  <c r="M11" i="2"/>
  <c r="K11" i="2"/>
  <c r="N10" i="2"/>
  <c r="M10" i="2"/>
  <c r="K10" i="2"/>
  <c r="N9" i="2"/>
  <c r="M9" i="2"/>
  <c r="K9" i="2"/>
  <c r="N8" i="2"/>
  <c r="M8" i="2"/>
  <c r="K8" i="2"/>
  <c r="N7" i="2"/>
  <c r="M7" i="2"/>
  <c r="K7" i="2"/>
  <c r="N6" i="2"/>
  <c r="M6" i="2"/>
  <c r="K6" i="2"/>
  <c r="N5" i="2"/>
  <c r="M5" i="2"/>
  <c r="K5" i="2"/>
  <c r="N4" i="2"/>
  <c r="M4" i="2"/>
  <c r="K4" i="2"/>
  <c r="N3" i="2"/>
  <c r="K3" i="2"/>
  <c r="N2" i="2"/>
  <c r="M2" i="2"/>
  <c r="K2" i="2"/>
  <c r="N17" i="1"/>
  <c r="M17" i="1"/>
  <c r="K17" i="1"/>
  <c r="N13" i="1"/>
  <c r="M13" i="1"/>
  <c r="K13" i="1"/>
  <c r="N24" i="1"/>
  <c r="M24" i="1"/>
  <c r="K24" i="1"/>
  <c r="N23" i="1"/>
  <c r="M23" i="1"/>
  <c r="K23" i="1"/>
  <c r="N9" i="1"/>
  <c r="M9" i="1"/>
  <c r="K9" i="1"/>
  <c r="N11" i="1"/>
  <c r="M11" i="1"/>
  <c r="K11" i="1"/>
  <c r="N6" i="1"/>
  <c r="N7" i="1"/>
  <c r="N8" i="1"/>
  <c r="N10" i="1"/>
  <c r="N12" i="1"/>
  <c r="N14" i="1"/>
  <c r="N15" i="1"/>
  <c r="N16" i="1"/>
  <c r="N18" i="1"/>
  <c r="N19" i="1"/>
  <c r="N20" i="1"/>
  <c r="N21" i="1"/>
  <c r="N22" i="1"/>
  <c r="N25" i="1"/>
  <c r="N26" i="1"/>
  <c r="N5" i="1"/>
  <c r="M6" i="1"/>
  <c r="M7" i="1"/>
  <c r="M8" i="1"/>
  <c r="M10" i="1"/>
  <c r="M12" i="1"/>
  <c r="M14" i="1"/>
  <c r="M15" i="1"/>
  <c r="M16" i="1"/>
  <c r="M18" i="1"/>
  <c r="M19" i="1"/>
  <c r="M20" i="1"/>
  <c r="M21" i="1"/>
  <c r="M22" i="1"/>
  <c r="M25" i="1"/>
  <c r="M26" i="1"/>
  <c r="M5" i="1"/>
  <c r="M2" i="1"/>
  <c r="K26" i="1"/>
  <c r="K25" i="1"/>
  <c r="K22" i="1"/>
  <c r="K21" i="1"/>
  <c r="K20" i="1"/>
  <c r="K18" i="1"/>
  <c r="K19" i="1"/>
  <c r="K16" i="1"/>
  <c r="K15" i="1"/>
  <c r="K14" i="1"/>
  <c r="K10" i="1"/>
  <c r="K12" i="1"/>
  <c r="K8" i="1"/>
  <c r="K6" i="1"/>
  <c r="K7" i="1"/>
  <c r="K5" i="1"/>
  <c r="N4" i="1"/>
  <c r="M4" i="1"/>
  <c r="K4" i="1"/>
  <c r="N3" i="1"/>
  <c r="K3" i="1"/>
  <c r="N2" i="1"/>
  <c r="K2" i="1"/>
</calcChain>
</file>

<file path=xl/sharedStrings.xml><?xml version="1.0" encoding="utf-8"?>
<sst xmlns="http://schemas.openxmlformats.org/spreadsheetml/2006/main" count="430" uniqueCount="91">
  <si>
    <t>Target Species</t>
  </si>
  <si>
    <t>Specificity</t>
  </si>
  <si>
    <t>Clone</t>
  </si>
  <si>
    <t>Isotype</t>
  </si>
  <si>
    <t>Format</t>
  </si>
  <si>
    <t>Secondary</t>
  </si>
  <si>
    <t>Cell Model System</t>
  </si>
  <si>
    <t>DOM</t>
  </si>
  <si>
    <t>Age of 4C ref on test day (days)</t>
  </si>
  <si>
    <t>Halfpipe Expiration Date (days)</t>
  </si>
  <si>
    <t>Min. Shelf-Life (days)</t>
  </si>
  <si>
    <t>Max Shelf-Life (days)</t>
  </si>
  <si>
    <t>Initial Recommendation (Jurg &amp; Jeff)</t>
  </si>
  <si>
    <t>Stability Start Date (put on)</t>
  </si>
  <si>
    <t>Optimal (ng/test)</t>
  </si>
  <si>
    <t>Hu</t>
  </si>
  <si>
    <t>Integrin</t>
  </si>
  <si>
    <t>10D5</t>
  </si>
  <si>
    <t>ms G2a</t>
  </si>
  <si>
    <t>PE</t>
  </si>
  <si>
    <t>NA</t>
  </si>
  <si>
    <t>H441 cell line</t>
  </si>
  <si>
    <t>540 days</t>
  </si>
  <si>
    <t>Ab-E</t>
  </si>
  <si>
    <t>Pure</t>
  </si>
  <si>
    <t>PE goat anti mouse Ig</t>
  </si>
  <si>
    <t>CD206</t>
  </si>
  <si>
    <t>15-2</t>
  </si>
  <si>
    <t>ms G1, k</t>
  </si>
  <si>
    <t>BV421</t>
  </si>
  <si>
    <t>HLA-E</t>
  </si>
  <si>
    <t>3D12</t>
  </si>
  <si>
    <t>PE rat anti mouse</t>
  </si>
  <si>
    <t>wait for repeat</t>
  </si>
  <si>
    <t>Ms</t>
  </si>
  <si>
    <t>pDC-TREM</t>
  </si>
  <si>
    <t>4A6</t>
  </si>
  <si>
    <t>rat G2a, k</t>
  </si>
  <si>
    <t>CD123, IL-3Ra</t>
  </si>
  <si>
    <t>6H6</t>
  </si>
  <si>
    <t>HLA-G</t>
  </si>
  <si>
    <t>87G</t>
  </si>
  <si>
    <t>ms G2a, k</t>
  </si>
  <si>
    <t>360 - rework buffer?</t>
  </si>
  <si>
    <t>test FGI ASAP</t>
  </si>
  <si>
    <t>CD245</t>
  </si>
  <si>
    <t>DY12</t>
  </si>
  <si>
    <t>CD279 (PD-1)</t>
  </si>
  <si>
    <t>RMP1-14.rMab</t>
  </si>
  <si>
    <t xml:space="preserve">rat G2a, k </t>
  </si>
  <si>
    <t>NA/LE</t>
  </si>
  <si>
    <t>Biotin anti rat IgG2a + Streptavidin PE</t>
  </si>
  <si>
    <t>CX3CL</t>
  </si>
  <si>
    <t>V13-864</t>
  </si>
  <si>
    <t>6/62019</t>
  </si>
  <si>
    <t>GM-CSF stimulated PBMC</t>
  </si>
  <si>
    <t>LWB</t>
  </si>
  <si>
    <t>transiently transfected 293 cells</t>
  </si>
  <si>
    <t>JEG-3</t>
  </si>
  <si>
    <t>B6 activated spleen</t>
  </si>
  <si>
    <t>HEPG2 cell line</t>
  </si>
  <si>
    <t>Filename</t>
  </si>
  <si>
    <t>20201210-SD-FY21w3p5 Hu CX3CL (V13-864) Ab-E</t>
  </si>
  <si>
    <t>20201215-RB-FY21w3p1 Hu CD206 (15-2) BV421 Amine</t>
  </si>
  <si>
    <t>20201215-RB-FY21w3p2 Hu CD206 (15-2) BV421 Ab-E</t>
  </si>
  <si>
    <t>20201215-RB-FY21w3p3 Hu CD206 (15-2) PE</t>
  </si>
  <si>
    <t>20201222-RB-FY21w3p9 Hu HLA-G (87G) PE</t>
  </si>
  <si>
    <t>20201222-RB-FY21w3p10 Hu HLA-G (87G) Ab-E BV421</t>
  </si>
  <si>
    <t>20201223-SD-FY21w3p8 Hu HLA-G (87G) Pure</t>
  </si>
  <si>
    <t>20210115-RB-FY21w3p12 Hu IL-3Ra CD123 (6H6) Pure-PE</t>
  </si>
  <si>
    <t>20210115-SD-FY21w3p16 Hu HLA-E (3D12 HLA-E) Pure - lymph</t>
  </si>
  <si>
    <t>Cell Population</t>
  </si>
  <si>
    <t>Lymph</t>
  </si>
  <si>
    <t>20210115-SD-FY21w3p16 Hu HLA-E (3D12 HLA-E) Pure - mono</t>
  </si>
  <si>
    <t>Mono</t>
  </si>
  <si>
    <t>20210122-SD-FY21w3p18 Ms pDC-TREM (4A6) Ab-E</t>
  </si>
  <si>
    <t>20210204-KD-FY21w3p15 Hu HLA-E (3D12 HLA-E) Ab-E - lymph</t>
  </si>
  <si>
    <t>20210204-KD-FY21w3p15 Hu HLA-E (3D12 HLA-E) Ab-E - mono</t>
  </si>
  <si>
    <t>20210204-RB-FY21w3p14 Hu IL-3Ra CD123 (6H6) PE</t>
  </si>
  <si>
    <t>Gran</t>
  </si>
  <si>
    <t>20210204-SD-FY21w3p19 Hu CD245 (DY12) Ab-E - lymph</t>
  </si>
  <si>
    <t>20210204-SD-FY21w3p19 Hu CD245 (DY12) Ab-E - mono</t>
  </si>
  <si>
    <t>20210204-SD-FY21w3p19 Hu CD245 (DY12) Ab-E - gran</t>
  </si>
  <si>
    <t>20210211-KD-FY21w3p17 Hu HLA-E (3D12 HLA-E) PE - lymph</t>
  </si>
  <si>
    <t>20210211-KD-FY21w3p17 Hu HLA-E (3D12 HLA-E) PE - mono</t>
  </si>
  <si>
    <t>20210212-RB-FY21w3p13 Hu IL-3Ra CD123 (6H6) Ab-E BV421 - lymph</t>
  </si>
  <si>
    <t>20210212-RB-FY21w3p13 Hu IL-3Ra CD123 (6H6) Ab-E BV421 - mono</t>
  </si>
  <si>
    <t>20201210-SD-FY21w3p4 Hu Integrin (10D5) PE</t>
  </si>
  <si>
    <t>20201214-SD-FY21w3p6 Hu Integrin (10D5) Ab-E</t>
  </si>
  <si>
    <t>20210107-SD-FY21w3p7 Hu Integrin (10D5) Pure</t>
  </si>
  <si>
    <t>20210108-SD-FY21w311 Ms PD-1 (RPMP1-1'4) NA-LE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</si>
</sst>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left" wrapText="1" readingOrder="1"/>
    </xf>
    <xf numFmtId="0" fontId="1" fillId="2" borderId="2" xfId="0" applyFont="1" applyFill="1" applyBorder="1" applyAlignment="1">
      <alignment horizontal="left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4" fontId="2" fillId="3" borderId="1" xfId="0" applyNumberFormat="1" applyFont="1" applyFill="1" applyBorder="1" applyAlignment="1">
      <alignment horizontal="left" vertical="center" wrapText="1" readingOrder="1"/>
    </xf>
    <xf numFmtId="1" fontId="2" fillId="3" borderId="1" xfId="0" applyNumberFormat="1" applyFont="1" applyFill="1" applyBorder="1" applyAlignment="1">
      <alignment horizontal="center" vertical="center" wrapText="1" readingOrder="1"/>
    </xf>
    <xf numFmtId="1" fontId="2" fillId="4" borderId="1" xfId="0" applyNumberFormat="1" applyFont="1" applyFill="1" applyBorder="1" applyAlignment="1">
      <alignment horizontal="center" vertical="center" wrapText="1" readingOrder="1"/>
    </xf>
    <xf numFmtId="1" fontId="2" fillId="5" borderId="1" xfId="0" applyNumberFormat="1" applyFont="1" applyFill="1" applyBorder="1" applyAlignment="1">
      <alignment horizontal="center" vertical="center" wrapText="1" readingOrder="1"/>
    </xf>
    <xf numFmtId="1" fontId="2" fillId="6" borderId="1" xfId="0" applyNumberFormat="1" applyFont="1" applyFill="1" applyBorder="1" applyAlignment="1">
      <alignment horizontal="center" vertical="center" wrapText="1" readingOrder="1"/>
    </xf>
    <xf numFmtId="14" fontId="2" fillId="3" borderId="1" xfId="0" applyNumberFormat="1" applyFont="1" applyFill="1" applyBorder="1" applyAlignment="1">
      <alignment horizontal="center" vertical="center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center" vertical="center" wrapText="1" readingOrder="1"/>
    </xf>
    <xf numFmtId="0" fontId="2" fillId="7" borderId="1" xfId="0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left" vertical="center" wrapText="1" readingOrder="1"/>
    </xf>
    <xf numFmtId="14" fontId="2" fillId="7" borderId="1" xfId="0" applyNumberFormat="1" applyFont="1" applyFill="1" applyBorder="1" applyAlignment="1">
      <alignment horizontal="center" vertical="center" wrapText="1" readingOrder="1"/>
    </xf>
    <xf numFmtId="1" fontId="2" fillId="7" borderId="1" xfId="0" applyNumberFormat="1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center" vertical="center" wrapText="1" readingOrder="1"/>
    </xf>
    <xf numFmtId="0" fontId="2" fillId="8" borderId="1" xfId="0" applyFont="1" applyFill="1" applyBorder="1" applyAlignment="1">
      <alignment horizontal="left" vertical="center" wrapText="1" readingOrder="1"/>
    </xf>
    <xf numFmtId="1" fontId="2" fillId="8" borderId="1" xfId="0" applyNumberFormat="1" applyFont="1" applyFill="1" applyBorder="1" applyAlignment="1">
      <alignment horizontal="center" vertical="center" wrapText="1" readingOrder="1"/>
    </xf>
    <xf numFmtId="14" fontId="2" fillId="8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FF15D-D06B-47A5-B202-704C5647A008}">
  <dimension ref="A1:Q26"/>
  <sheetViews>
    <sheetView topLeftCell="A7" workbookViewId="0">
      <selection activeCell="A25" sqref="A25"/>
    </sheetView>
  </sheetViews>
  <sheetFormatPr defaultRowHeight="12.75" x14ac:dyDescent="0.2"/>
  <cols>
    <col min="1" max="1" width="56" bestFit="1" customWidth="1"/>
  </cols>
  <sheetData>
    <row r="1" spans="1:17" ht="56.25" x14ac:dyDescent="0.2">
      <c r="A1" s="21" t="s">
        <v>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</row>
    <row r="2" spans="1:17" ht="22.5" x14ac:dyDescent="0.2">
      <c r="A2" t="s">
        <v>87</v>
      </c>
      <c r="B2" s="3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/>
      <c r="I2" s="4" t="s">
        <v>21</v>
      </c>
      <c r="J2" s="5">
        <v>43580</v>
      </c>
      <c r="K2" s="6">
        <f>365+(8*30)</f>
        <v>605</v>
      </c>
      <c r="L2" s="6">
        <v>2160</v>
      </c>
      <c r="M2" s="7">
        <f>1.5*365</f>
        <v>547.5</v>
      </c>
      <c r="N2" s="8">
        <f>365*6</f>
        <v>2190</v>
      </c>
      <c r="O2" s="9" t="s">
        <v>22</v>
      </c>
      <c r="P2" s="10">
        <v>43901</v>
      </c>
      <c r="Q2" s="11">
        <v>1000</v>
      </c>
    </row>
    <row r="3" spans="1:17" ht="22.5" x14ac:dyDescent="0.2">
      <c r="A3" t="s">
        <v>88</v>
      </c>
      <c r="B3" s="3" t="s">
        <v>15</v>
      </c>
      <c r="C3" s="4" t="s">
        <v>16</v>
      </c>
      <c r="D3" s="4" t="s">
        <v>17</v>
      </c>
      <c r="E3" s="4" t="s">
        <v>18</v>
      </c>
      <c r="F3" s="4" t="s">
        <v>23</v>
      </c>
      <c r="G3" s="4" t="s">
        <v>20</v>
      </c>
      <c r="H3" s="4"/>
      <c r="I3" s="4" t="s">
        <v>21</v>
      </c>
      <c r="J3" s="5">
        <v>43579</v>
      </c>
      <c r="K3" s="6">
        <f t="shared" ref="K3:K4" si="0">365+(8*30)</f>
        <v>605</v>
      </c>
      <c r="L3" s="6">
        <v>540</v>
      </c>
      <c r="M3" s="7">
        <v>365</v>
      </c>
      <c r="N3" s="8">
        <f>365*2</f>
        <v>730</v>
      </c>
      <c r="O3" s="9">
        <v>540</v>
      </c>
      <c r="P3" s="10">
        <v>43901</v>
      </c>
      <c r="Q3" s="11">
        <v>1000</v>
      </c>
    </row>
    <row r="4" spans="1:17" ht="22.5" x14ac:dyDescent="0.2">
      <c r="A4" t="s">
        <v>89</v>
      </c>
      <c r="B4" s="3" t="s">
        <v>15</v>
      </c>
      <c r="C4" s="4" t="s">
        <v>16</v>
      </c>
      <c r="D4" s="4" t="s">
        <v>17</v>
      </c>
      <c r="E4" s="4" t="s">
        <v>18</v>
      </c>
      <c r="F4" s="4" t="s">
        <v>24</v>
      </c>
      <c r="G4" s="4" t="s">
        <v>25</v>
      </c>
      <c r="H4" s="4"/>
      <c r="I4" s="4" t="s">
        <v>21</v>
      </c>
      <c r="J4" s="5">
        <v>43560</v>
      </c>
      <c r="K4" s="6">
        <f t="shared" si="0"/>
        <v>605</v>
      </c>
      <c r="L4" s="6">
        <v>2880</v>
      </c>
      <c r="M4" s="7">
        <f>365*2</f>
        <v>730</v>
      </c>
      <c r="N4" s="8">
        <f>365*8</f>
        <v>2920</v>
      </c>
      <c r="O4" s="9">
        <v>720</v>
      </c>
      <c r="P4" s="10">
        <v>43901</v>
      </c>
      <c r="Q4" s="3">
        <v>1000</v>
      </c>
    </row>
    <row r="5" spans="1:17" ht="33.75" x14ac:dyDescent="0.2">
      <c r="A5" t="s">
        <v>63</v>
      </c>
      <c r="B5" s="12" t="s">
        <v>15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20</v>
      </c>
      <c r="H5" s="13"/>
      <c r="I5" s="13" t="s">
        <v>55</v>
      </c>
      <c r="J5" s="14">
        <v>43490</v>
      </c>
      <c r="K5" s="16">
        <f>365+11*30</f>
        <v>695</v>
      </c>
      <c r="L5" s="16">
        <v>1800</v>
      </c>
      <c r="M5" s="7">
        <f>IF(F5="Ab-E", 365,IF(F5="Pure",365*2,365*1.5))</f>
        <v>547.5</v>
      </c>
      <c r="N5" s="8">
        <f>IF(F5="Ab-E", 365*2,IF(F5="Pure",365*8,365*6))</f>
        <v>2190</v>
      </c>
      <c r="O5" s="9">
        <v>540</v>
      </c>
      <c r="P5" s="15">
        <v>43901</v>
      </c>
      <c r="Q5" s="3">
        <v>1000</v>
      </c>
    </row>
    <row r="6" spans="1:17" ht="33.75" x14ac:dyDescent="0.2">
      <c r="A6" t="s">
        <v>64</v>
      </c>
      <c r="B6" s="12" t="s">
        <v>15</v>
      </c>
      <c r="C6" s="13" t="s">
        <v>26</v>
      </c>
      <c r="D6" s="13" t="s">
        <v>27</v>
      </c>
      <c r="E6" s="13" t="s">
        <v>28</v>
      </c>
      <c r="F6" s="13" t="s">
        <v>23</v>
      </c>
      <c r="G6" s="13" t="s">
        <v>20</v>
      </c>
      <c r="H6" s="13"/>
      <c r="I6" s="13" t="s">
        <v>55</v>
      </c>
      <c r="J6" s="14">
        <v>43469</v>
      </c>
      <c r="K6" s="16">
        <f t="shared" ref="K6:K7" si="1">365+11*30</f>
        <v>695</v>
      </c>
      <c r="L6" s="16">
        <v>720</v>
      </c>
      <c r="M6" s="7">
        <f t="shared" ref="M6:M26" si="2">IF(F6="Ab-E", 365,IF(F6="Pure",365*2,365*1.5))</f>
        <v>365</v>
      </c>
      <c r="N6" s="8">
        <f t="shared" ref="N6:N26" si="3">IF(F6="Ab-E", 365*2,IF(F6="Pure",365*8,365*6))</f>
        <v>730</v>
      </c>
      <c r="O6" s="9">
        <v>540</v>
      </c>
      <c r="P6" s="15">
        <v>43901</v>
      </c>
      <c r="Q6" s="3">
        <v>1000</v>
      </c>
    </row>
    <row r="7" spans="1:17" ht="33.75" x14ac:dyDescent="0.2">
      <c r="A7" t="s">
        <v>65</v>
      </c>
      <c r="B7" s="12" t="s">
        <v>15</v>
      </c>
      <c r="C7" s="13" t="s">
        <v>26</v>
      </c>
      <c r="D7" s="13" t="s">
        <v>27</v>
      </c>
      <c r="E7" s="13" t="s">
        <v>28</v>
      </c>
      <c r="F7" s="13" t="s">
        <v>19</v>
      </c>
      <c r="G7" s="13" t="s">
        <v>20</v>
      </c>
      <c r="H7" s="13"/>
      <c r="I7" s="13" t="s">
        <v>55</v>
      </c>
      <c r="J7" s="14">
        <v>43469</v>
      </c>
      <c r="K7" s="16">
        <f t="shared" si="1"/>
        <v>695</v>
      </c>
      <c r="L7" s="16">
        <v>1440</v>
      </c>
      <c r="M7" s="7">
        <f t="shared" si="2"/>
        <v>547.5</v>
      </c>
      <c r="N7" s="8">
        <f t="shared" si="3"/>
        <v>2190</v>
      </c>
      <c r="O7" s="9">
        <v>540</v>
      </c>
      <c r="P7" s="15">
        <v>43901</v>
      </c>
      <c r="Q7" s="3">
        <v>1000</v>
      </c>
    </row>
    <row r="8" spans="1:17" x14ac:dyDescent="0.2">
      <c r="A8" t="s">
        <v>76</v>
      </c>
      <c r="B8" s="3" t="s">
        <v>15</v>
      </c>
      <c r="C8" s="4" t="s">
        <v>30</v>
      </c>
      <c r="D8" s="4" t="s">
        <v>31</v>
      </c>
      <c r="E8" s="4" t="s">
        <v>28</v>
      </c>
      <c r="F8" s="4" t="s">
        <v>23</v>
      </c>
      <c r="G8" s="4" t="s">
        <v>20</v>
      </c>
      <c r="H8" s="4" t="s">
        <v>72</v>
      </c>
      <c r="I8" s="4" t="s">
        <v>56</v>
      </c>
      <c r="J8" s="5">
        <v>43705</v>
      </c>
      <c r="K8" s="16">
        <f>365+4*30</f>
        <v>485</v>
      </c>
      <c r="L8" s="6">
        <v>720</v>
      </c>
      <c r="M8" s="7">
        <f t="shared" si="2"/>
        <v>365</v>
      </c>
      <c r="N8" s="8">
        <f t="shared" si="3"/>
        <v>730</v>
      </c>
      <c r="O8" s="9">
        <v>540</v>
      </c>
      <c r="P8" s="10">
        <v>43901</v>
      </c>
      <c r="Q8" s="3">
        <v>500</v>
      </c>
    </row>
    <row r="9" spans="1:17" x14ac:dyDescent="0.2">
      <c r="A9" t="s">
        <v>77</v>
      </c>
      <c r="B9" s="3" t="s">
        <v>15</v>
      </c>
      <c r="C9" s="4" t="s">
        <v>30</v>
      </c>
      <c r="D9" s="4" t="s">
        <v>31</v>
      </c>
      <c r="E9" s="4" t="s">
        <v>28</v>
      </c>
      <c r="F9" s="4" t="s">
        <v>23</v>
      </c>
      <c r="G9" s="4" t="s">
        <v>20</v>
      </c>
      <c r="H9" s="4" t="s">
        <v>74</v>
      </c>
      <c r="I9" s="4" t="s">
        <v>56</v>
      </c>
      <c r="J9" s="5">
        <v>43705</v>
      </c>
      <c r="K9" s="16">
        <f>365+4*30</f>
        <v>485</v>
      </c>
      <c r="L9" s="6">
        <v>720</v>
      </c>
      <c r="M9" s="7">
        <f t="shared" ref="M9" si="4">IF(F9="Ab-E", 365,IF(F9="Pure",365*2,365*1.5))</f>
        <v>365</v>
      </c>
      <c r="N9" s="8">
        <f t="shared" ref="N9" si="5">IF(F9="Ab-E", 365*2,IF(F9="Pure",365*8,365*6))</f>
        <v>730</v>
      </c>
      <c r="O9" s="9">
        <v>540</v>
      </c>
      <c r="P9" s="10">
        <v>43901</v>
      </c>
      <c r="Q9" s="3">
        <v>500</v>
      </c>
    </row>
    <row r="10" spans="1:17" ht="22.5" x14ac:dyDescent="0.2">
      <c r="A10" s="22" t="s">
        <v>70</v>
      </c>
      <c r="B10" s="3" t="s">
        <v>15</v>
      </c>
      <c r="C10" s="4" t="s">
        <v>30</v>
      </c>
      <c r="D10" s="4" t="s">
        <v>31</v>
      </c>
      <c r="E10" s="4" t="s">
        <v>28</v>
      </c>
      <c r="F10" s="4" t="s">
        <v>24</v>
      </c>
      <c r="G10" s="4" t="s">
        <v>32</v>
      </c>
      <c r="H10" s="4" t="s">
        <v>72</v>
      </c>
      <c r="I10" s="4" t="s">
        <v>56</v>
      </c>
      <c r="J10" s="5">
        <v>43676</v>
      </c>
      <c r="K10" s="16">
        <f t="shared" ref="K10:K13" si="6">365+4*30</f>
        <v>485</v>
      </c>
      <c r="L10" s="6">
        <v>2880</v>
      </c>
      <c r="M10" s="7">
        <f t="shared" si="2"/>
        <v>730</v>
      </c>
      <c r="N10" s="8">
        <f t="shared" si="3"/>
        <v>2920</v>
      </c>
      <c r="O10" s="9" t="s">
        <v>33</v>
      </c>
      <c r="P10" s="10">
        <v>43901</v>
      </c>
      <c r="Q10" s="3">
        <v>1000</v>
      </c>
    </row>
    <row r="11" spans="1:17" ht="22.5" x14ac:dyDescent="0.2">
      <c r="A11" s="22" t="s">
        <v>73</v>
      </c>
      <c r="B11" s="3" t="s">
        <v>15</v>
      </c>
      <c r="C11" s="4" t="s">
        <v>30</v>
      </c>
      <c r="D11" s="4" t="s">
        <v>31</v>
      </c>
      <c r="E11" s="4" t="s">
        <v>28</v>
      </c>
      <c r="F11" s="4" t="s">
        <v>24</v>
      </c>
      <c r="G11" s="4" t="s">
        <v>32</v>
      </c>
      <c r="H11" s="4" t="s">
        <v>74</v>
      </c>
      <c r="I11" s="4" t="s">
        <v>56</v>
      </c>
      <c r="J11" s="5">
        <v>43676</v>
      </c>
      <c r="K11" s="16">
        <f t="shared" si="6"/>
        <v>485</v>
      </c>
      <c r="L11" s="6">
        <v>2880</v>
      </c>
      <c r="M11" s="7">
        <f t="shared" ref="M11" si="7">IF(F11="Ab-E", 365,IF(F11="Pure",365*2,365*1.5))</f>
        <v>730</v>
      </c>
      <c r="N11" s="8">
        <f t="shared" ref="N11" si="8">IF(F11="Ab-E", 365*2,IF(F11="Pure",365*8,365*6))</f>
        <v>2920</v>
      </c>
      <c r="O11" s="9" t="s">
        <v>33</v>
      </c>
      <c r="P11" s="10">
        <v>43901</v>
      </c>
      <c r="Q11" s="3">
        <v>1000</v>
      </c>
    </row>
    <row r="12" spans="1:17" x14ac:dyDescent="0.2">
      <c r="A12" t="s">
        <v>83</v>
      </c>
      <c r="B12" s="3" t="s">
        <v>15</v>
      </c>
      <c r="C12" s="4" t="s">
        <v>30</v>
      </c>
      <c r="D12" s="4" t="s">
        <v>31</v>
      </c>
      <c r="E12" s="4" t="s">
        <v>28</v>
      </c>
      <c r="F12" s="4" t="s">
        <v>19</v>
      </c>
      <c r="G12" s="4" t="s">
        <v>20</v>
      </c>
      <c r="H12" s="4" t="s">
        <v>72</v>
      </c>
      <c r="I12" s="4" t="s">
        <v>56</v>
      </c>
      <c r="J12" s="5">
        <v>43714</v>
      </c>
      <c r="K12" s="16">
        <f t="shared" si="6"/>
        <v>485</v>
      </c>
      <c r="L12" s="6">
        <v>1440</v>
      </c>
      <c r="M12" s="7">
        <f t="shared" si="2"/>
        <v>547.5</v>
      </c>
      <c r="N12" s="8">
        <f t="shared" si="3"/>
        <v>2190</v>
      </c>
      <c r="O12" s="9">
        <v>540</v>
      </c>
      <c r="P12" s="10">
        <v>43901</v>
      </c>
      <c r="Q12" s="3">
        <v>1000</v>
      </c>
    </row>
    <row r="13" spans="1:17" x14ac:dyDescent="0.2">
      <c r="A13" t="s">
        <v>84</v>
      </c>
      <c r="B13" s="3" t="s">
        <v>15</v>
      </c>
      <c r="C13" s="4" t="s">
        <v>30</v>
      </c>
      <c r="D13" s="4" t="s">
        <v>31</v>
      </c>
      <c r="E13" s="4" t="s">
        <v>28</v>
      </c>
      <c r="F13" s="4" t="s">
        <v>19</v>
      </c>
      <c r="G13" s="4" t="s">
        <v>20</v>
      </c>
      <c r="H13" s="4" t="s">
        <v>74</v>
      </c>
      <c r="I13" s="4" t="s">
        <v>56</v>
      </c>
      <c r="J13" s="5">
        <v>43714</v>
      </c>
      <c r="K13" s="16">
        <f t="shared" si="6"/>
        <v>485</v>
      </c>
      <c r="L13" s="6">
        <v>1440</v>
      </c>
      <c r="M13" s="7">
        <f t="shared" ref="M13" si="9">IF(F13="Ab-E", 365,IF(F13="Pure",365*2,365*1.5))</f>
        <v>547.5</v>
      </c>
      <c r="N13" s="8">
        <f t="shared" ref="N13" si="10">IF(F13="Ab-E", 365*2,IF(F13="Pure",365*8,365*6))</f>
        <v>2190</v>
      </c>
      <c r="O13" s="9">
        <v>540</v>
      </c>
      <c r="P13" s="10">
        <v>43901</v>
      </c>
      <c r="Q13" s="3">
        <v>1000</v>
      </c>
    </row>
    <row r="14" spans="1:17" ht="33.75" x14ac:dyDescent="0.2">
      <c r="A14" t="s">
        <v>75</v>
      </c>
      <c r="B14" s="12" t="s">
        <v>34</v>
      </c>
      <c r="C14" s="13" t="s">
        <v>35</v>
      </c>
      <c r="D14" s="13" t="s">
        <v>36</v>
      </c>
      <c r="E14" s="13" t="s">
        <v>37</v>
      </c>
      <c r="F14" s="13" t="s">
        <v>23</v>
      </c>
      <c r="G14" s="13" t="s">
        <v>20</v>
      </c>
      <c r="H14" s="13"/>
      <c r="I14" s="13" t="s">
        <v>57</v>
      </c>
      <c r="J14" s="14">
        <v>43563</v>
      </c>
      <c r="K14" s="16">
        <f>365+8*30</f>
        <v>605</v>
      </c>
      <c r="L14" s="16">
        <v>720</v>
      </c>
      <c r="M14" s="7">
        <f t="shared" si="2"/>
        <v>365</v>
      </c>
      <c r="N14" s="8">
        <f t="shared" si="3"/>
        <v>730</v>
      </c>
      <c r="O14" s="16">
        <v>360</v>
      </c>
      <c r="P14" s="15">
        <v>43901</v>
      </c>
      <c r="Q14" s="12">
        <v>500</v>
      </c>
    </row>
    <row r="15" spans="1:17" ht="22.5" x14ac:dyDescent="0.2">
      <c r="A15" t="s">
        <v>69</v>
      </c>
      <c r="B15" s="3" t="s">
        <v>15</v>
      </c>
      <c r="C15" s="4" t="s">
        <v>38</v>
      </c>
      <c r="D15" s="4" t="s">
        <v>39</v>
      </c>
      <c r="E15" s="5" t="s">
        <v>28</v>
      </c>
      <c r="F15" s="4" t="s">
        <v>24</v>
      </c>
      <c r="G15" s="4" t="s">
        <v>25</v>
      </c>
      <c r="H15" s="4"/>
      <c r="I15" s="4" t="s">
        <v>56</v>
      </c>
      <c r="J15" s="5">
        <v>43602</v>
      </c>
      <c r="K15" s="16">
        <f>365+7*30</f>
        <v>575</v>
      </c>
      <c r="L15" s="6">
        <v>2880</v>
      </c>
      <c r="M15" s="7">
        <f t="shared" si="2"/>
        <v>730</v>
      </c>
      <c r="N15" s="8">
        <f t="shared" si="3"/>
        <v>2920</v>
      </c>
      <c r="O15" s="6">
        <v>2880</v>
      </c>
      <c r="P15" s="10">
        <v>43901</v>
      </c>
      <c r="Q15" s="12">
        <v>500</v>
      </c>
    </row>
    <row r="16" spans="1:17" ht="22.5" x14ac:dyDescent="0.2">
      <c r="A16" t="s">
        <v>85</v>
      </c>
      <c r="B16" s="3" t="s">
        <v>15</v>
      </c>
      <c r="C16" s="4" t="s">
        <v>38</v>
      </c>
      <c r="D16" s="4" t="s">
        <v>39</v>
      </c>
      <c r="E16" s="5" t="s">
        <v>28</v>
      </c>
      <c r="F16" s="4" t="s">
        <v>23</v>
      </c>
      <c r="G16" s="4" t="s">
        <v>20</v>
      </c>
      <c r="H16" s="4" t="s">
        <v>72</v>
      </c>
      <c r="I16" s="4" t="s">
        <v>56</v>
      </c>
      <c r="J16" s="5">
        <v>43649</v>
      </c>
      <c r="K16" s="16">
        <f>365+5*30</f>
        <v>515</v>
      </c>
      <c r="L16" s="6">
        <v>720</v>
      </c>
      <c r="M16" s="7">
        <f t="shared" si="2"/>
        <v>365</v>
      </c>
      <c r="N16" s="8">
        <f t="shared" si="3"/>
        <v>730</v>
      </c>
      <c r="O16" s="6">
        <v>540</v>
      </c>
      <c r="P16" s="10">
        <v>43901</v>
      </c>
      <c r="Q16" s="12">
        <v>500</v>
      </c>
    </row>
    <row r="17" spans="1:17" ht="22.5" x14ac:dyDescent="0.2">
      <c r="A17" t="s">
        <v>86</v>
      </c>
      <c r="B17" s="3" t="s">
        <v>15</v>
      </c>
      <c r="C17" s="4" t="s">
        <v>38</v>
      </c>
      <c r="D17" s="4" t="s">
        <v>39</v>
      </c>
      <c r="E17" s="5" t="s">
        <v>28</v>
      </c>
      <c r="F17" s="4" t="s">
        <v>23</v>
      </c>
      <c r="G17" s="4" t="s">
        <v>20</v>
      </c>
      <c r="H17" s="4" t="s">
        <v>74</v>
      </c>
      <c r="I17" s="4" t="s">
        <v>56</v>
      </c>
      <c r="J17" s="5">
        <v>43649</v>
      </c>
      <c r="K17" s="16">
        <f>365+5*30</f>
        <v>515</v>
      </c>
      <c r="L17" s="6">
        <v>720</v>
      </c>
      <c r="M17" s="7">
        <f t="shared" ref="M17" si="11">IF(F17="Ab-E", 365,IF(F17="Pure",365*2,365*1.5))</f>
        <v>365</v>
      </c>
      <c r="N17" s="8">
        <f t="shared" ref="N17" si="12">IF(F17="Ab-E", 365*2,IF(F17="Pure",365*8,365*6))</f>
        <v>730</v>
      </c>
      <c r="O17" s="6">
        <v>540</v>
      </c>
      <c r="P17" s="10">
        <v>43901</v>
      </c>
      <c r="Q17" s="12">
        <v>500</v>
      </c>
    </row>
    <row r="18" spans="1:17" ht="22.5" x14ac:dyDescent="0.2">
      <c r="A18" t="s">
        <v>78</v>
      </c>
      <c r="B18" s="3" t="s">
        <v>15</v>
      </c>
      <c r="C18" s="4" t="s">
        <v>38</v>
      </c>
      <c r="D18" s="4" t="s">
        <v>39</v>
      </c>
      <c r="E18" s="5" t="s">
        <v>28</v>
      </c>
      <c r="F18" s="4" t="s">
        <v>19</v>
      </c>
      <c r="G18" s="4" t="s">
        <v>20</v>
      </c>
      <c r="H18" s="4"/>
      <c r="I18" s="4" t="s">
        <v>56</v>
      </c>
      <c r="J18" s="5">
        <v>43677</v>
      </c>
      <c r="K18" s="16">
        <f t="shared" ref="K18:K19" si="13">365+5*30</f>
        <v>515</v>
      </c>
      <c r="L18" s="6">
        <v>1440</v>
      </c>
      <c r="M18" s="7">
        <f t="shared" si="2"/>
        <v>547.5</v>
      </c>
      <c r="N18" s="8">
        <f t="shared" si="3"/>
        <v>2190</v>
      </c>
      <c r="O18" s="6">
        <v>1440</v>
      </c>
      <c r="P18" s="10">
        <v>43901</v>
      </c>
      <c r="Q18" s="3">
        <v>1000</v>
      </c>
    </row>
    <row r="19" spans="1:17" ht="33.75" x14ac:dyDescent="0.2">
      <c r="A19" s="22" t="s">
        <v>68</v>
      </c>
      <c r="B19" s="12" t="s">
        <v>15</v>
      </c>
      <c r="C19" s="13" t="s">
        <v>40</v>
      </c>
      <c r="D19" s="13" t="s">
        <v>41</v>
      </c>
      <c r="E19" s="13" t="s">
        <v>42</v>
      </c>
      <c r="F19" s="13" t="s">
        <v>24</v>
      </c>
      <c r="G19" s="13" t="s">
        <v>25</v>
      </c>
      <c r="H19" s="13"/>
      <c r="I19" s="13" t="s">
        <v>58</v>
      </c>
      <c r="J19" s="14">
        <v>43676</v>
      </c>
      <c r="K19" s="16">
        <f t="shared" si="13"/>
        <v>515</v>
      </c>
      <c r="L19" s="16">
        <v>2880</v>
      </c>
      <c r="M19" s="7">
        <f t="shared" si="2"/>
        <v>730</v>
      </c>
      <c r="N19" s="8">
        <f t="shared" si="3"/>
        <v>2920</v>
      </c>
      <c r="O19" s="9" t="s">
        <v>43</v>
      </c>
      <c r="P19" s="15">
        <v>43901</v>
      </c>
      <c r="Q19" s="12">
        <v>500</v>
      </c>
    </row>
    <row r="20" spans="1:17" ht="22.5" x14ac:dyDescent="0.2">
      <c r="A20" s="22" t="s">
        <v>66</v>
      </c>
      <c r="B20" s="12" t="s">
        <v>15</v>
      </c>
      <c r="C20" s="13" t="s">
        <v>40</v>
      </c>
      <c r="D20" s="13" t="s">
        <v>41</v>
      </c>
      <c r="E20" s="13" t="s">
        <v>42</v>
      </c>
      <c r="F20" s="13" t="s">
        <v>19</v>
      </c>
      <c r="G20" s="13" t="s">
        <v>20</v>
      </c>
      <c r="H20" s="13"/>
      <c r="I20" s="13" t="s">
        <v>58</v>
      </c>
      <c r="J20" s="14">
        <v>43713</v>
      </c>
      <c r="K20" s="16">
        <f>365+3*30</f>
        <v>455</v>
      </c>
      <c r="L20" s="16">
        <v>2160</v>
      </c>
      <c r="M20" s="7">
        <f t="shared" si="2"/>
        <v>547.5</v>
      </c>
      <c r="N20" s="8">
        <f t="shared" si="3"/>
        <v>2190</v>
      </c>
      <c r="O20" s="9" t="s">
        <v>44</v>
      </c>
      <c r="P20" s="15">
        <v>43901</v>
      </c>
      <c r="Q20" s="3">
        <v>1000</v>
      </c>
    </row>
    <row r="21" spans="1:17" x14ac:dyDescent="0.2">
      <c r="A21" t="s">
        <v>67</v>
      </c>
      <c r="B21" s="12" t="s">
        <v>15</v>
      </c>
      <c r="C21" s="13" t="s">
        <v>40</v>
      </c>
      <c r="D21" s="13" t="s">
        <v>41</v>
      </c>
      <c r="E21" s="13" t="s">
        <v>42</v>
      </c>
      <c r="F21" s="13" t="s">
        <v>23</v>
      </c>
      <c r="G21" s="13" t="s">
        <v>20</v>
      </c>
      <c r="H21" s="13"/>
      <c r="I21" s="13" t="s">
        <v>58</v>
      </c>
      <c r="J21" s="14">
        <v>43713</v>
      </c>
      <c r="K21" s="16">
        <f>365+3*30</f>
        <v>455</v>
      </c>
      <c r="L21" s="16">
        <v>540</v>
      </c>
      <c r="M21" s="7">
        <f t="shared" si="2"/>
        <v>365</v>
      </c>
      <c r="N21" s="8">
        <f t="shared" si="3"/>
        <v>730</v>
      </c>
      <c r="O21" s="9">
        <v>360</v>
      </c>
      <c r="P21" s="15">
        <v>43901</v>
      </c>
      <c r="Q21" s="3">
        <v>1000</v>
      </c>
    </row>
    <row r="22" spans="1:17" x14ac:dyDescent="0.2">
      <c r="A22" t="s">
        <v>80</v>
      </c>
      <c r="B22" s="3" t="s">
        <v>15</v>
      </c>
      <c r="C22" s="4" t="s">
        <v>45</v>
      </c>
      <c r="D22" s="4" t="s">
        <v>46</v>
      </c>
      <c r="E22" s="4" t="s">
        <v>28</v>
      </c>
      <c r="F22" s="4" t="s">
        <v>23</v>
      </c>
      <c r="G22" s="4" t="s">
        <v>20</v>
      </c>
      <c r="H22" s="4" t="s">
        <v>72</v>
      </c>
      <c r="I22" s="4" t="s">
        <v>56</v>
      </c>
      <c r="J22" s="5">
        <v>43622</v>
      </c>
      <c r="K22" s="16">
        <f>365+6*30</f>
        <v>545</v>
      </c>
      <c r="L22" s="6">
        <v>720</v>
      </c>
      <c r="M22" s="7">
        <f t="shared" si="2"/>
        <v>365</v>
      </c>
      <c r="N22" s="8">
        <f t="shared" si="3"/>
        <v>730</v>
      </c>
      <c r="O22" s="6">
        <v>720</v>
      </c>
      <c r="P22" s="10">
        <v>43901</v>
      </c>
      <c r="Q22" s="3">
        <v>500</v>
      </c>
    </row>
    <row r="23" spans="1:17" x14ac:dyDescent="0.2">
      <c r="A23" t="s">
        <v>81</v>
      </c>
      <c r="B23" s="3" t="s">
        <v>15</v>
      </c>
      <c r="C23" s="4" t="s">
        <v>45</v>
      </c>
      <c r="D23" s="4" t="s">
        <v>46</v>
      </c>
      <c r="E23" s="4" t="s">
        <v>28</v>
      </c>
      <c r="F23" s="4" t="s">
        <v>23</v>
      </c>
      <c r="G23" s="4" t="s">
        <v>20</v>
      </c>
      <c r="H23" s="4" t="s">
        <v>74</v>
      </c>
      <c r="I23" s="4" t="s">
        <v>56</v>
      </c>
      <c r="J23" s="5">
        <v>43622</v>
      </c>
      <c r="K23" s="16">
        <f>365+6*30</f>
        <v>545</v>
      </c>
      <c r="L23" s="6">
        <v>720</v>
      </c>
      <c r="M23" s="7">
        <f t="shared" ref="M23:M24" si="14">IF(F23="Ab-E", 365,IF(F23="Pure",365*2,365*1.5))</f>
        <v>365</v>
      </c>
      <c r="N23" s="8">
        <f t="shared" ref="N23:N24" si="15">IF(F23="Ab-E", 365*2,IF(F23="Pure",365*8,365*6))</f>
        <v>730</v>
      </c>
      <c r="O23" s="6">
        <v>720</v>
      </c>
      <c r="P23" s="10">
        <v>43901</v>
      </c>
      <c r="Q23" s="3">
        <v>500</v>
      </c>
    </row>
    <row r="24" spans="1:17" x14ac:dyDescent="0.2">
      <c r="A24" t="s">
        <v>82</v>
      </c>
      <c r="B24" s="3" t="s">
        <v>15</v>
      </c>
      <c r="C24" s="4" t="s">
        <v>45</v>
      </c>
      <c r="D24" s="4" t="s">
        <v>46</v>
      </c>
      <c r="E24" s="4" t="s">
        <v>28</v>
      </c>
      <c r="F24" s="4" t="s">
        <v>23</v>
      </c>
      <c r="G24" s="4" t="s">
        <v>20</v>
      </c>
      <c r="H24" s="4" t="s">
        <v>79</v>
      </c>
      <c r="I24" s="4" t="s">
        <v>56</v>
      </c>
      <c r="J24" s="5">
        <v>43622</v>
      </c>
      <c r="K24" s="16">
        <f>365+6*30</f>
        <v>545</v>
      </c>
      <c r="L24" s="6">
        <v>720</v>
      </c>
      <c r="M24" s="7">
        <f t="shared" si="14"/>
        <v>365</v>
      </c>
      <c r="N24" s="8">
        <f t="shared" si="15"/>
        <v>730</v>
      </c>
      <c r="O24" s="6">
        <v>720</v>
      </c>
      <c r="P24" s="10">
        <v>43901</v>
      </c>
      <c r="Q24" s="3">
        <v>500</v>
      </c>
    </row>
    <row r="25" spans="1:17" ht="45" x14ac:dyDescent="0.2">
      <c r="A25" t="s">
        <v>90</v>
      </c>
      <c r="B25" s="12" t="s">
        <v>34</v>
      </c>
      <c r="C25" s="13" t="s">
        <v>47</v>
      </c>
      <c r="D25" s="13" t="s">
        <v>48</v>
      </c>
      <c r="E25" s="13" t="s">
        <v>49</v>
      </c>
      <c r="F25" s="13" t="s">
        <v>50</v>
      </c>
      <c r="G25" s="13" t="s">
        <v>51</v>
      </c>
      <c r="H25" s="13"/>
      <c r="I25" s="13" t="s">
        <v>59</v>
      </c>
      <c r="J25" s="14">
        <v>43613</v>
      </c>
      <c r="K25" s="16">
        <f>365+7*30</f>
        <v>575</v>
      </c>
      <c r="L25" s="16">
        <v>1800</v>
      </c>
      <c r="M25" s="7">
        <f t="shared" si="2"/>
        <v>547.5</v>
      </c>
      <c r="N25" s="8">
        <f t="shared" si="3"/>
        <v>2190</v>
      </c>
      <c r="O25" s="16">
        <v>720</v>
      </c>
      <c r="P25" s="15">
        <v>43901</v>
      </c>
      <c r="Q25" s="3">
        <v>1000</v>
      </c>
    </row>
    <row r="26" spans="1:17" ht="22.5" x14ac:dyDescent="0.2">
      <c r="A26" t="s">
        <v>62</v>
      </c>
      <c r="B26" s="17" t="s">
        <v>15</v>
      </c>
      <c r="C26" s="18" t="s">
        <v>52</v>
      </c>
      <c r="D26" s="18" t="s">
        <v>53</v>
      </c>
      <c r="E26" s="18" t="s">
        <v>49</v>
      </c>
      <c r="F26" s="18" t="s">
        <v>23</v>
      </c>
      <c r="G26" s="18" t="s">
        <v>20</v>
      </c>
      <c r="H26" s="18"/>
      <c r="I26" s="18" t="s">
        <v>60</v>
      </c>
      <c r="J26" s="18" t="s">
        <v>54</v>
      </c>
      <c r="K26" s="16">
        <f>365+6*30</f>
        <v>545</v>
      </c>
      <c r="L26" s="19">
        <v>720</v>
      </c>
      <c r="M26" s="7">
        <f t="shared" si="2"/>
        <v>365</v>
      </c>
      <c r="N26" s="8">
        <f t="shared" si="3"/>
        <v>730</v>
      </c>
      <c r="O26" s="19">
        <v>720</v>
      </c>
      <c r="P26" s="20">
        <v>43901</v>
      </c>
      <c r="Q26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79D8-6F64-4064-9378-F72228513209}">
  <dimension ref="A1:Q22"/>
  <sheetViews>
    <sheetView tabSelected="1" workbookViewId="0">
      <selection activeCell="A21" sqref="A21"/>
    </sheetView>
  </sheetViews>
  <sheetFormatPr defaultRowHeight="12.75" x14ac:dyDescent="0.2"/>
  <cols>
    <col min="1" max="1" width="61.5703125" bestFit="1" customWidth="1"/>
  </cols>
  <sheetData>
    <row r="1" spans="1:17" ht="56.25" x14ac:dyDescent="0.2">
      <c r="A1" s="21" t="s">
        <v>61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2" t="s">
        <v>14</v>
      </c>
    </row>
    <row r="2" spans="1:17" ht="22.5" x14ac:dyDescent="0.2">
      <c r="A2" t="s">
        <v>87</v>
      </c>
      <c r="B2" s="3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/>
      <c r="I2" s="4" t="s">
        <v>21</v>
      </c>
      <c r="J2" s="5">
        <v>43580</v>
      </c>
      <c r="K2" s="6">
        <f>365+(8*30)</f>
        <v>605</v>
      </c>
      <c r="L2" s="6">
        <v>2160</v>
      </c>
      <c r="M2" s="7">
        <f>1.5*365</f>
        <v>547.5</v>
      </c>
      <c r="N2" s="8">
        <f>365*6</f>
        <v>2190</v>
      </c>
      <c r="O2" s="9" t="s">
        <v>22</v>
      </c>
      <c r="P2" s="10">
        <v>43901</v>
      </c>
      <c r="Q2" s="11">
        <v>1000</v>
      </c>
    </row>
    <row r="3" spans="1:17" ht="22.5" x14ac:dyDescent="0.2">
      <c r="A3" t="s">
        <v>88</v>
      </c>
      <c r="B3" s="3" t="s">
        <v>15</v>
      </c>
      <c r="C3" s="4" t="s">
        <v>16</v>
      </c>
      <c r="D3" s="4" t="s">
        <v>17</v>
      </c>
      <c r="E3" s="4" t="s">
        <v>18</v>
      </c>
      <c r="F3" s="4" t="s">
        <v>23</v>
      </c>
      <c r="G3" s="4" t="s">
        <v>20</v>
      </c>
      <c r="H3" s="4"/>
      <c r="I3" s="4" t="s">
        <v>21</v>
      </c>
      <c r="J3" s="5">
        <v>43579</v>
      </c>
      <c r="K3" s="6">
        <f t="shared" ref="K3:K4" si="0">365+(8*30)</f>
        <v>605</v>
      </c>
      <c r="L3" s="6">
        <v>540</v>
      </c>
      <c r="M3" s="7">
        <v>365</v>
      </c>
      <c r="N3" s="8">
        <f>365*2</f>
        <v>730</v>
      </c>
      <c r="O3" s="9">
        <v>540</v>
      </c>
      <c r="P3" s="10">
        <v>43901</v>
      </c>
      <c r="Q3" s="11">
        <v>1000</v>
      </c>
    </row>
    <row r="4" spans="1:17" ht="22.5" x14ac:dyDescent="0.2">
      <c r="A4" t="s">
        <v>89</v>
      </c>
      <c r="B4" s="3" t="s">
        <v>15</v>
      </c>
      <c r="C4" s="4" t="s">
        <v>16</v>
      </c>
      <c r="D4" s="4" t="s">
        <v>17</v>
      </c>
      <c r="E4" s="4" t="s">
        <v>18</v>
      </c>
      <c r="F4" s="4" t="s">
        <v>24</v>
      </c>
      <c r="G4" s="4" t="s">
        <v>25</v>
      </c>
      <c r="H4" s="4"/>
      <c r="I4" s="4" t="s">
        <v>21</v>
      </c>
      <c r="J4" s="5">
        <v>43560</v>
      </c>
      <c r="K4" s="6">
        <f t="shared" si="0"/>
        <v>605</v>
      </c>
      <c r="L4" s="6">
        <v>2880</v>
      </c>
      <c r="M4" s="7">
        <f>365*2</f>
        <v>730</v>
      </c>
      <c r="N4" s="8">
        <f>365*8</f>
        <v>2920</v>
      </c>
      <c r="O4" s="9">
        <v>720</v>
      </c>
      <c r="P4" s="10">
        <v>43901</v>
      </c>
      <c r="Q4" s="3">
        <v>1000</v>
      </c>
    </row>
    <row r="5" spans="1:17" ht="33.75" x14ac:dyDescent="0.2">
      <c r="A5" t="s">
        <v>63</v>
      </c>
      <c r="B5" s="12" t="s">
        <v>15</v>
      </c>
      <c r="C5" s="13" t="s">
        <v>26</v>
      </c>
      <c r="D5" s="13" t="s">
        <v>27</v>
      </c>
      <c r="E5" s="13" t="s">
        <v>28</v>
      </c>
      <c r="F5" s="13" t="s">
        <v>29</v>
      </c>
      <c r="G5" s="13" t="s">
        <v>20</v>
      </c>
      <c r="H5" s="13"/>
      <c r="I5" s="13" t="s">
        <v>55</v>
      </c>
      <c r="J5" s="14">
        <v>43490</v>
      </c>
      <c r="K5" s="16">
        <f>365+11*30</f>
        <v>695</v>
      </c>
      <c r="L5" s="16">
        <v>1800</v>
      </c>
      <c r="M5" s="7">
        <f>IF(F5="Ab-E", 365,IF(F5="Pure",365*2,365*1.5))</f>
        <v>547.5</v>
      </c>
      <c r="N5" s="8">
        <f>IF(F5="Ab-E", 365*2,IF(F5="Pure",365*8,365*6))</f>
        <v>2190</v>
      </c>
      <c r="O5" s="9">
        <v>540</v>
      </c>
      <c r="P5" s="15">
        <v>43901</v>
      </c>
      <c r="Q5" s="3">
        <v>1000</v>
      </c>
    </row>
    <row r="6" spans="1:17" ht="33.75" x14ac:dyDescent="0.2">
      <c r="A6" t="s">
        <v>64</v>
      </c>
      <c r="B6" s="12" t="s">
        <v>15</v>
      </c>
      <c r="C6" s="13" t="s">
        <v>26</v>
      </c>
      <c r="D6" s="13" t="s">
        <v>27</v>
      </c>
      <c r="E6" s="13" t="s">
        <v>28</v>
      </c>
      <c r="F6" s="13" t="s">
        <v>23</v>
      </c>
      <c r="G6" s="13" t="s">
        <v>20</v>
      </c>
      <c r="H6" s="13"/>
      <c r="I6" s="13" t="s">
        <v>55</v>
      </c>
      <c r="J6" s="14">
        <v>43469</v>
      </c>
      <c r="K6" s="16">
        <f t="shared" ref="K6:K7" si="1">365+11*30</f>
        <v>695</v>
      </c>
      <c r="L6" s="16">
        <v>720</v>
      </c>
      <c r="M6" s="7">
        <f t="shared" ref="M6:M22" si="2">IF(F6="Ab-E", 365,IF(F6="Pure",365*2,365*1.5))</f>
        <v>365</v>
      </c>
      <c r="N6" s="8">
        <f t="shared" ref="N6:N22" si="3">IF(F6="Ab-E", 365*2,IF(F6="Pure",365*8,365*6))</f>
        <v>730</v>
      </c>
      <c r="O6" s="9">
        <v>540</v>
      </c>
      <c r="P6" s="15">
        <v>43901</v>
      </c>
      <c r="Q6" s="3">
        <v>1000</v>
      </c>
    </row>
    <row r="7" spans="1:17" ht="33.75" x14ac:dyDescent="0.2">
      <c r="A7" t="s">
        <v>65</v>
      </c>
      <c r="B7" s="12" t="s">
        <v>15</v>
      </c>
      <c r="C7" s="13" t="s">
        <v>26</v>
      </c>
      <c r="D7" s="13" t="s">
        <v>27</v>
      </c>
      <c r="E7" s="13" t="s">
        <v>28</v>
      </c>
      <c r="F7" s="13" t="s">
        <v>19</v>
      </c>
      <c r="G7" s="13" t="s">
        <v>20</v>
      </c>
      <c r="H7" s="13"/>
      <c r="I7" s="13" t="s">
        <v>55</v>
      </c>
      <c r="J7" s="14">
        <v>43469</v>
      </c>
      <c r="K7" s="16">
        <f t="shared" si="1"/>
        <v>695</v>
      </c>
      <c r="L7" s="16">
        <v>1440</v>
      </c>
      <c r="M7" s="7">
        <f t="shared" si="2"/>
        <v>547.5</v>
      </c>
      <c r="N7" s="8">
        <f t="shared" si="3"/>
        <v>2190</v>
      </c>
      <c r="O7" s="9">
        <v>540</v>
      </c>
      <c r="P7" s="15">
        <v>43901</v>
      </c>
      <c r="Q7" s="3">
        <v>1000</v>
      </c>
    </row>
    <row r="8" spans="1:17" x14ac:dyDescent="0.2">
      <c r="A8" t="s">
        <v>76</v>
      </c>
      <c r="B8" s="3" t="s">
        <v>15</v>
      </c>
      <c r="C8" s="4" t="s">
        <v>30</v>
      </c>
      <c r="D8" s="4" t="s">
        <v>31</v>
      </c>
      <c r="E8" s="4" t="s">
        <v>28</v>
      </c>
      <c r="F8" s="4" t="s">
        <v>23</v>
      </c>
      <c r="G8" s="4" t="s">
        <v>20</v>
      </c>
      <c r="H8" s="4" t="s">
        <v>72</v>
      </c>
      <c r="I8" s="4" t="s">
        <v>56</v>
      </c>
      <c r="J8" s="5">
        <v>43705</v>
      </c>
      <c r="K8" s="16">
        <f>365+4*30</f>
        <v>485</v>
      </c>
      <c r="L8" s="6">
        <v>720</v>
      </c>
      <c r="M8" s="7">
        <f t="shared" si="2"/>
        <v>365</v>
      </c>
      <c r="N8" s="8">
        <f t="shared" si="3"/>
        <v>730</v>
      </c>
      <c r="O8" s="9">
        <v>540</v>
      </c>
      <c r="P8" s="10">
        <v>43901</v>
      </c>
      <c r="Q8" s="3">
        <v>500</v>
      </c>
    </row>
    <row r="9" spans="1:17" x14ac:dyDescent="0.2">
      <c r="A9" t="s">
        <v>77</v>
      </c>
      <c r="B9" s="3" t="s">
        <v>15</v>
      </c>
      <c r="C9" s="4" t="s">
        <v>30</v>
      </c>
      <c r="D9" s="4" t="s">
        <v>31</v>
      </c>
      <c r="E9" s="4" t="s">
        <v>28</v>
      </c>
      <c r="F9" s="4" t="s">
        <v>23</v>
      </c>
      <c r="G9" s="4" t="s">
        <v>20</v>
      </c>
      <c r="H9" s="4" t="s">
        <v>74</v>
      </c>
      <c r="I9" s="4" t="s">
        <v>56</v>
      </c>
      <c r="J9" s="5">
        <v>43705</v>
      </c>
      <c r="K9" s="16">
        <f>365+4*30</f>
        <v>485</v>
      </c>
      <c r="L9" s="6">
        <v>720</v>
      </c>
      <c r="M9" s="7">
        <f t="shared" si="2"/>
        <v>365</v>
      </c>
      <c r="N9" s="8">
        <f t="shared" si="3"/>
        <v>730</v>
      </c>
      <c r="O9" s="9">
        <v>540</v>
      </c>
      <c r="P9" s="10">
        <v>43901</v>
      </c>
      <c r="Q9" s="3">
        <v>500</v>
      </c>
    </row>
    <row r="10" spans="1:17" x14ac:dyDescent="0.2">
      <c r="A10" t="s">
        <v>83</v>
      </c>
      <c r="B10" s="3" t="s">
        <v>15</v>
      </c>
      <c r="C10" s="4" t="s">
        <v>30</v>
      </c>
      <c r="D10" s="4" t="s">
        <v>31</v>
      </c>
      <c r="E10" s="4" t="s">
        <v>28</v>
      </c>
      <c r="F10" s="4" t="s">
        <v>19</v>
      </c>
      <c r="G10" s="4" t="s">
        <v>20</v>
      </c>
      <c r="H10" s="4" t="s">
        <v>72</v>
      </c>
      <c r="I10" s="4" t="s">
        <v>56</v>
      </c>
      <c r="J10" s="5">
        <v>43714</v>
      </c>
      <c r="K10" s="16">
        <f t="shared" ref="K10:K11" si="4">365+4*30</f>
        <v>485</v>
      </c>
      <c r="L10" s="6">
        <v>1440</v>
      </c>
      <c r="M10" s="7">
        <f t="shared" si="2"/>
        <v>547.5</v>
      </c>
      <c r="N10" s="8">
        <f t="shared" si="3"/>
        <v>2190</v>
      </c>
      <c r="O10" s="9">
        <v>540</v>
      </c>
      <c r="P10" s="10">
        <v>43901</v>
      </c>
      <c r="Q10" s="3">
        <v>1000</v>
      </c>
    </row>
    <row r="11" spans="1:17" x14ac:dyDescent="0.2">
      <c r="A11" t="s">
        <v>84</v>
      </c>
      <c r="B11" s="3" t="s">
        <v>15</v>
      </c>
      <c r="C11" s="4" t="s">
        <v>30</v>
      </c>
      <c r="D11" s="4" t="s">
        <v>31</v>
      </c>
      <c r="E11" s="4" t="s">
        <v>28</v>
      </c>
      <c r="F11" s="4" t="s">
        <v>19</v>
      </c>
      <c r="G11" s="4" t="s">
        <v>20</v>
      </c>
      <c r="H11" s="4" t="s">
        <v>74</v>
      </c>
      <c r="I11" s="4" t="s">
        <v>56</v>
      </c>
      <c r="J11" s="5">
        <v>43714</v>
      </c>
      <c r="K11" s="16">
        <f t="shared" si="4"/>
        <v>485</v>
      </c>
      <c r="L11" s="6">
        <v>1440</v>
      </c>
      <c r="M11" s="7">
        <f t="shared" si="2"/>
        <v>547.5</v>
      </c>
      <c r="N11" s="8">
        <f t="shared" si="3"/>
        <v>2190</v>
      </c>
      <c r="O11" s="9">
        <v>540</v>
      </c>
      <c r="P11" s="10">
        <v>43901</v>
      </c>
      <c r="Q11" s="3">
        <v>1000</v>
      </c>
    </row>
    <row r="12" spans="1:17" ht="33.75" x14ac:dyDescent="0.2">
      <c r="A12" t="s">
        <v>75</v>
      </c>
      <c r="B12" s="12" t="s">
        <v>34</v>
      </c>
      <c r="C12" s="13" t="s">
        <v>35</v>
      </c>
      <c r="D12" s="13" t="s">
        <v>36</v>
      </c>
      <c r="E12" s="13" t="s">
        <v>37</v>
      </c>
      <c r="F12" s="13" t="s">
        <v>23</v>
      </c>
      <c r="G12" s="13" t="s">
        <v>20</v>
      </c>
      <c r="H12" s="13"/>
      <c r="I12" s="13" t="s">
        <v>57</v>
      </c>
      <c r="J12" s="14">
        <v>43563</v>
      </c>
      <c r="K12" s="16">
        <f>365+8*30</f>
        <v>605</v>
      </c>
      <c r="L12" s="16">
        <v>720</v>
      </c>
      <c r="M12" s="7">
        <f t="shared" si="2"/>
        <v>365</v>
      </c>
      <c r="N12" s="8">
        <f t="shared" si="3"/>
        <v>730</v>
      </c>
      <c r="O12" s="16">
        <v>360</v>
      </c>
      <c r="P12" s="15">
        <v>43901</v>
      </c>
      <c r="Q12" s="12">
        <v>500</v>
      </c>
    </row>
    <row r="13" spans="1:17" ht="22.5" x14ac:dyDescent="0.2">
      <c r="A13" t="s">
        <v>69</v>
      </c>
      <c r="B13" s="3" t="s">
        <v>15</v>
      </c>
      <c r="C13" s="4" t="s">
        <v>38</v>
      </c>
      <c r="D13" s="4" t="s">
        <v>39</v>
      </c>
      <c r="E13" s="5" t="s">
        <v>28</v>
      </c>
      <c r="F13" s="4" t="s">
        <v>24</v>
      </c>
      <c r="G13" s="4" t="s">
        <v>25</v>
      </c>
      <c r="H13" s="4"/>
      <c r="I13" s="4" t="s">
        <v>56</v>
      </c>
      <c r="J13" s="5">
        <v>43602</v>
      </c>
      <c r="K13" s="16">
        <f>365+7*30</f>
        <v>575</v>
      </c>
      <c r="L13" s="6">
        <v>2880</v>
      </c>
      <c r="M13" s="7">
        <f t="shared" si="2"/>
        <v>730</v>
      </c>
      <c r="N13" s="8">
        <f t="shared" si="3"/>
        <v>2920</v>
      </c>
      <c r="O13" s="6">
        <v>2880</v>
      </c>
      <c r="P13" s="10">
        <v>43901</v>
      </c>
      <c r="Q13" s="12">
        <v>500</v>
      </c>
    </row>
    <row r="14" spans="1:17" ht="22.5" x14ac:dyDescent="0.2">
      <c r="A14" t="s">
        <v>85</v>
      </c>
      <c r="B14" s="3" t="s">
        <v>15</v>
      </c>
      <c r="C14" s="4" t="s">
        <v>38</v>
      </c>
      <c r="D14" s="4" t="s">
        <v>39</v>
      </c>
      <c r="E14" s="5" t="s">
        <v>28</v>
      </c>
      <c r="F14" s="4" t="s">
        <v>23</v>
      </c>
      <c r="G14" s="4" t="s">
        <v>20</v>
      </c>
      <c r="H14" s="4" t="s">
        <v>72</v>
      </c>
      <c r="I14" s="4" t="s">
        <v>56</v>
      </c>
      <c r="J14" s="5">
        <v>43649</v>
      </c>
      <c r="K14" s="16">
        <f>365+5*30</f>
        <v>515</v>
      </c>
      <c r="L14" s="6">
        <v>720</v>
      </c>
      <c r="M14" s="7">
        <f t="shared" si="2"/>
        <v>365</v>
      </c>
      <c r="N14" s="8">
        <f t="shared" si="3"/>
        <v>730</v>
      </c>
      <c r="O14" s="6">
        <v>540</v>
      </c>
      <c r="P14" s="10">
        <v>43901</v>
      </c>
      <c r="Q14" s="12">
        <v>500</v>
      </c>
    </row>
    <row r="15" spans="1:17" ht="22.5" x14ac:dyDescent="0.2">
      <c r="A15" t="s">
        <v>86</v>
      </c>
      <c r="B15" s="3" t="s">
        <v>15</v>
      </c>
      <c r="C15" s="4" t="s">
        <v>38</v>
      </c>
      <c r="D15" s="4" t="s">
        <v>39</v>
      </c>
      <c r="E15" s="5" t="s">
        <v>28</v>
      </c>
      <c r="F15" s="4" t="s">
        <v>23</v>
      </c>
      <c r="G15" s="4" t="s">
        <v>20</v>
      </c>
      <c r="H15" s="4" t="s">
        <v>74</v>
      </c>
      <c r="I15" s="4" t="s">
        <v>56</v>
      </c>
      <c r="J15" s="5">
        <v>43649</v>
      </c>
      <c r="K15" s="16">
        <f>365+5*30</f>
        <v>515</v>
      </c>
      <c r="L15" s="6">
        <v>720</v>
      </c>
      <c r="M15" s="7">
        <f t="shared" si="2"/>
        <v>365</v>
      </c>
      <c r="N15" s="8">
        <f t="shared" si="3"/>
        <v>730</v>
      </c>
      <c r="O15" s="6">
        <v>540</v>
      </c>
      <c r="P15" s="10">
        <v>43901</v>
      </c>
      <c r="Q15" s="12">
        <v>500</v>
      </c>
    </row>
    <row r="16" spans="1:17" ht="22.5" x14ac:dyDescent="0.2">
      <c r="A16" t="s">
        <v>78</v>
      </c>
      <c r="B16" s="3" t="s">
        <v>15</v>
      </c>
      <c r="C16" s="4" t="s">
        <v>38</v>
      </c>
      <c r="D16" s="4" t="s">
        <v>39</v>
      </c>
      <c r="E16" s="5" t="s">
        <v>28</v>
      </c>
      <c r="F16" s="4" t="s">
        <v>19</v>
      </c>
      <c r="G16" s="4" t="s">
        <v>20</v>
      </c>
      <c r="H16" s="4"/>
      <c r="I16" s="4" t="s">
        <v>56</v>
      </c>
      <c r="J16" s="5">
        <v>43677</v>
      </c>
      <c r="K16" s="16">
        <f t="shared" ref="K16" si="5">365+5*30</f>
        <v>515</v>
      </c>
      <c r="L16" s="6">
        <v>1440</v>
      </c>
      <c r="M16" s="7">
        <f t="shared" si="2"/>
        <v>547.5</v>
      </c>
      <c r="N16" s="8">
        <f t="shared" si="3"/>
        <v>2190</v>
      </c>
      <c r="O16" s="6">
        <v>1440</v>
      </c>
      <c r="P16" s="10">
        <v>43901</v>
      </c>
      <c r="Q16" s="3">
        <v>1000</v>
      </c>
    </row>
    <row r="17" spans="1:17" x14ac:dyDescent="0.2">
      <c r="A17" t="s">
        <v>67</v>
      </c>
      <c r="B17" s="12" t="s">
        <v>15</v>
      </c>
      <c r="C17" s="13" t="s">
        <v>40</v>
      </c>
      <c r="D17" s="13" t="s">
        <v>41</v>
      </c>
      <c r="E17" s="13" t="s">
        <v>42</v>
      </c>
      <c r="F17" s="13" t="s">
        <v>23</v>
      </c>
      <c r="G17" s="13" t="s">
        <v>20</v>
      </c>
      <c r="H17" s="13"/>
      <c r="I17" s="13" t="s">
        <v>58</v>
      </c>
      <c r="J17" s="14">
        <v>43713</v>
      </c>
      <c r="K17" s="16">
        <f>365+3*30</f>
        <v>455</v>
      </c>
      <c r="L17" s="16">
        <v>540</v>
      </c>
      <c r="M17" s="7">
        <f t="shared" si="2"/>
        <v>365</v>
      </c>
      <c r="N17" s="8">
        <f t="shared" si="3"/>
        <v>730</v>
      </c>
      <c r="O17" s="9">
        <v>360</v>
      </c>
      <c r="P17" s="15">
        <v>43901</v>
      </c>
      <c r="Q17" s="3">
        <v>1000</v>
      </c>
    </row>
    <row r="18" spans="1:17" x14ac:dyDescent="0.2">
      <c r="A18" t="s">
        <v>80</v>
      </c>
      <c r="B18" s="3" t="s">
        <v>15</v>
      </c>
      <c r="C18" s="4" t="s">
        <v>45</v>
      </c>
      <c r="D18" s="4" t="s">
        <v>46</v>
      </c>
      <c r="E18" s="4" t="s">
        <v>28</v>
      </c>
      <c r="F18" s="4" t="s">
        <v>23</v>
      </c>
      <c r="G18" s="4" t="s">
        <v>20</v>
      </c>
      <c r="H18" s="4" t="s">
        <v>72</v>
      </c>
      <c r="I18" s="4" t="s">
        <v>56</v>
      </c>
      <c r="J18" s="5">
        <v>43622</v>
      </c>
      <c r="K18" s="16">
        <f>365+6*30</f>
        <v>545</v>
      </c>
      <c r="L18" s="6">
        <v>720</v>
      </c>
      <c r="M18" s="7">
        <f t="shared" si="2"/>
        <v>365</v>
      </c>
      <c r="N18" s="8">
        <f t="shared" si="3"/>
        <v>730</v>
      </c>
      <c r="O18" s="6">
        <v>720</v>
      </c>
      <c r="P18" s="10">
        <v>43901</v>
      </c>
      <c r="Q18" s="3">
        <v>500</v>
      </c>
    </row>
    <row r="19" spans="1:17" x14ac:dyDescent="0.2">
      <c r="A19" t="s">
        <v>81</v>
      </c>
      <c r="B19" s="3" t="s">
        <v>15</v>
      </c>
      <c r="C19" s="4" t="s">
        <v>45</v>
      </c>
      <c r="D19" s="4" t="s">
        <v>46</v>
      </c>
      <c r="E19" s="4" t="s">
        <v>28</v>
      </c>
      <c r="F19" s="4" t="s">
        <v>23</v>
      </c>
      <c r="G19" s="4" t="s">
        <v>20</v>
      </c>
      <c r="H19" s="4" t="s">
        <v>74</v>
      </c>
      <c r="I19" s="4" t="s">
        <v>56</v>
      </c>
      <c r="J19" s="5">
        <v>43622</v>
      </c>
      <c r="K19" s="16">
        <f>365+6*30</f>
        <v>545</v>
      </c>
      <c r="L19" s="6">
        <v>720</v>
      </c>
      <c r="M19" s="7">
        <f t="shared" si="2"/>
        <v>365</v>
      </c>
      <c r="N19" s="8">
        <f t="shared" si="3"/>
        <v>730</v>
      </c>
      <c r="O19" s="6">
        <v>720</v>
      </c>
      <c r="P19" s="10">
        <v>43901</v>
      </c>
      <c r="Q19" s="3">
        <v>500</v>
      </c>
    </row>
    <row r="20" spans="1:17" x14ac:dyDescent="0.2">
      <c r="A20" t="s">
        <v>82</v>
      </c>
      <c r="B20" s="3" t="s">
        <v>15</v>
      </c>
      <c r="C20" s="4" t="s">
        <v>45</v>
      </c>
      <c r="D20" s="4" t="s">
        <v>46</v>
      </c>
      <c r="E20" s="4" t="s">
        <v>28</v>
      </c>
      <c r="F20" s="4" t="s">
        <v>23</v>
      </c>
      <c r="G20" s="4" t="s">
        <v>20</v>
      </c>
      <c r="H20" s="4" t="s">
        <v>79</v>
      </c>
      <c r="I20" s="4" t="s">
        <v>56</v>
      </c>
      <c r="J20" s="5">
        <v>43622</v>
      </c>
      <c r="K20" s="16">
        <f>365+6*30</f>
        <v>545</v>
      </c>
      <c r="L20" s="6">
        <v>720</v>
      </c>
      <c r="M20" s="7">
        <f t="shared" si="2"/>
        <v>365</v>
      </c>
      <c r="N20" s="8">
        <f t="shared" si="3"/>
        <v>730</v>
      </c>
      <c r="O20" s="6">
        <v>720</v>
      </c>
      <c r="P20" s="10">
        <v>43901</v>
      </c>
      <c r="Q20" s="3">
        <v>500</v>
      </c>
    </row>
    <row r="21" spans="1:17" ht="45" x14ac:dyDescent="0.2">
      <c r="A21" t="s">
        <v>90</v>
      </c>
      <c r="B21" s="12" t="s">
        <v>34</v>
      </c>
      <c r="C21" s="13" t="s">
        <v>47</v>
      </c>
      <c r="D21" s="13" t="s">
        <v>48</v>
      </c>
      <c r="E21" s="13" t="s">
        <v>49</v>
      </c>
      <c r="F21" s="13" t="s">
        <v>50</v>
      </c>
      <c r="G21" s="13" t="s">
        <v>51</v>
      </c>
      <c r="H21" s="13"/>
      <c r="I21" s="13" t="s">
        <v>59</v>
      </c>
      <c r="J21" s="14">
        <v>43613</v>
      </c>
      <c r="K21" s="16">
        <f>365+7*30</f>
        <v>575</v>
      </c>
      <c r="L21" s="16">
        <v>1800</v>
      </c>
      <c r="M21" s="7">
        <f t="shared" si="2"/>
        <v>547.5</v>
      </c>
      <c r="N21" s="8">
        <f t="shared" si="3"/>
        <v>2190</v>
      </c>
      <c r="O21" s="16">
        <v>720</v>
      </c>
      <c r="P21" s="15">
        <v>43901</v>
      </c>
      <c r="Q21" s="3">
        <v>1000</v>
      </c>
    </row>
    <row r="22" spans="1:17" ht="22.5" x14ac:dyDescent="0.2">
      <c r="A22" t="s">
        <v>62</v>
      </c>
      <c r="B22" s="17" t="s">
        <v>15</v>
      </c>
      <c r="C22" s="18" t="s">
        <v>52</v>
      </c>
      <c r="D22" s="18" t="s">
        <v>53</v>
      </c>
      <c r="E22" s="18" t="s">
        <v>49</v>
      </c>
      <c r="F22" s="18" t="s">
        <v>23</v>
      </c>
      <c r="G22" s="18" t="s">
        <v>20</v>
      </c>
      <c r="H22" s="18"/>
      <c r="I22" s="18" t="s">
        <v>60</v>
      </c>
      <c r="J22" s="18" t="s">
        <v>54</v>
      </c>
      <c r="K22" s="16">
        <f>365+6*30</f>
        <v>545</v>
      </c>
      <c r="L22" s="19">
        <v>720</v>
      </c>
      <c r="M22" s="7">
        <f t="shared" si="2"/>
        <v>365</v>
      </c>
      <c r="N22" s="8">
        <f t="shared" si="3"/>
        <v>730</v>
      </c>
      <c r="O22" s="19">
        <v>720</v>
      </c>
      <c r="P22" s="20">
        <v>43901</v>
      </c>
      <c r="Q22" s="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Excluding Re-runs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Molloy</dc:creator>
  <cp:lastModifiedBy>Rachel Molloy</cp:lastModifiedBy>
  <dcterms:created xsi:type="dcterms:W3CDTF">2021-04-01T00:07:32Z</dcterms:created>
  <dcterms:modified xsi:type="dcterms:W3CDTF">2021-04-12T18:44:47Z</dcterms:modified>
</cp:coreProperties>
</file>