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4CAA1347-4FB8-4BB7-BF92-ED9F421F4846}" xr6:coauthVersionLast="46" xr6:coauthVersionMax="46" xr10:uidLastSave="{00000000-0000-0000-0000-000000000000}"/>
  <bookViews>
    <workbookView minimized="1" xWindow="5595" yWindow="3300" windowWidth="21600" windowHeight="11385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/>
  <c r="K3" i="1"/>
  <c r="I21" i="1"/>
  <c r="I20" i="1"/>
  <c r="I19" i="1"/>
  <c r="I18" i="1"/>
  <c r="I17" i="1"/>
  <c r="I15" i="1"/>
  <c r="I16" i="1"/>
  <c r="I14" i="1"/>
  <c r="I13" i="1"/>
  <c r="I12" i="1"/>
  <c r="I10" i="1"/>
  <c r="I11" i="1"/>
  <c r="I9" i="1"/>
  <c r="I7" i="1"/>
  <c r="I8" i="1"/>
  <c r="I6" i="1"/>
  <c r="L5" i="1"/>
  <c r="K5" i="1"/>
  <c r="I5" i="1"/>
  <c r="L4" i="1"/>
  <c r="I4" i="1"/>
  <c r="L3" i="1"/>
  <c r="I3" i="1"/>
</calcChain>
</file>

<file path=xl/sharedStrings.xml><?xml version="1.0" encoding="utf-8"?>
<sst xmlns="http://schemas.openxmlformats.org/spreadsheetml/2006/main" count="234" uniqueCount="86">
  <si>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</si>
  <si>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</si>
  <si>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</si>
  <si>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</si>
  <si>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</si>
  <si>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</si>
  <si>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</si>
  <si>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</si>
  <si>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</si>
  <si>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</si>
  <si>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</si>
  <si>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</si>
  <si>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</si>
  <si>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</si>
  <si>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</si>
  <si>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</si>
  <si>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Integrin</t>
  </si>
  <si>
    <t>10D5</t>
  </si>
  <si>
    <t>ms G2a</t>
  </si>
  <si>
    <t>PE</t>
  </si>
  <si>
    <t>NA</t>
  </si>
  <si>
    <t>H441 cell line</t>
  </si>
  <si>
    <t>540 days</t>
  </si>
  <si>
    <t>Ab-E</t>
  </si>
  <si>
    <t>Pure</t>
  </si>
  <si>
    <t>PE goat anti mouse Ig</t>
  </si>
  <si>
    <t>CD206</t>
  </si>
  <si>
    <t>15-2</t>
  </si>
  <si>
    <t>ms G1, k</t>
  </si>
  <si>
    <t>BV421</t>
  </si>
  <si>
    <t>HLA-E</t>
  </si>
  <si>
    <t>3D12</t>
  </si>
  <si>
    <t>PE rat anti mouse</t>
  </si>
  <si>
    <t>wait for repeat</t>
  </si>
  <si>
    <t>Ms</t>
  </si>
  <si>
    <t>pDC-TREM</t>
  </si>
  <si>
    <t>4A6</t>
  </si>
  <si>
    <t>rat G2a, k</t>
  </si>
  <si>
    <t>CD123, IL-3Ra</t>
  </si>
  <si>
    <t>6H6</t>
  </si>
  <si>
    <t>HLA-G</t>
  </si>
  <si>
    <t>87G</t>
  </si>
  <si>
    <t>ms G2a, k</t>
  </si>
  <si>
    <t>360 - rework buffer?</t>
  </si>
  <si>
    <t>test FGI ASAP</t>
  </si>
  <si>
    <t>CD245</t>
  </si>
  <si>
    <t>DY12</t>
  </si>
  <si>
    <t>CD279 (PD-1)</t>
  </si>
  <si>
    <t>RMP1-14.rMab</t>
  </si>
  <si>
    <t xml:space="preserve">rat G2a, k </t>
  </si>
  <si>
    <t>NA/LE</t>
  </si>
  <si>
    <t>Biotin anti rat IgG2a + Streptavidin PE</t>
  </si>
  <si>
    <t>CX3CL</t>
  </si>
  <si>
    <t>V13-864</t>
  </si>
  <si>
    <t>6/62019</t>
  </si>
  <si>
    <t>GM-CSF stimulated PBMC</t>
  </si>
  <si>
    <t>LWB</t>
  </si>
  <si>
    <t>transiently transfected 293 cells</t>
  </si>
  <si>
    <t>JEG-3</t>
  </si>
  <si>
    <t>B6 activated spleen</t>
  </si>
  <si>
    <t>HEPG2 cell line</t>
  </si>
  <si>
    <t>Pass Min Shelf-Life?</t>
  </si>
  <si>
    <t>Shelf-Life (days)</t>
  </si>
  <si>
    <t>Condition</t>
  </si>
  <si>
    <t>N</t>
  </si>
  <si>
    <t>Y</t>
  </si>
  <si>
    <t>Linear, Raw</t>
  </si>
  <si>
    <t>75% Threshold, No CI</t>
  </si>
  <si>
    <t>80% Threshold, No CI</t>
  </si>
  <si>
    <t>75% Threshold, Lwr 95% CI</t>
  </si>
  <si>
    <t>80% Threshold, Lwr 95% CI</t>
  </si>
  <si>
    <t>Ignore R^2</t>
  </si>
  <si>
    <t>Linear, Raw
Linear, Optimal</t>
  </si>
  <si>
    <t>Linear, Raw (Lymph)
Linear, Optimal (Lymph)
Linear, Raw (Mono)
Linear, Optimal (Mono)</t>
  </si>
  <si>
    <t>Y
Y
Y
Y</t>
  </si>
  <si>
    <t>N
N
Y
N</t>
  </si>
  <si>
    <t>All</t>
  </si>
  <si>
    <t>Linear, Optimal</t>
  </si>
  <si>
    <t>2nd Order</t>
  </si>
  <si>
    <t>Y
Y</t>
  </si>
  <si>
    <t>Y
N</t>
  </si>
  <si>
    <t>N
N</t>
  </si>
  <si>
    <t>Linear (Lymph)
2nd Order, Optimal (Mono)
Linear (Gran)</t>
  </si>
  <si>
    <t>Linear
2nd Order, Optimal</t>
  </si>
  <si>
    <t>None of models are statistically significant</t>
  </si>
  <si>
    <t>R^2=0.5 for Linear, Raw
R^2=0.88 for Linear,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</si>
</sst>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center" vertical="center" wrapText="1" readingOrder="1"/>
    </xf>
    <xf numFmtId="1" fontId="2" fillId="7" borderId="1" xfId="0" applyNumberFormat="1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left" vertical="center" wrapText="1" readingOrder="1"/>
    </xf>
    <xf numFmtId="1" fontId="2" fillId="8" borderId="1" xfId="0" applyNumberFormat="1" applyFont="1" applyFill="1" applyBorder="1" applyAlignment="1">
      <alignment horizontal="center" vertical="center" wrapText="1" readingOrder="1"/>
    </xf>
    <xf numFmtId="14" fontId="2" fillId="8" borderId="1" xfId="0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9" borderId="0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Z21"/>
  <sheetViews>
    <sheetView tabSelected="1" workbookViewId="0">
      <selection activeCell="I2" sqref="I2"/>
    </sheetView>
  </sheetViews>
  <sheetFormatPr defaultRowHeight="12.75" x14ac:dyDescent="0.2"/>
  <cols>
    <col min="18" max="18" width="24.5703125" customWidth="1"/>
    <col min="19" max="22" width="9.140625" style="22"/>
    <col min="23" max="23" width="29" customWidth="1"/>
  </cols>
  <sheetData>
    <row r="1" spans="1:26" ht="25.5" customHeight="1" x14ac:dyDescent="0.2">
      <c r="P1" s="29" t="s">
        <v>71</v>
      </c>
      <c r="Q1" s="29"/>
      <c r="R1" s="29"/>
      <c r="S1" s="29"/>
      <c r="T1" s="29"/>
      <c r="U1" s="29"/>
      <c r="V1" s="29"/>
      <c r="W1" s="28"/>
      <c r="X1" s="28"/>
      <c r="Y1" s="28"/>
      <c r="Z1" s="28"/>
    </row>
    <row r="2" spans="1:26" ht="56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61</v>
      </c>
      <c r="Q2" s="1" t="s">
        <v>62</v>
      </c>
      <c r="R2" s="1" t="s">
        <v>63</v>
      </c>
      <c r="S2" s="25" t="s">
        <v>67</v>
      </c>
      <c r="T2" s="25" t="s">
        <v>68</v>
      </c>
      <c r="U2" s="25" t="s">
        <v>69</v>
      </c>
      <c r="V2" s="25" t="s">
        <v>70</v>
      </c>
      <c r="W2" s="24"/>
      <c r="X2" s="24"/>
      <c r="Y2" s="24"/>
      <c r="Z2" s="24"/>
    </row>
    <row r="3" spans="1:26" ht="22.5" x14ac:dyDescent="0.2">
      <c r="A3" s="3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5">
        <v>43580</v>
      </c>
      <c r="I3" s="6">
        <f>365+(8*30)</f>
        <v>605</v>
      </c>
      <c r="J3" s="6">
        <v>2160</v>
      </c>
      <c r="K3" s="7">
        <f>1.5*365</f>
        <v>547.5</v>
      </c>
      <c r="L3" s="8">
        <f>365*6</f>
        <v>2190</v>
      </c>
      <c r="M3" s="9" t="s">
        <v>22</v>
      </c>
      <c r="N3" s="10">
        <v>43901</v>
      </c>
      <c r="O3" s="11">
        <v>1000</v>
      </c>
      <c r="P3" t="s">
        <v>64</v>
      </c>
    </row>
    <row r="4" spans="1:26" ht="22.5" x14ac:dyDescent="0.2">
      <c r="A4" s="3" t="s">
        <v>15</v>
      </c>
      <c r="B4" s="4" t="s">
        <v>16</v>
      </c>
      <c r="C4" s="4" t="s">
        <v>17</v>
      </c>
      <c r="D4" s="4" t="s">
        <v>18</v>
      </c>
      <c r="E4" s="4" t="s">
        <v>23</v>
      </c>
      <c r="F4" s="4" t="s">
        <v>20</v>
      </c>
      <c r="G4" s="4" t="s">
        <v>21</v>
      </c>
      <c r="H4" s="5">
        <v>43579</v>
      </c>
      <c r="I4" s="6">
        <f t="shared" ref="I4:I5" si="0">365+(8*30)</f>
        <v>605</v>
      </c>
      <c r="J4" s="6">
        <v>540</v>
      </c>
      <c r="K4" s="7">
        <v>365</v>
      </c>
      <c r="L4" s="8">
        <f>365*2</f>
        <v>730</v>
      </c>
      <c r="M4" s="9">
        <v>540</v>
      </c>
      <c r="N4" s="10">
        <v>43901</v>
      </c>
      <c r="O4" s="11">
        <v>1000</v>
      </c>
      <c r="P4" t="s">
        <v>65</v>
      </c>
      <c r="Q4">
        <v>830</v>
      </c>
      <c r="R4" t="s">
        <v>66</v>
      </c>
      <c r="S4" s="22" t="s">
        <v>65</v>
      </c>
      <c r="T4" s="22" t="s">
        <v>65</v>
      </c>
      <c r="U4" s="22" t="s">
        <v>65</v>
      </c>
      <c r="V4" s="22" t="s">
        <v>64</v>
      </c>
    </row>
    <row r="5" spans="1:26" ht="22.5" x14ac:dyDescent="0.2">
      <c r="A5" s="3" t="s">
        <v>15</v>
      </c>
      <c r="B5" s="4" t="s">
        <v>16</v>
      </c>
      <c r="C5" s="4" t="s">
        <v>17</v>
      </c>
      <c r="D5" s="4" t="s">
        <v>18</v>
      </c>
      <c r="E5" s="4" t="s">
        <v>24</v>
      </c>
      <c r="F5" s="4" t="s">
        <v>25</v>
      </c>
      <c r="G5" s="4" t="s">
        <v>21</v>
      </c>
      <c r="H5" s="5">
        <v>43560</v>
      </c>
      <c r="I5" s="6">
        <f t="shared" si="0"/>
        <v>605</v>
      </c>
      <c r="J5" s="6">
        <v>2880</v>
      </c>
      <c r="K5" s="7">
        <f>365*2</f>
        <v>730</v>
      </c>
      <c r="L5" s="8">
        <f>365*8</f>
        <v>2920</v>
      </c>
      <c r="M5" s="9">
        <v>720</v>
      </c>
      <c r="N5" s="10">
        <v>43901</v>
      </c>
      <c r="O5" s="3">
        <v>1000</v>
      </c>
      <c r="P5" t="s">
        <v>64</v>
      </c>
    </row>
    <row r="6" spans="1:26" ht="33.75" x14ac:dyDescent="0.2">
      <c r="A6" s="12" t="s">
        <v>15</v>
      </c>
      <c r="B6" s="13" t="s">
        <v>26</v>
      </c>
      <c r="C6" s="13" t="s">
        <v>27</v>
      </c>
      <c r="D6" s="13" t="s">
        <v>28</v>
      </c>
      <c r="E6" s="13" t="s">
        <v>29</v>
      </c>
      <c r="F6" s="13" t="s">
        <v>20</v>
      </c>
      <c r="G6" s="13" t="s">
        <v>55</v>
      </c>
      <c r="H6" s="14">
        <v>43490</v>
      </c>
      <c r="I6" s="16">
        <f>365+11*30</f>
        <v>695</v>
      </c>
      <c r="J6" s="16">
        <v>1800</v>
      </c>
      <c r="K6" s="7">
        <f>IF(E6="Ab-E", 365,IF(E6="Pure",365*2,365*1.5))</f>
        <v>547.5</v>
      </c>
      <c r="L6" s="8">
        <f>IF(E6="Ab-E", 365*2,IF(E6="Pure",365*8,365*6))</f>
        <v>2190</v>
      </c>
      <c r="M6" s="9">
        <v>540</v>
      </c>
      <c r="N6" s="15">
        <v>43901</v>
      </c>
      <c r="O6" s="3">
        <v>1000</v>
      </c>
      <c r="P6" s="21" t="s">
        <v>65</v>
      </c>
      <c r="Q6">
        <v>687</v>
      </c>
      <c r="R6" t="s">
        <v>66</v>
      </c>
      <c r="S6" s="22" t="s">
        <v>65</v>
      </c>
      <c r="T6" s="23" t="s">
        <v>64</v>
      </c>
      <c r="U6" s="23" t="s">
        <v>64</v>
      </c>
      <c r="V6" s="23" t="s">
        <v>64</v>
      </c>
    </row>
    <row r="7" spans="1:26" ht="48.75" customHeight="1" x14ac:dyDescent="0.2">
      <c r="A7" s="12" t="s">
        <v>15</v>
      </c>
      <c r="B7" s="13" t="s">
        <v>26</v>
      </c>
      <c r="C7" s="13" t="s">
        <v>27</v>
      </c>
      <c r="D7" s="13" t="s">
        <v>28</v>
      </c>
      <c r="E7" s="13" t="s">
        <v>23</v>
      </c>
      <c r="F7" s="13" t="s">
        <v>20</v>
      </c>
      <c r="G7" s="13" t="s">
        <v>55</v>
      </c>
      <c r="H7" s="14">
        <v>43469</v>
      </c>
      <c r="I7" s="16">
        <f t="shared" ref="I7:I8" si="1">365+11*30</f>
        <v>695</v>
      </c>
      <c r="J7" s="16">
        <v>720</v>
      </c>
      <c r="K7" s="7">
        <f t="shared" ref="K7:K21" si="2">IF(E7="Ab-E", 365,IF(E7="Pure",365*2,365*1.5))</f>
        <v>365</v>
      </c>
      <c r="L7" s="8">
        <f t="shared" ref="L7:L21" si="3">IF(E7="Ab-E", 365*2,IF(E7="Pure",365*8,365*6))</f>
        <v>730</v>
      </c>
      <c r="M7" s="9">
        <v>540</v>
      </c>
      <c r="N7" s="15">
        <v>43901</v>
      </c>
      <c r="O7" s="3">
        <v>1000</v>
      </c>
      <c r="P7" s="21" t="s">
        <v>65</v>
      </c>
      <c r="R7" s="22" t="s">
        <v>72</v>
      </c>
      <c r="S7" s="26" t="s">
        <v>79</v>
      </c>
      <c r="T7" s="27" t="s">
        <v>80</v>
      </c>
      <c r="U7" s="27" t="s">
        <v>80</v>
      </c>
      <c r="V7" s="23" t="s">
        <v>64</v>
      </c>
      <c r="W7" s="23" t="s">
        <v>85</v>
      </c>
    </row>
    <row r="8" spans="1:26" ht="33.75" x14ac:dyDescent="0.2">
      <c r="A8" s="12" t="s">
        <v>15</v>
      </c>
      <c r="B8" s="13" t="s">
        <v>26</v>
      </c>
      <c r="C8" s="13" t="s">
        <v>27</v>
      </c>
      <c r="D8" s="13" t="s">
        <v>28</v>
      </c>
      <c r="E8" s="13" t="s">
        <v>19</v>
      </c>
      <c r="F8" s="13" t="s">
        <v>20</v>
      </c>
      <c r="G8" s="13" t="s">
        <v>55</v>
      </c>
      <c r="H8" s="14">
        <v>43469</v>
      </c>
      <c r="I8" s="16">
        <f t="shared" si="1"/>
        <v>695</v>
      </c>
      <c r="J8" s="16">
        <v>1440</v>
      </c>
      <c r="K8" s="7">
        <f t="shared" si="2"/>
        <v>547.5</v>
      </c>
      <c r="L8" s="8">
        <f t="shared" si="3"/>
        <v>2190</v>
      </c>
      <c r="M8" s="9">
        <v>540</v>
      </c>
      <c r="N8" s="15">
        <v>43901</v>
      </c>
      <c r="O8" s="3">
        <v>1000</v>
      </c>
      <c r="P8" s="21" t="s">
        <v>64</v>
      </c>
    </row>
    <row r="9" spans="1:26" ht="51" x14ac:dyDescent="0.2">
      <c r="A9" s="3" t="s">
        <v>15</v>
      </c>
      <c r="B9" s="4" t="s">
        <v>30</v>
      </c>
      <c r="C9" s="4" t="s">
        <v>31</v>
      </c>
      <c r="D9" s="4" t="s">
        <v>28</v>
      </c>
      <c r="E9" s="4" t="s">
        <v>23</v>
      </c>
      <c r="F9" s="4" t="s">
        <v>20</v>
      </c>
      <c r="G9" s="4" t="s">
        <v>56</v>
      </c>
      <c r="H9" s="5">
        <v>43705</v>
      </c>
      <c r="I9" s="16">
        <f>365+4*30</f>
        <v>485</v>
      </c>
      <c r="J9" s="6">
        <v>720</v>
      </c>
      <c r="K9" s="7">
        <f t="shared" si="2"/>
        <v>365</v>
      </c>
      <c r="L9" s="8">
        <f t="shared" si="3"/>
        <v>730</v>
      </c>
      <c r="M9" s="9">
        <v>540</v>
      </c>
      <c r="N9" s="10">
        <v>43901</v>
      </c>
      <c r="O9" s="3">
        <v>500</v>
      </c>
      <c r="P9" s="21" t="s">
        <v>65</v>
      </c>
      <c r="R9" s="22" t="s">
        <v>73</v>
      </c>
      <c r="S9" s="26" t="s">
        <v>74</v>
      </c>
      <c r="T9" s="26" t="s">
        <v>75</v>
      </c>
      <c r="U9" s="22" t="s">
        <v>64</v>
      </c>
      <c r="V9" s="22" t="s">
        <v>64</v>
      </c>
    </row>
    <row r="10" spans="1:26" ht="22.5" x14ac:dyDescent="0.2">
      <c r="A10" s="3" t="s">
        <v>15</v>
      </c>
      <c r="B10" s="4" t="s">
        <v>30</v>
      </c>
      <c r="C10" s="4" t="s">
        <v>31</v>
      </c>
      <c r="D10" s="4" t="s">
        <v>28</v>
      </c>
      <c r="E10" s="4" t="s">
        <v>24</v>
      </c>
      <c r="F10" s="4" t="s">
        <v>32</v>
      </c>
      <c r="G10" s="4" t="s">
        <v>56</v>
      </c>
      <c r="H10" s="5">
        <v>43676</v>
      </c>
      <c r="I10" s="16">
        <f t="shared" ref="I10:I11" si="4">365+4*30</f>
        <v>485</v>
      </c>
      <c r="J10" s="6">
        <v>2880</v>
      </c>
      <c r="K10" s="7">
        <f t="shared" si="2"/>
        <v>730</v>
      </c>
      <c r="L10" s="8">
        <f t="shared" si="3"/>
        <v>2920</v>
      </c>
      <c r="M10" s="9" t="s">
        <v>33</v>
      </c>
      <c r="N10" s="10">
        <v>43901</v>
      </c>
      <c r="O10" s="3">
        <v>1000</v>
      </c>
      <c r="P10" t="s">
        <v>64</v>
      </c>
      <c r="R10" t="s">
        <v>84</v>
      </c>
    </row>
    <row r="11" spans="1:26" x14ac:dyDescent="0.2">
      <c r="A11" s="3" t="s">
        <v>15</v>
      </c>
      <c r="B11" s="4" t="s">
        <v>30</v>
      </c>
      <c r="C11" s="4" t="s">
        <v>31</v>
      </c>
      <c r="D11" s="4" t="s">
        <v>28</v>
      </c>
      <c r="E11" s="4" t="s">
        <v>19</v>
      </c>
      <c r="F11" s="4" t="s">
        <v>20</v>
      </c>
      <c r="G11" s="4" t="s">
        <v>56</v>
      </c>
      <c r="H11" s="5">
        <v>43714</v>
      </c>
      <c r="I11" s="16">
        <f t="shared" si="4"/>
        <v>485</v>
      </c>
      <c r="J11" s="6">
        <v>1440</v>
      </c>
      <c r="K11" s="7">
        <f t="shared" si="2"/>
        <v>547.5</v>
      </c>
      <c r="L11" s="8">
        <f t="shared" si="3"/>
        <v>2190</v>
      </c>
      <c r="M11" s="9">
        <v>540</v>
      </c>
      <c r="N11" s="10">
        <v>43901</v>
      </c>
      <c r="O11" s="3">
        <v>1000</v>
      </c>
      <c r="P11" t="s">
        <v>64</v>
      </c>
    </row>
    <row r="12" spans="1:26" ht="33.75" x14ac:dyDescent="0.2">
      <c r="A12" s="12" t="s">
        <v>34</v>
      </c>
      <c r="B12" s="13" t="s">
        <v>35</v>
      </c>
      <c r="C12" s="13" t="s">
        <v>36</v>
      </c>
      <c r="D12" s="13" t="s">
        <v>37</v>
      </c>
      <c r="E12" s="13" t="s">
        <v>23</v>
      </c>
      <c r="F12" s="13" t="s">
        <v>20</v>
      </c>
      <c r="G12" s="13" t="s">
        <v>57</v>
      </c>
      <c r="H12" s="14">
        <v>43563</v>
      </c>
      <c r="I12" s="16">
        <f>365+8*30</f>
        <v>605</v>
      </c>
      <c r="J12" s="16">
        <v>720</v>
      </c>
      <c r="K12" s="7">
        <f t="shared" si="2"/>
        <v>365</v>
      </c>
      <c r="L12" s="8">
        <f t="shared" si="3"/>
        <v>730</v>
      </c>
      <c r="M12" s="16">
        <v>360</v>
      </c>
      <c r="N12" s="15">
        <v>43901</v>
      </c>
      <c r="O12" s="12">
        <v>500</v>
      </c>
      <c r="P12" t="s">
        <v>65</v>
      </c>
      <c r="R12" t="s">
        <v>76</v>
      </c>
      <c r="S12" s="22" t="s">
        <v>65</v>
      </c>
      <c r="T12" s="22" t="s">
        <v>65</v>
      </c>
      <c r="U12" s="22" t="s">
        <v>65</v>
      </c>
      <c r="V12" s="22" t="s">
        <v>64</v>
      </c>
    </row>
    <row r="13" spans="1:26" ht="22.5" x14ac:dyDescent="0.2">
      <c r="A13" s="3" t="s">
        <v>15</v>
      </c>
      <c r="B13" s="4" t="s">
        <v>38</v>
      </c>
      <c r="C13" s="4" t="s">
        <v>39</v>
      </c>
      <c r="D13" s="5" t="s">
        <v>28</v>
      </c>
      <c r="E13" s="4" t="s">
        <v>24</v>
      </c>
      <c r="F13" s="4" t="s">
        <v>25</v>
      </c>
      <c r="G13" s="4" t="s">
        <v>56</v>
      </c>
      <c r="H13" s="5">
        <v>43602</v>
      </c>
      <c r="I13" s="16">
        <f>365+7*30</f>
        <v>575</v>
      </c>
      <c r="J13" s="6">
        <v>2880</v>
      </c>
      <c r="K13" s="7">
        <f t="shared" si="2"/>
        <v>730</v>
      </c>
      <c r="L13" s="8">
        <f t="shared" si="3"/>
        <v>2920</v>
      </c>
      <c r="M13" s="6">
        <v>2880</v>
      </c>
      <c r="N13" s="10">
        <v>43901</v>
      </c>
      <c r="O13" s="12">
        <v>500</v>
      </c>
      <c r="P13" t="s">
        <v>65</v>
      </c>
      <c r="R13" t="s">
        <v>77</v>
      </c>
      <c r="S13" s="22" t="s">
        <v>65</v>
      </c>
      <c r="T13" s="22" t="s">
        <v>65</v>
      </c>
      <c r="U13" s="22" t="s">
        <v>65</v>
      </c>
      <c r="V13" s="22" t="s">
        <v>65</v>
      </c>
    </row>
    <row r="14" spans="1:26" ht="22.5" x14ac:dyDescent="0.2">
      <c r="A14" s="3" t="s">
        <v>15</v>
      </c>
      <c r="B14" s="4" t="s">
        <v>38</v>
      </c>
      <c r="C14" s="4" t="s">
        <v>39</v>
      </c>
      <c r="D14" s="5" t="s">
        <v>28</v>
      </c>
      <c r="E14" s="4" t="s">
        <v>23</v>
      </c>
      <c r="F14" s="4" t="s">
        <v>20</v>
      </c>
      <c r="G14" s="4" t="s">
        <v>56</v>
      </c>
      <c r="H14" s="5">
        <v>43649</v>
      </c>
      <c r="I14" s="16">
        <f>365+5*30</f>
        <v>515</v>
      </c>
      <c r="J14" s="6">
        <v>720</v>
      </c>
      <c r="K14" s="7">
        <f t="shared" si="2"/>
        <v>365</v>
      </c>
      <c r="L14" s="8">
        <f t="shared" si="3"/>
        <v>730</v>
      </c>
      <c r="M14" s="6">
        <v>540</v>
      </c>
      <c r="N14" s="10">
        <v>43901</v>
      </c>
      <c r="O14" s="12">
        <v>500</v>
      </c>
      <c r="P14" t="s">
        <v>64</v>
      </c>
      <c r="R14" t="s">
        <v>84</v>
      </c>
    </row>
    <row r="15" spans="1:26" ht="22.5" x14ac:dyDescent="0.2">
      <c r="A15" s="3" t="s">
        <v>15</v>
      </c>
      <c r="B15" s="4" t="s">
        <v>38</v>
      </c>
      <c r="C15" s="4" t="s">
        <v>39</v>
      </c>
      <c r="D15" s="5" t="s">
        <v>28</v>
      </c>
      <c r="E15" s="4" t="s">
        <v>19</v>
      </c>
      <c r="F15" s="4" t="s">
        <v>20</v>
      </c>
      <c r="G15" s="4" t="s">
        <v>56</v>
      </c>
      <c r="H15" s="5">
        <v>43677</v>
      </c>
      <c r="I15" s="16">
        <f t="shared" ref="I15:I16" si="5">365+5*30</f>
        <v>515</v>
      </c>
      <c r="J15" s="6">
        <v>1440</v>
      </c>
      <c r="K15" s="7">
        <f t="shared" si="2"/>
        <v>547.5</v>
      </c>
      <c r="L15" s="8">
        <f t="shared" si="3"/>
        <v>2190</v>
      </c>
      <c r="M15" s="6">
        <v>1440</v>
      </c>
      <c r="N15" s="10">
        <v>43901</v>
      </c>
      <c r="O15" s="3">
        <v>1000</v>
      </c>
      <c r="P15" t="s">
        <v>64</v>
      </c>
      <c r="R15" t="s">
        <v>84</v>
      </c>
    </row>
    <row r="16" spans="1:26" ht="33.75" x14ac:dyDescent="0.2">
      <c r="A16" s="12" t="s">
        <v>15</v>
      </c>
      <c r="B16" s="13" t="s">
        <v>40</v>
      </c>
      <c r="C16" s="13" t="s">
        <v>41</v>
      </c>
      <c r="D16" s="13" t="s">
        <v>42</v>
      </c>
      <c r="E16" s="13" t="s">
        <v>24</v>
      </c>
      <c r="F16" s="13" t="s">
        <v>25</v>
      </c>
      <c r="G16" s="13" t="s">
        <v>58</v>
      </c>
      <c r="H16" s="14">
        <v>43676</v>
      </c>
      <c r="I16" s="16">
        <f t="shared" si="5"/>
        <v>515</v>
      </c>
      <c r="J16" s="16">
        <v>2880</v>
      </c>
      <c r="K16" s="7">
        <f t="shared" si="2"/>
        <v>730</v>
      </c>
      <c r="L16" s="8">
        <f t="shared" si="3"/>
        <v>2920</v>
      </c>
      <c r="M16" s="9" t="s">
        <v>43</v>
      </c>
      <c r="N16" s="15">
        <v>43901</v>
      </c>
      <c r="O16" s="12">
        <v>500</v>
      </c>
      <c r="P16" t="s">
        <v>65</v>
      </c>
      <c r="R16" t="s">
        <v>78</v>
      </c>
      <c r="S16" s="22" t="s">
        <v>65</v>
      </c>
      <c r="T16" s="22" t="s">
        <v>65</v>
      </c>
      <c r="U16" s="22" t="s">
        <v>65</v>
      </c>
      <c r="V16" s="22" t="s">
        <v>65</v>
      </c>
    </row>
    <row r="17" spans="1:22" ht="22.5" x14ac:dyDescent="0.2">
      <c r="A17" s="12" t="s">
        <v>15</v>
      </c>
      <c r="B17" s="13" t="s">
        <v>40</v>
      </c>
      <c r="C17" s="13" t="s">
        <v>41</v>
      </c>
      <c r="D17" s="13" t="s">
        <v>42</v>
      </c>
      <c r="E17" s="13" t="s">
        <v>19</v>
      </c>
      <c r="F17" s="13" t="s">
        <v>20</v>
      </c>
      <c r="G17" s="13" t="s">
        <v>58</v>
      </c>
      <c r="H17" s="14">
        <v>43713</v>
      </c>
      <c r="I17" s="16">
        <f>365+3*30</f>
        <v>455</v>
      </c>
      <c r="J17" s="16">
        <v>2160</v>
      </c>
      <c r="K17" s="7">
        <f t="shared" si="2"/>
        <v>547.5</v>
      </c>
      <c r="L17" s="8">
        <f t="shared" si="3"/>
        <v>2190</v>
      </c>
      <c r="M17" s="9" t="s">
        <v>44</v>
      </c>
      <c r="N17" s="15">
        <v>43901</v>
      </c>
      <c r="O17" s="3">
        <v>1000</v>
      </c>
      <c r="P17" t="s">
        <v>64</v>
      </c>
    </row>
    <row r="18" spans="1:22" ht="25.5" x14ac:dyDescent="0.2">
      <c r="A18" s="12" t="s">
        <v>15</v>
      </c>
      <c r="B18" s="13" t="s">
        <v>40</v>
      </c>
      <c r="C18" s="13" t="s">
        <v>41</v>
      </c>
      <c r="D18" s="13" t="s">
        <v>42</v>
      </c>
      <c r="E18" s="13" t="s">
        <v>23</v>
      </c>
      <c r="F18" s="13" t="s">
        <v>20</v>
      </c>
      <c r="G18" s="13" t="s">
        <v>58</v>
      </c>
      <c r="H18" s="14">
        <v>43713</v>
      </c>
      <c r="I18" s="16">
        <f>365+3*30</f>
        <v>455</v>
      </c>
      <c r="J18" s="16">
        <v>540</v>
      </c>
      <c r="K18" s="7">
        <f t="shared" si="2"/>
        <v>365</v>
      </c>
      <c r="L18" s="8">
        <f t="shared" si="3"/>
        <v>730</v>
      </c>
      <c r="M18" s="9">
        <v>360</v>
      </c>
      <c r="N18" s="15">
        <v>43901</v>
      </c>
      <c r="O18" s="3">
        <v>1000</v>
      </c>
      <c r="P18" t="s">
        <v>65</v>
      </c>
      <c r="R18" s="22" t="s">
        <v>72</v>
      </c>
      <c r="S18" s="26" t="s">
        <v>79</v>
      </c>
      <c r="T18" s="26" t="s">
        <v>80</v>
      </c>
      <c r="U18" s="26" t="s">
        <v>79</v>
      </c>
      <c r="V18" s="22" t="s">
        <v>81</v>
      </c>
    </row>
    <row r="19" spans="1:22" ht="38.25" x14ac:dyDescent="0.2">
      <c r="A19" s="3" t="s">
        <v>15</v>
      </c>
      <c r="B19" s="4" t="s">
        <v>45</v>
      </c>
      <c r="C19" s="4" t="s">
        <v>46</v>
      </c>
      <c r="D19" s="4" t="s">
        <v>28</v>
      </c>
      <c r="E19" s="4" t="s">
        <v>23</v>
      </c>
      <c r="F19" s="4" t="s">
        <v>20</v>
      </c>
      <c r="G19" s="4" t="s">
        <v>56</v>
      </c>
      <c r="H19" s="5">
        <v>43622</v>
      </c>
      <c r="I19" s="16">
        <f>365+6*30</f>
        <v>545</v>
      </c>
      <c r="J19" s="6">
        <v>720</v>
      </c>
      <c r="K19" s="7">
        <f t="shared" si="2"/>
        <v>365</v>
      </c>
      <c r="L19" s="8">
        <f t="shared" si="3"/>
        <v>730</v>
      </c>
      <c r="M19" s="6">
        <v>720</v>
      </c>
      <c r="N19" s="10">
        <v>43901</v>
      </c>
      <c r="O19" s="3">
        <v>500</v>
      </c>
      <c r="P19" t="s">
        <v>65</v>
      </c>
      <c r="R19" s="22" t="s">
        <v>82</v>
      </c>
      <c r="S19" s="22" t="s">
        <v>65</v>
      </c>
      <c r="T19" s="22" t="s">
        <v>65</v>
      </c>
      <c r="U19" s="22" t="s">
        <v>65</v>
      </c>
      <c r="V19" s="22" t="s">
        <v>65</v>
      </c>
    </row>
    <row r="20" spans="1:22" ht="45" x14ac:dyDescent="0.2">
      <c r="A20" s="12" t="s">
        <v>34</v>
      </c>
      <c r="B20" s="13" t="s">
        <v>47</v>
      </c>
      <c r="C20" s="13" t="s">
        <v>48</v>
      </c>
      <c r="D20" s="13" t="s">
        <v>49</v>
      </c>
      <c r="E20" s="13" t="s">
        <v>50</v>
      </c>
      <c r="F20" s="13" t="s">
        <v>51</v>
      </c>
      <c r="G20" s="13" t="s">
        <v>59</v>
      </c>
      <c r="H20" s="14">
        <v>43613</v>
      </c>
      <c r="I20" s="16">
        <f>365+7*30</f>
        <v>575</v>
      </c>
      <c r="J20" s="16">
        <v>1800</v>
      </c>
      <c r="K20" s="7">
        <f t="shared" si="2"/>
        <v>547.5</v>
      </c>
      <c r="L20" s="8">
        <f t="shared" si="3"/>
        <v>2190</v>
      </c>
      <c r="M20" s="16">
        <v>720</v>
      </c>
      <c r="N20" s="15">
        <v>43901</v>
      </c>
      <c r="O20" s="3">
        <v>1000</v>
      </c>
      <c r="P20" t="s">
        <v>20</v>
      </c>
    </row>
    <row r="21" spans="1:22" ht="25.5" x14ac:dyDescent="0.2">
      <c r="A21" s="17" t="s">
        <v>15</v>
      </c>
      <c r="B21" s="18" t="s">
        <v>52</v>
      </c>
      <c r="C21" s="18" t="s">
        <v>53</v>
      </c>
      <c r="D21" s="18" t="s">
        <v>49</v>
      </c>
      <c r="E21" s="18" t="s">
        <v>23</v>
      </c>
      <c r="F21" s="18" t="s">
        <v>20</v>
      </c>
      <c r="G21" s="18" t="s">
        <v>60</v>
      </c>
      <c r="H21" s="18" t="s">
        <v>54</v>
      </c>
      <c r="I21" s="16">
        <f>365+6*30</f>
        <v>545</v>
      </c>
      <c r="J21" s="19">
        <v>720</v>
      </c>
      <c r="K21" s="7">
        <f t="shared" si="2"/>
        <v>365</v>
      </c>
      <c r="L21" s="8">
        <f t="shared" si="3"/>
        <v>730</v>
      </c>
      <c r="M21" s="19">
        <v>720</v>
      </c>
      <c r="N21" s="20">
        <v>43901</v>
      </c>
      <c r="O21" s="3">
        <v>1000</v>
      </c>
      <c r="P21" t="s">
        <v>65</v>
      </c>
      <c r="R21" s="22" t="s">
        <v>83</v>
      </c>
      <c r="S21" s="22" t="s">
        <v>65</v>
      </c>
      <c r="T21" s="22" t="s">
        <v>65</v>
      </c>
      <c r="U21" s="22" t="s">
        <v>65</v>
      </c>
      <c r="V21" s="22" t="s">
        <v>65</v>
      </c>
    </row>
  </sheetData>
  <mergeCells count="2">
    <mergeCell ref="W1:Z1"/>
    <mergeCell ref="P1:V1"/>
  </mergeCells>
  <conditionalFormatting sqref="P3:P9 S3:V21 P11:P21 W7">
    <cfRule type="cellIs" dxfId="1" priority="2" operator="equal">
      <formula>"Y"</formula>
    </cfRule>
  </conditionalFormatting>
  <conditionalFormatting sqref="P10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2021-04-12T18:27:52Z</dcterms:modified>
</cp:coreProperties>
</file>