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quare Lattice" sheetId="2" r:id="rId5"/>
    <sheet name="Square Lattice alter cs" sheetId="3" r:id="rId6"/>
    <sheet name="Hexagonal Lattice" sheetId="4" r:id="rId7"/>
    <sheet name="initial-hexagonal" sheetId="5" r:id="rId8"/>
    <sheet name="Sheet 3" sheetId="6" r:id="rId9"/>
  </sheets>
</workbook>
</file>

<file path=xl/sharedStrings.xml><?xml version="1.0" encoding="utf-8"?>
<sst xmlns="http://schemas.openxmlformats.org/spreadsheetml/2006/main" uniqueCount="55">
  <si>
    <t>Table 1</t>
  </si>
  <si>
    <t>cubic</t>
  </si>
  <si>
    <t>hexagonal</t>
  </si>
  <si>
    <t>cubic 450</t>
  </si>
  <si>
    <t>cubic 475</t>
  </si>
  <si>
    <t>cubic 500</t>
  </si>
  <si>
    <t>cubic 525</t>
  </si>
  <si>
    <t>cubic 550</t>
  </si>
  <si>
    <t>cubic 575</t>
  </si>
  <si>
    <t>cubic 600</t>
  </si>
  <si>
    <t>x</t>
  </si>
  <si>
    <t>f</t>
  </si>
  <si>
    <t>noisy x</t>
  </si>
  <si>
    <t>submitted</t>
  </si>
  <si>
    <t>absorption</t>
  </si>
  <si>
    <t>source power (W)</t>
  </si>
  <si>
    <t>source intensity (W/m^2)</t>
  </si>
  <si>
    <t>cross section (m^2)</t>
  </si>
  <si>
    <t>cross section (nm^2)</t>
  </si>
  <si>
    <t>Area (m^2)</t>
  </si>
  <si>
    <t>k (W/mK)</t>
  </si>
  <si>
    <t>delta T on Glass in Air</t>
  </si>
  <si>
    <t>delta T on Glass in PAM</t>
  </si>
  <si>
    <t>confinement value</t>
  </si>
  <si>
    <t>@ 800 nm</t>
  </si>
  <si>
    <t>PAM</t>
  </si>
  <si>
    <t>a = 450</t>
  </si>
  <si>
    <t>Glass</t>
  </si>
  <si>
    <t>Beam Prop.</t>
  </si>
  <si>
    <t>H (m)</t>
  </si>
  <si>
    <t>a = 475</t>
  </si>
  <si>
    <t>P (W)</t>
  </si>
  <si>
    <r>
      <rPr>
        <sz val="12"/>
        <color indexed="8"/>
        <rFont val="Menlo"/>
      </rPr>
      <t>0.0</t>
    </r>
    <r>
      <rPr>
        <sz val="12"/>
        <color indexed="8"/>
        <rFont val="Menlo"/>
      </rPr>
      <t>40</t>
    </r>
    <r>
      <rPr>
        <sz val="12"/>
        <color indexed="8"/>
        <rFont val="Menlo"/>
      </rPr>
      <t>6022</t>
    </r>
  </si>
  <si>
    <t>Air</t>
  </si>
  <si>
    <t>a = 500</t>
  </si>
  <si>
    <t>a = 525</t>
  </si>
  <si>
    <t>a = 550</t>
  </si>
  <si>
    <r>
      <rPr>
        <sz val="12"/>
        <color indexed="8"/>
        <rFont val="Menlo"/>
      </rPr>
      <t>0.0091</t>
    </r>
    <r>
      <rPr>
        <sz val="12"/>
        <color indexed="8"/>
        <rFont val="Menlo"/>
      </rPr>
      <t>40</t>
    </r>
    <r>
      <rPr>
        <sz val="12"/>
        <color indexed="8"/>
        <rFont val="Menlo"/>
      </rPr>
      <t>1</t>
    </r>
  </si>
  <si>
    <t>a = 575</t>
  </si>
  <si>
    <t>a = 600</t>
  </si>
  <si>
    <r>
      <rPr>
        <sz val="12"/>
        <color indexed="8"/>
        <rFont val="Menlo"/>
      </rPr>
      <t>0.018</t>
    </r>
    <r>
      <rPr>
        <sz val="12"/>
        <color indexed="8"/>
        <rFont val="Menlo"/>
      </rPr>
      <t>40</t>
    </r>
    <r>
      <rPr>
        <sz val="12"/>
        <color indexed="8"/>
        <rFont val="Menlo"/>
      </rPr>
      <t>47</t>
    </r>
  </si>
  <si>
    <t>lattice parameter</t>
  </si>
  <si>
    <t>source power</t>
  </si>
  <si>
    <t>source intensity</t>
  </si>
  <si>
    <t xml:space="preserve">delta T on Glass in PAM </t>
  </si>
  <si>
    <t>confinement</t>
  </si>
  <si>
    <t>Hexagonal Lattice</t>
  </si>
  <si>
    <t>a</t>
  </si>
  <si>
    <t>h</t>
  </si>
  <si>
    <t>x position</t>
  </si>
  <si>
    <t>y position</t>
  </si>
  <si>
    <t>box max x</t>
  </si>
  <si>
    <t>part loc x</t>
  </si>
  <si>
    <t>box max y</t>
  </si>
  <si>
    <t>part loc y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</si>
</sst>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E+00"/>
    <numFmt numFmtId="60" formatCode="0.000E+00"/>
    <numFmt numFmtId="61" formatCode="0.0000E+00"/>
    <numFmt numFmtId="62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Menlo"/>
    </font>
    <font>
      <sz val="11"/>
      <color indexed="8"/>
      <name val="Menlo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vertical="top" wrapText="1" readingOrder="1"/>
    </xf>
    <xf numFmtId="59" fontId="3" borderId="7" applyNumberFormat="1" applyFont="1" applyFill="0" applyBorder="1" applyAlignment="1" applyProtection="0">
      <alignment vertical="top" wrapText="1" readingOrder="1"/>
    </xf>
    <xf numFmtId="0" fontId="3" borderId="7" applyNumberFormat="1" applyFont="1" applyFill="0" applyBorder="1" applyAlignment="1" applyProtection="0">
      <alignment vertical="top" wrapText="1" readingOrder="1"/>
    </xf>
    <xf numFmtId="60" fontId="4" borderId="7" applyNumberFormat="1" applyFont="1" applyFill="0" applyBorder="1" applyAlignment="1" applyProtection="0">
      <alignment horizontal="left" vertical="top" wrapText="1" readingOrder="1"/>
    </xf>
    <xf numFmtId="60" fontId="0" borderId="7" applyNumberFormat="1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61" fontId="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3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 readingOrder="1"/>
    </xf>
    <xf numFmtId="59" fontId="4" borderId="7" applyNumberFormat="1" applyFont="1" applyFill="0" applyBorder="1" applyAlignment="1" applyProtection="0">
      <alignment vertical="top" wrapText="1" readingOrder="1"/>
    </xf>
    <xf numFmtId="0" fontId="4" borderId="7" applyNumberFormat="1" applyFont="1" applyFill="0" applyBorder="1" applyAlignment="1" applyProtection="0">
      <alignment vertical="top" wrapText="1" readingOrder="1"/>
    </xf>
    <xf numFmtId="0" fontId="4" borderId="6" applyNumberFormat="0" applyFont="1" applyFill="0" applyBorder="1" applyAlignment="1" applyProtection="0">
      <alignment vertical="top" wrapText="1" readingOrder="1"/>
    </xf>
    <xf numFmtId="0" fontId="4" borderId="7" applyNumberFormat="0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56c1fe"/>
      <rgbColor rgb="ff75d5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11.4453" style="1" customWidth="1"/>
    <col min="5" max="5" width="10.8281" style="1" customWidth="1"/>
    <col min="6" max="6" width="11.1719" style="1" customWidth="1"/>
    <col min="7" max="7" width="10.5781" style="1" customWidth="1"/>
    <col min="8" max="8" width="10.9141" style="1" customWidth="1"/>
    <col min="9" max="9" width="11.1406" style="1" customWidth="1"/>
    <col min="10" max="10" width="10.75" style="1" customWidth="1"/>
    <col min="11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20.2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t="s" s="6">
        <v>7</v>
      </c>
      <c r="I3" t="s" s="6">
        <v>8</v>
      </c>
      <c r="J3" t="s" s="6">
        <v>9</v>
      </c>
    </row>
    <row r="4" ht="20.05" customHeight="1">
      <c r="A4" s="7">
        <v>25</v>
      </c>
      <c r="B4" t="s" s="8">
        <v>10</v>
      </c>
      <c r="C4" t="s" s="9">
        <v>10</v>
      </c>
      <c r="D4" s="10"/>
      <c r="E4" s="10"/>
      <c r="F4" s="10"/>
      <c r="G4" s="10"/>
      <c r="H4" s="10"/>
      <c r="I4" s="10"/>
      <c r="J4" s="10"/>
    </row>
    <row r="5" ht="20.05" customHeight="1">
      <c r="A5" s="7">
        <v>30</v>
      </c>
      <c r="B5" t="s" s="8">
        <v>10</v>
      </c>
      <c r="C5" t="s" s="9">
        <v>10</v>
      </c>
      <c r="D5" t="s" s="11">
        <v>11</v>
      </c>
      <c r="E5" t="s" s="11">
        <v>11</v>
      </c>
      <c r="F5" t="s" s="11">
        <v>11</v>
      </c>
      <c r="G5" t="s" s="11">
        <v>11</v>
      </c>
      <c r="H5" t="s" s="11">
        <v>11</v>
      </c>
      <c r="I5" t="s" s="11">
        <v>11</v>
      </c>
      <c r="J5" t="s" s="11">
        <v>11</v>
      </c>
    </row>
    <row r="6" ht="20.05" customHeight="1">
      <c r="A6" s="7">
        <v>35</v>
      </c>
      <c r="B6" t="s" s="8">
        <v>12</v>
      </c>
      <c r="C6" t="s" s="9">
        <v>10</v>
      </c>
      <c r="D6" s="10"/>
      <c r="E6" s="10"/>
      <c r="F6" s="10"/>
      <c r="G6" s="10"/>
      <c r="H6" s="10"/>
      <c r="I6" s="10"/>
      <c r="J6" s="10"/>
    </row>
    <row r="7" ht="20.05" customHeight="1">
      <c r="A7" s="7">
        <v>40</v>
      </c>
      <c r="B7" t="s" s="8">
        <v>10</v>
      </c>
      <c r="C7" t="s" s="9">
        <v>10</v>
      </c>
      <c r="D7" t="s" s="11">
        <v>11</v>
      </c>
      <c r="E7" t="s" s="11">
        <v>11</v>
      </c>
      <c r="F7" t="s" s="11">
        <v>11</v>
      </c>
      <c r="G7" t="s" s="11">
        <v>11</v>
      </c>
      <c r="H7" t="s" s="11">
        <v>11</v>
      </c>
      <c r="I7" t="s" s="11">
        <v>11</v>
      </c>
      <c r="J7" t="s" s="11">
        <v>11</v>
      </c>
    </row>
    <row r="8" ht="20.05" customHeight="1">
      <c r="A8" s="7">
        <v>45</v>
      </c>
      <c r="B8" t="s" s="8">
        <v>10</v>
      </c>
      <c r="C8" t="s" s="9">
        <v>10</v>
      </c>
      <c r="D8" s="10"/>
      <c r="E8" s="10"/>
      <c r="F8" s="10"/>
      <c r="G8" s="10"/>
      <c r="H8" s="10"/>
      <c r="I8" s="10"/>
      <c r="J8" s="10"/>
    </row>
    <row r="9" ht="20.05" customHeight="1">
      <c r="A9" s="7">
        <v>50</v>
      </c>
      <c r="B9" t="s" s="8">
        <v>10</v>
      </c>
      <c r="C9" t="s" s="9">
        <v>10</v>
      </c>
      <c r="D9" t="s" s="11">
        <v>11</v>
      </c>
      <c r="E9" t="s" s="11">
        <v>11</v>
      </c>
      <c r="F9" t="s" s="11">
        <v>11</v>
      </c>
      <c r="G9" t="s" s="11">
        <v>11</v>
      </c>
      <c r="H9" t="s" s="11">
        <v>11</v>
      </c>
      <c r="I9" t="s" s="11">
        <v>11</v>
      </c>
      <c r="J9" t="s" s="11">
        <v>11</v>
      </c>
    </row>
    <row r="10" ht="20.05" customHeight="1">
      <c r="A10" s="7">
        <v>55</v>
      </c>
      <c r="B10" t="s" s="8">
        <v>10</v>
      </c>
      <c r="C10" t="s" s="9">
        <v>10</v>
      </c>
      <c r="D10" s="10"/>
      <c r="E10" s="10"/>
      <c r="F10" s="10"/>
      <c r="G10" s="10"/>
      <c r="H10" s="10"/>
      <c r="I10" s="10"/>
      <c r="J10" s="10"/>
    </row>
    <row r="11" ht="20.05" customHeight="1">
      <c r="A11" s="7">
        <v>60</v>
      </c>
      <c r="B11" t="s" s="8">
        <v>10</v>
      </c>
      <c r="C11" t="s" s="9">
        <v>10</v>
      </c>
      <c r="D11" t="s" s="11">
        <v>11</v>
      </c>
      <c r="E11" t="s" s="11">
        <v>11</v>
      </c>
      <c r="F11" t="s" s="11">
        <v>11</v>
      </c>
      <c r="G11" t="s" s="11">
        <v>11</v>
      </c>
      <c r="H11" t="s" s="11">
        <v>11</v>
      </c>
      <c r="I11" t="s" s="11">
        <v>11</v>
      </c>
      <c r="J11" t="s" s="11">
        <v>11</v>
      </c>
    </row>
    <row r="12" ht="20.05" customHeight="1">
      <c r="A12" s="7">
        <v>65</v>
      </c>
      <c r="B12" t="s" s="8">
        <v>10</v>
      </c>
      <c r="C12" t="s" s="9">
        <v>10</v>
      </c>
      <c r="D12" s="10"/>
      <c r="E12" s="10"/>
      <c r="F12" s="10"/>
      <c r="G12" s="10"/>
      <c r="H12" s="10"/>
      <c r="I12" s="10"/>
      <c r="J12" s="10"/>
    </row>
    <row r="13" ht="20.05" customHeight="1">
      <c r="A13" s="7">
        <v>70</v>
      </c>
      <c r="B13" t="s" s="8">
        <v>10</v>
      </c>
      <c r="C13" t="s" s="9">
        <v>10</v>
      </c>
      <c r="D13" t="s" s="11">
        <v>11</v>
      </c>
      <c r="E13" t="s" s="11">
        <v>11</v>
      </c>
      <c r="F13" t="s" s="11">
        <v>11</v>
      </c>
      <c r="G13" t="s" s="11">
        <v>11</v>
      </c>
      <c r="H13" t="s" s="11">
        <v>11</v>
      </c>
      <c r="I13" t="s" s="11">
        <v>11</v>
      </c>
      <c r="J13" t="s" s="11">
        <v>11</v>
      </c>
    </row>
    <row r="14" ht="20.05" customHeight="1">
      <c r="A14" s="7">
        <v>75</v>
      </c>
      <c r="B14" t="s" s="8">
        <v>10</v>
      </c>
      <c r="C14" t="s" s="9">
        <v>10</v>
      </c>
      <c r="D14" s="10"/>
      <c r="E14" s="10"/>
      <c r="F14" s="10"/>
      <c r="G14" s="10"/>
      <c r="H14" s="10"/>
      <c r="I14" s="10"/>
      <c r="J14" s="10"/>
    </row>
    <row r="15" ht="20.05" customHeight="1">
      <c r="A15" s="7">
        <v>80</v>
      </c>
      <c r="B15" t="s" s="8">
        <v>10</v>
      </c>
      <c r="C15" t="s" s="9">
        <v>10</v>
      </c>
      <c r="D15" t="s" s="11">
        <v>11</v>
      </c>
      <c r="E15" t="s" s="11">
        <v>11</v>
      </c>
      <c r="F15" t="s" s="11">
        <v>11</v>
      </c>
      <c r="G15" t="s" s="11">
        <v>11</v>
      </c>
      <c r="H15" t="s" s="11">
        <v>11</v>
      </c>
      <c r="I15" t="s" s="11">
        <v>11</v>
      </c>
      <c r="J15" t="s" s="11">
        <v>11</v>
      </c>
    </row>
    <row r="16" ht="20.05" customHeight="1">
      <c r="A16" s="7">
        <v>85</v>
      </c>
      <c r="B16" t="s" s="8">
        <v>10</v>
      </c>
      <c r="C16" t="s" s="9">
        <v>10</v>
      </c>
      <c r="D16" s="10"/>
      <c r="E16" s="10"/>
      <c r="F16" s="10"/>
      <c r="G16" s="10"/>
      <c r="H16" s="10"/>
      <c r="I16" s="10"/>
      <c r="J16" s="10"/>
    </row>
    <row r="17" ht="20.05" customHeight="1">
      <c r="A17" s="7">
        <v>90</v>
      </c>
      <c r="B17" t="s" s="8">
        <v>10</v>
      </c>
      <c r="C17" t="s" s="9">
        <v>10</v>
      </c>
      <c r="D17" s="10"/>
      <c r="E17" s="10"/>
      <c r="F17" s="10"/>
      <c r="G17" s="10"/>
      <c r="H17" s="10"/>
      <c r="I17" s="10"/>
      <c r="J17" s="10"/>
    </row>
    <row r="18" ht="20.05" customHeight="1">
      <c r="A18" s="7">
        <v>95</v>
      </c>
      <c r="B18" t="s" s="8">
        <v>10</v>
      </c>
      <c r="C18" t="s" s="9">
        <v>10</v>
      </c>
      <c r="D18" s="10"/>
      <c r="E18" s="10"/>
      <c r="F18" s="10"/>
      <c r="G18" s="10"/>
      <c r="H18" s="10"/>
      <c r="I18" s="10"/>
      <c r="J18" s="10"/>
    </row>
    <row r="19" ht="20.05" customHeight="1">
      <c r="A19" s="7">
        <v>100</v>
      </c>
      <c r="B19" t="s" s="8">
        <v>10</v>
      </c>
      <c r="C19" t="s" s="9">
        <v>10</v>
      </c>
      <c r="D19" s="10"/>
      <c r="E19" s="10"/>
      <c r="F19" s="10"/>
      <c r="G19" s="10"/>
      <c r="H19" s="10"/>
      <c r="I19" s="10"/>
      <c r="J19" s="10"/>
    </row>
    <row r="20" ht="20.05" customHeight="1">
      <c r="A20" s="7">
        <v>110</v>
      </c>
      <c r="B20" t="s" s="8">
        <v>10</v>
      </c>
      <c r="C20" t="s" s="9">
        <v>10</v>
      </c>
      <c r="D20" s="10"/>
      <c r="E20" s="10"/>
      <c r="F20" s="10"/>
      <c r="G20" s="10"/>
      <c r="H20" s="10"/>
      <c r="I20" s="10"/>
      <c r="J20" s="10"/>
    </row>
    <row r="21" ht="20.05" customHeight="1">
      <c r="A21" s="7">
        <v>120</v>
      </c>
      <c r="B21" t="s" s="8">
        <v>10</v>
      </c>
      <c r="C21" t="s" s="9">
        <v>10</v>
      </c>
      <c r="D21" s="10"/>
      <c r="E21" s="10"/>
      <c r="F21" s="10"/>
      <c r="G21" s="10"/>
      <c r="H21" s="10"/>
      <c r="I21" s="10"/>
      <c r="J21" s="10"/>
    </row>
    <row r="22" ht="20.05" customHeight="1">
      <c r="A22" s="7">
        <v>130</v>
      </c>
      <c r="B22" t="s" s="12">
        <v>13</v>
      </c>
      <c r="C22" s="10"/>
      <c r="D22" s="10"/>
      <c r="E22" s="10"/>
      <c r="F22" s="10"/>
      <c r="G22" s="10"/>
      <c r="H22" s="10"/>
      <c r="I22" s="10"/>
      <c r="J22" s="10"/>
    </row>
    <row r="23" ht="20.05" customHeight="1">
      <c r="A23" s="7">
        <v>140</v>
      </c>
      <c r="B23" t="s" s="8">
        <v>10</v>
      </c>
      <c r="C23" s="10"/>
      <c r="D23" s="10"/>
      <c r="E23" s="10"/>
      <c r="F23" s="10"/>
      <c r="G23" s="10"/>
      <c r="H23" s="10"/>
      <c r="I23" s="10"/>
      <c r="J23" s="10"/>
    </row>
    <row r="24" ht="20.05" customHeight="1">
      <c r="A24" s="7">
        <v>150</v>
      </c>
      <c r="B24" t="s" s="8">
        <v>10</v>
      </c>
      <c r="C24" s="10"/>
      <c r="D24" s="10"/>
      <c r="E24" s="10"/>
      <c r="F24" s="10"/>
      <c r="G24" s="10"/>
      <c r="H24" s="10"/>
      <c r="I24" s="10"/>
      <c r="J24" s="10"/>
    </row>
    <row r="25" ht="20.05" customHeight="1">
      <c r="A25" s="7">
        <v>160</v>
      </c>
      <c r="B25" t="s" s="8">
        <v>10</v>
      </c>
      <c r="C25" s="10"/>
      <c r="D25" s="10"/>
      <c r="E25" s="10"/>
      <c r="F25" s="10"/>
      <c r="G25" s="10"/>
      <c r="H25" s="10"/>
      <c r="I25" s="10"/>
      <c r="J25" s="10"/>
    </row>
    <row r="26" ht="20.05" customHeight="1">
      <c r="A26" s="7">
        <v>170</v>
      </c>
      <c r="B26" t="s" s="8">
        <v>10</v>
      </c>
      <c r="C26" s="10"/>
      <c r="D26" s="10"/>
      <c r="E26" s="10"/>
      <c r="F26" s="10"/>
      <c r="G26" s="10"/>
      <c r="H26" s="10"/>
      <c r="I26" s="10"/>
      <c r="J26" s="10"/>
    </row>
    <row r="27" ht="20.05" customHeight="1">
      <c r="A27" s="7">
        <v>180</v>
      </c>
      <c r="B27" t="s" s="8">
        <v>10</v>
      </c>
      <c r="C27" s="10"/>
      <c r="D27" s="10"/>
      <c r="E27" s="10"/>
      <c r="F27" s="10"/>
      <c r="G27" s="10"/>
      <c r="H27" s="10"/>
      <c r="I27" s="10"/>
      <c r="J27" s="10"/>
    </row>
    <row r="28" ht="20.05" customHeight="1">
      <c r="A28" s="7">
        <v>190</v>
      </c>
      <c r="B28" t="s" s="8">
        <v>10</v>
      </c>
      <c r="C28" s="10"/>
      <c r="D28" s="10"/>
      <c r="E28" s="10"/>
      <c r="F28" s="10"/>
      <c r="G28" s="10"/>
      <c r="H28" s="10"/>
      <c r="I28" s="10"/>
      <c r="J28" s="10"/>
    </row>
    <row r="29" ht="20.05" customHeight="1">
      <c r="A29" s="7">
        <v>200</v>
      </c>
      <c r="B29" t="s" s="8">
        <v>10</v>
      </c>
      <c r="C29" s="10"/>
      <c r="D29" s="10"/>
      <c r="E29" s="10"/>
      <c r="F29" s="10"/>
      <c r="G29" s="10"/>
      <c r="H29" s="10"/>
      <c r="I29" s="10"/>
      <c r="J29" s="10"/>
    </row>
    <row r="30" ht="20.05" customHeight="1">
      <c r="A30" s="13"/>
      <c r="B30" s="14"/>
      <c r="C30" s="10"/>
      <c r="D30" s="10"/>
      <c r="E30" s="10"/>
      <c r="F30" s="10"/>
      <c r="G30" s="10"/>
      <c r="H30" s="10"/>
      <c r="I30" s="10"/>
      <c r="J30" s="10"/>
    </row>
    <row r="31" ht="20.05" customHeight="1">
      <c r="A31" s="13"/>
      <c r="B31" s="14"/>
      <c r="C31" s="10"/>
      <c r="D31" s="10"/>
      <c r="E31" s="10"/>
      <c r="F31" s="10"/>
      <c r="G31" s="10"/>
      <c r="H31" s="10"/>
      <c r="I31" s="10"/>
      <c r="J31" s="10"/>
    </row>
    <row r="32" ht="20.05" customHeight="1">
      <c r="A32" s="13"/>
      <c r="B32" s="14"/>
      <c r="C32" s="10"/>
      <c r="D32" s="10"/>
      <c r="E32" s="10"/>
      <c r="F32" s="10"/>
      <c r="G32" s="10"/>
      <c r="H32" s="10"/>
      <c r="I32" s="10"/>
      <c r="J32" s="10"/>
    </row>
    <row r="33" ht="20.05" customHeight="1">
      <c r="A33" s="13"/>
      <c r="B33" s="14"/>
      <c r="C33" s="10"/>
      <c r="D33" s="10"/>
      <c r="E33" s="10"/>
      <c r="F33" s="10"/>
      <c r="G33" s="10"/>
      <c r="H33" s="10"/>
      <c r="I33" s="10"/>
      <c r="J33" s="10"/>
    </row>
    <row r="34" ht="20.05" customHeight="1">
      <c r="A34" s="13"/>
      <c r="B34" s="14"/>
      <c r="C34" s="10"/>
      <c r="D34" s="10"/>
      <c r="E34" s="10"/>
      <c r="F34" s="10"/>
      <c r="G34" s="10"/>
      <c r="H34" s="10"/>
      <c r="I34" s="10"/>
      <c r="J34" s="10"/>
    </row>
    <row r="35" ht="20.05" customHeight="1">
      <c r="A35" s="13"/>
      <c r="B35" s="14"/>
      <c r="C35" s="10"/>
      <c r="D35" s="10"/>
      <c r="E35" s="10"/>
      <c r="F35" s="10"/>
      <c r="G35" s="10"/>
      <c r="H35" s="10"/>
      <c r="I35" s="10"/>
      <c r="J35" s="10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1953" style="15" customWidth="1"/>
    <col min="2" max="4" width="10.3906" style="15" customWidth="1"/>
    <col min="5" max="6" width="11.1719" style="15" customWidth="1"/>
    <col min="7" max="7" width="16.3516" style="15" customWidth="1"/>
    <col min="8" max="9" width="10.4062" style="15" customWidth="1"/>
    <col min="10" max="10" width="2.82031" style="15" customWidth="1"/>
    <col min="11" max="11" width="11.5781" style="15" customWidth="1"/>
    <col min="12" max="12" width="2.14844" style="15" customWidth="1"/>
    <col min="13" max="13" width="16.4453" style="15" customWidth="1"/>
    <col min="14" max="256" width="16.3516" style="1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4.25" customHeight="1">
      <c r="A2" s="3"/>
      <c r="B2" t="s" s="16">
        <v>14</v>
      </c>
      <c r="C2" t="s" s="16">
        <v>15</v>
      </c>
      <c r="D2" t="s" s="16">
        <v>16</v>
      </c>
      <c r="E2" t="s" s="16">
        <v>17</v>
      </c>
      <c r="F2" t="s" s="16">
        <v>18</v>
      </c>
      <c r="G2" t="s" s="16">
        <v>19</v>
      </c>
      <c r="H2" t="s" s="16">
        <v>20</v>
      </c>
      <c r="I2" t="s" s="16">
        <v>21</v>
      </c>
      <c r="J2" s="3"/>
      <c r="K2" t="s" s="16">
        <v>22</v>
      </c>
      <c r="L2" s="3"/>
      <c r="M2" t="s" s="16">
        <v>23</v>
      </c>
    </row>
    <row r="3" ht="20.25" customHeight="1">
      <c r="A3" s="4"/>
      <c r="B3" t="s" s="5">
        <v>24</v>
      </c>
      <c r="C3" t="s" s="6">
        <v>24</v>
      </c>
      <c r="D3" t="s" s="6">
        <v>24</v>
      </c>
      <c r="E3" s="17"/>
      <c r="F3" s="17"/>
      <c r="G3" s="17"/>
      <c r="H3" t="s" s="6">
        <v>25</v>
      </c>
      <c r="I3" s="17"/>
      <c r="J3" s="17"/>
      <c r="K3" s="17"/>
      <c r="L3" s="17"/>
      <c r="M3" s="17"/>
    </row>
    <row r="4" ht="20.05" customHeight="1">
      <c r="A4" t="s" s="18">
        <v>26</v>
      </c>
      <c r="B4" s="14"/>
      <c r="C4" s="10"/>
      <c r="D4" s="10"/>
      <c r="E4" s="10"/>
      <c r="F4" s="10"/>
      <c r="G4" s="19">
        <f>2.025*10^(-13)</f>
        <v>2.025e-13</v>
      </c>
      <c r="H4" s="19">
        <v>0.38</v>
      </c>
      <c r="I4" s="10"/>
      <c r="J4" s="10"/>
      <c r="K4" s="10"/>
      <c r="L4" s="10"/>
      <c r="M4" s="10"/>
    </row>
    <row r="5" ht="22.35" customHeight="1">
      <c r="A5" s="7">
        <v>30</v>
      </c>
      <c r="B5" s="20">
        <v>0.002315947</v>
      </c>
      <c r="C5" s="21">
        <v>4.06978e-16</v>
      </c>
      <c r="D5" s="22">
        <v>0.00200977</v>
      </c>
      <c r="E5" s="23">
        <f>B5*C5/D5</f>
        <v>4.689787777536733e-16</v>
      </c>
      <c r="F5" s="23">
        <f>E5*(1*10^18)</f>
        <v>468.9787777536733</v>
      </c>
      <c r="G5" s="10"/>
      <c r="H5" t="s" s="9">
        <v>27</v>
      </c>
      <c r="I5" s="24">
        <f>(($E5*$H$12)/((($H$15+$H$6)/2)*3.14*$H$9*$G$4))*(1-((2*SQRT($G$4))/(SQRT(PI())*$H$9)))</f>
        <v>3.9137032761925</v>
      </c>
      <c r="J5" s="24">
        <f>($E5*$H$12/(($H$15+$H$6)/2))*SQRT(LN(2)/(4*PI())*(1/($H$9*$G$4))*(1-((4*SQRT(LN(2)*$G$4))/(PI()*$H$9))))</f>
        <v>2.148223973615996e-09</v>
      </c>
      <c r="K5" s="24">
        <f>(($E5*$H$12)/((($H$4+$H$6)/2)*3.14*$H$9*$G$4))*(1-((2*SQRT($G$4))/(SQRT(PI())*$H$9)))</f>
        <v>3.126737600371747</v>
      </c>
      <c r="L5" s="24">
        <f>($E5*$H$12/(($H$4+$H$6)/2))*SQRT(LN(2)/(4*PI())*(1/($H$9*$G$4))*(1-((4*SQRT(LN(2)*$G$4))/(PI()*$H$9))))</f>
        <v>1.716260073466734e-09</v>
      </c>
      <c r="M5" s="19">
        <f>((450*10^(-9))^2)/(3*($A5*10^(-9))*$H$9)</f>
        <v>1.125</v>
      </c>
    </row>
    <row r="6" ht="22.35" customHeight="1">
      <c r="A6" s="7">
        <v>40</v>
      </c>
      <c r="B6" s="20">
        <v>0.00664177</v>
      </c>
      <c r="C6" s="21">
        <v>4.07319e-16</v>
      </c>
      <c r="D6" s="22">
        <v>0.00201145</v>
      </c>
      <c r="E6" s="23">
        <f>B6*C6/D6</f>
        <v>1.344959663242934e-15</v>
      </c>
      <c r="F6" s="23">
        <f>E6*(1*10^18)</f>
        <v>1344.959663242934</v>
      </c>
      <c r="G6" s="10"/>
      <c r="H6" s="19">
        <v>1.38</v>
      </c>
      <c r="I6" s="24">
        <f>(($E6*$H$12)/((($H$15+$H$6)/2)*3.14*$H$9*$G$4))*(1-((2*SQRT($G$4))/(SQRT(PI())*$H$9)))</f>
        <v>11.22390455617883</v>
      </c>
      <c r="J6" s="24">
        <f>($E6*$H$12/(($H$15+$H$6)/2))*SQRT(LN(2)/(4*PI())*(1/($H$9*$G$4))*(1-((4*SQRT(LN(2)*$G$4))/(PI()*$H$9))))</f>
        <v>6.160778971628715e-09</v>
      </c>
      <c r="K6" s="24">
        <f>(($E6*$H$12)/((($H$4+$H$6)/2)*3.14*$H$9*$G$4))*(1-((2*SQRT($G$4))/(SQRT(PI())*$H$9)))</f>
        <v>8.967006929797188</v>
      </c>
      <c r="L6" s="24">
        <f>($E6*$H$12/(($H$4+$H$6)/2))*SQRT(LN(2)/(4*PI())*(1/($H$9*$G$4))*(1-((4*SQRT(LN(2)*$G$4))/(PI()*$H$9))))</f>
        <v>4.921972336367691e-09</v>
      </c>
      <c r="M6" s="19">
        <f>((450*10^(-9))^2)/(3*($A6*10^(-9))*$H$9)</f>
        <v>0.84375</v>
      </c>
    </row>
    <row r="7" ht="22.35" customHeight="1">
      <c r="A7" s="7">
        <v>50</v>
      </c>
      <c r="B7" s="20">
        <v>0.0336762</v>
      </c>
      <c r="C7" s="21">
        <v>4.05779e-16</v>
      </c>
      <c r="D7" s="22">
        <v>0.00200385</v>
      </c>
      <c r="E7" s="23">
        <f>B7*C7/D7</f>
        <v>6.819419996406917e-15</v>
      </c>
      <c r="F7" s="23">
        <f>E7*(1*10^18)</f>
        <v>6819.419996406917</v>
      </c>
      <c r="G7" s="10"/>
      <c r="H7" t="s" s="9">
        <v>28</v>
      </c>
      <c r="I7" s="24">
        <f>(($E7*$H$12)/((($H$15+$H$6)/2)*3.14*$H$9*$G$4))*(1-((2*SQRT($G$4))/(SQRT(PI())*$H$9)))</f>
        <v>56.90915591001144</v>
      </c>
      <c r="J7" s="24">
        <f>($E7*$H$12/(($H$15+$H$6)/2))*SQRT(LN(2)/(4*PI())*(1/($H$9*$G$4))*(1-((4*SQRT(LN(2)*$G$4))/(PI()*$H$9))))</f>
        <v>3.123732291812197e-08</v>
      </c>
      <c r="K7" s="24">
        <f>(($E7*$H$12)/((($H$4+$H$6)/2)*3.14*$H$9*$G$4))*(1-((2*SQRT($G$4))/(SQRT(PI())*$H$9)))</f>
        <v>45.46588870742448</v>
      </c>
      <c r="L7" s="24">
        <f>($E7*$H$12/(($H$4+$H$6)/2))*SQRT(LN(2)/(4*PI())*(1/($H$9*$G$4))*(1-((4*SQRT(LN(2)*$G$4))/(PI()*$H$9))))</f>
        <v>2.495613622452915e-08</v>
      </c>
      <c r="M7" s="19">
        <f>((450*10^(-9))^2)/(3*($A7*10^(-9))*$H$9)</f>
        <v>0.675</v>
      </c>
    </row>
    <row r="8" ht="22.35" customHeight="1">
      <c r="A8" s="7">
        <v>60</v>
      </c>
      <c r="B8" s="20">
        <v>0.160144</v>
      </c>
      <c r="C8" s="21">
        <v>4.05779e-16</v>
      </c>
      <c r="D8" s="22">
        <v>0.00200385</v>
      </c>
      <c r="E8" s="23">
        <f>B8*C8/D8</f>
        <v>3.242911005115153e-14</v>
      </c>
      <c r="F8" s="23">
        <f>E8*(1*10^18)</f>
        <v>32429.110051151529</v>
      </c>
      <c r="G8" s="10"/>
      <c r="H8" t="s" s="9">
        <v>29</v>
      </c>
      <c r="I8" s="24">
        <f>(($E8*$H$12)/((($H$15+$H$6)/2)*3.14*$H$9*$G$4))*(1-((2*SQRT($G$4))/(SQRT(PI())*$H$9)))</f>
        <v>270.6261354919162</v>
      </c>
      <c r="J8" s="24">
        <f>($E8*$H$12/(($H$15+$H$6)/2))*SQRT(LN(2)/(4*PI())*(1/($H$9*$G$4))*(1-((4*SQRT(LN(2)*$G$4))/(PI()*$H$9))))</f>
        <v>1.485461495477436e-07</v>
      </c>
      <c r="K8" s="24">
        <f>(($E8*$H$12)/((($H$4+$H$6)/2)*3.14*$H$9*$G$4))*(1-((2*SQRT($G$4))/(SQRT(PI())*$H$9)))</f>
        <v>216.2087551790815</v>
      </c>
      <c r="L8" s="24">
        <f>($E8*$H$12/(($H$4+$H$6)/2))*SQRT(LN(2)/(4*PI())*(1/($H$9*$G$4))*(1-((4*SQRT(LN(2)*$G$4))/(PI()*$H$9))))</f>
        <v>1.186765573176604e-07</v>
      </c>
      <c r="M8" s="19">
        <f>((450*10^(-9))^2)/(3*($A8*10^(-9))*$H$9)</f>
        <v>0.5625</v>
      </c>
    </row>
    <row r="9" ht="22.35" customHeight="1">
      <c r="A9" s="7">
        <v>70</v>
      </c>
      <c r="B9" s="20">
        <v>0.3237122</v>
      </c>
      <c r="C9" s="21">
        <v>4.05779e-16</v>
      </c>
      <c r="D9" s="22">
        <v>0.00200385</v>
      </c>
      <c r="E9" s="23">
        <f>B9*C9/D9</f>
        <v>6.555161953429648e-14</v>
      </c>
      <c r="F9" s="23">
        <f>E9*(1*10^18)</f>
        <v>65551.619534296478</v>
      </c>
      <c r="G9" s="10"/>
      <c r="H9" s="19">
        <v>2e-06</v>
      </c>
      <c r="I9" s="24">
        <f>(($E9*$H$12)/((($H$15+$H$6)/2)*3.14*$H$9*$G$4))*(1-((2*SQRT($G$4))/(SQRT(PI())*$H$9)))</f>
        <v>547.038800689294</v>
      </c>
      <c r="J9" s="24">
        <f>($E9*$H$12/(($H$15+$H$6)/2))*SQRT(LN(2)/(4*PI())*(1/($H$9*$G$4))*(1-((4*SQRT(LN(2)*$G$4))/(PI()*$H$9))))</f>
        <v>3.002685137852751e-07</v>
      </c>
      <c r="K9" s="24">
        <f>(($E9*$H$12)/((($H$4+$H$6)/2)*3.14*$H$9*$G$4))*(1-((2*SQRT($G$4))/(SQRT(PI())*$H$9)))</f>
        <v>437.0404873006911</v>
      </c>
      <c r="L9" s="24">
        <f>($E9*$H$12/(($H$4+$H$6)/2))*SQRT(LN(2)/(4*PI())*(1/($H$9*$G$4))*(1-((4*SQRT(LN(2)*$G$4))/(PI()*$H$9))))</f>
        <v>2.3989065751902e-07</v>
      </c>
      <c r="M9" s="19">
        <f>((450*10^(-9))^2)/(3*($A9*10^(-9))*$H$9)</f>
        <v>0.4821428571428572</v>
      </c>
    </row>
    <row r="10" ht="22.35" customHeight="1">
      <c r="A10" s="7">
        <v>80</v>
      </c>
      <c r="B10" s="20">
        <v>0.162569</v>
      </c>
      <c r="C10" s="21">
        <v>4.05779e-16</v>
      </c>
      <c r="D10" s="22">
        <v>0.00200385</v>
      </c>
      <c r="E10" s="23">
        <f>B10*C10/D10</f>
        <v>3.292017179479501e-14</v>
      </c>
      <c r="F10" s="23">
        <f>E10*(1*10^18)</f>
        <v>32920.171794795016</v>
      </c>
      <c r="G10" s="10"/>
      <c r="H10" s="10"/>
      <c r="I10" s="24">
        <f>(($E10*$H$12)/((($H$15+$H$6)/2)*3.14*$H$9*$G$4))*(1-((2*SQRT($G$4))/(SQRT(PI())*$H$9)))</f>
        <v>274.7241246677074</v>
      </c>
      <c r="J10" s="24">
        <f>($E10*$H$12/(($H$15+$H$6)/2))*SQRT(LN(2)/(4*PI())*(1/($H$9*$G$4))*(1-((4*SQRT(LN(2)*$G$4))/(PI()*$H$9))))</f>
        <v>1.507955276865017e-07</v>
      </c>
      <c r="K10" s="24">
        <f>(($E10*$H$12)/((($H$4+$H$6)/2)*3.14*$H$9*$G$4))*(1-((2*SQRT($G$4))/(SQRT(PI())*$H$9)))</f>
        <v>219.4827225541269</v>
      </c>
      <c r="L10" s="24">
        <f>($E10*$H$12/(($H$4+$H$6)/2))*SQRT(LN(2)/(4*PI())*(1/($H$9*$G$4))*(1-((4*SQRT(LN(2)*$G$4))/(PI()*$H$9))))</f>
        <v>1.204736315227216e-07</v>
      </c>
      <c r="M10" s="19">
        <f>((450*10^(-9))^2)/(3*($A10*10^(-9))*$H$9)</f>
        <v>0.421875</v>
      </c>
    </row>
    <row r="11" ht="21.35" customHeight="1">
      <c r="A11" t="s" s="18">
        <v>30</v>
      </c>
      <c r="B11" s="14"/>
      <c r="C11" s="10"/>
      <c r="D11" s="10"/>
      <c r="E11" s="23"/>
      <c r="F11" s="23"/>
      <c r="G11" s="19">
        <f>2.25625*10^(-13)</f>
        <v>2.25625e-13</v>
      </c>
      <c r="H11" t="s" s="9">
        <v>31</v>
      </c>
      <c r="I11" s="10"/>
      <c r="J11" s="10"/>
      <c r="K11" s="10"/>
      <c r="L11" s="10"/>
      <c r="M11" s="10"/>
    </row>
    <row r="12" ht="22.35" customHeight="1">
      <c r="A12" s="7">
        <v>30</v>
      </c>
      <c r="B12" s="20">
        <v>0.001635978</v>
      </c>
      <c r="C12" s="21">
        <v>4.53454e-16</v>
      </c>
      <c r="D12" s="22">
        <v>0.00200977</v>
      </c>
      <c r="E12" s="23">
        <f>B12*C12/D12</f>
        <v>3.691172462580294e-16</v>
      </c>
      <c r="F12" s="23">
        <f>E12*(1*10^18)</f>
        <v>369.1172462580295</v>
      </c>
      <c r="G12" s="10"/>
      <c r="H12" s="19">
        <v>0.01</v>
      </c>
      <c r="I12" s="24">
        <f>(($E12*$H$12)/((($H$15+$H$6)/2)*3.14*$H$9*$G$11))*(1-((2*SQRT($G$11))/(SQRT(PI())*$H$9)))</f>
        <v>2.71236570585367</v>
      </c>
      <c r="J12" s="19">
        <f>($B12*$H$12/(($H$15+$H$6)/2))*SQRT(LN(2)/(4*PI())*(1/($H$9*$G$11))*(1-((4*SQRT(LN(2)*$G$11))/(PI()*$H$9))))</f>
        <v>7037.379040080948</v>
      </c>
      <c r="K12" s="24">
        <f>(($E12*$H$12)/((($H$4+$H$6)/2)*3.14*$H$9*$G$11))*(1-((2*SQRT($G$11))/(SQRT(PI())*$H$9)))</f>
        <v>2.166964442614117</v>
      </c>
      <c r="L12" s="24">
        <f>($E12*$H$12/(($H$4+$H$6)/2))*SQRT(LN(2)/(4*PI())*(1/($H$9*$G$11))*(1-((4*SQRT(LN(2)*$G$11))/(PI()*$H$9))))</f>
        <v>1.268531808523369e-09</v>
      </c>
      <c r="M12" s="19">
        <f>((475*10^(-9))^2)/(3*($A12*10^(-9))*$H$9)</f>
        <v>1.253472222222222</v>
      </c>
    </row>
    <row r="13" ht="22.35" customHeight="1">
      <c r="A13" s="7">
        <v>40</v>
      </c>
      <c r="B13" s="20">
        <v>0.00627478</v>
      </c>
      <c r="C13" s="21">
        <v>4.53834e-16</v>
      </c>
      <c r="D13" s="22">
        <v>0.00201145</v>
      </c>
      <c r="E13" s="23">
        <f>B13*C13/D13</f>
        <v>1.415749089721345e-15</v>
      </c>
      <c r="F13" s="23">
        <f>E13*(1*10^18)</f>
        <v>1415.749089721345</v>
      </c>
      <c r="G13" s="10"/>
      <c r="H13" s="10"/>
      <c r="I13" s="24">
        <f>(($E13*$H$12)/((($H$15+$H$6)/2)*3.14*$H$9*$G$11))*(1-((2*SQRT($G$11))/(SQRT(PI())*$H$9)))</f>
        <v>10.40327786897655</v>
      </c>
      <c r="J13" s="19">
        <f>($B13*$H$12/(($H$15+$H$6)/2))*SQRT(LN(2)/(4*PI())*(1/($H$9*$G$11))*(1-((4*SQRT(LN(2)*$G$11))/(PI()*$H$9))))</f>
        <v>26991.808724273265</v>
      </c>
      <c r="K13" s="24">
        <f>(($E13*$H$12)/((($H$4+$H$6)/2)*3.14*$H$9*$G$11))*(1-((2*SQRT($G$11))/(SQRT(PI())*$H$9)))</f>
        <v>8.311391483845416</v>
      </c>
      <c r="L13" s="24">
        <f>($E13*$H$12/(($H$4+$H$6)/2))*SQRT(LN(2)/(4*PI())*(1/($H$9*$G$11))*(1-((4*SQRT(LN(2)*$G$11))/(PI()*$H$9))))</f>
        <v>4.865453379396153e-09</v>
      </c>
      <c r="M13" s="19">
        <f>((475*10^(-9))^2)/(3*($A13*10^(-9))*$H$9)</f>
        <v>0.9401041666666665</v>
      </c>
    </row>
    <row r="14" ht="36.35" customHeight="1">
      <c r="A14" s="7">
        <v>50</v>
      </c>
      <c r="B14" t="s" s="25">
        <v>32</v>
      </c>
      <c r="C14" s="21">
        <v>4.52118e-16</v>
      </c>
      <c r="D14" s="22">
        <v>0.00200385</v>
      </c>
      <c r="E14" s="23">
        <f>B14*C14/D14</f>
        <v>9.16085807799985e-15</v>
      </c>
      <c r="F14" s="23">
        <f>E14*(1*10^18)</f>
        <v>9160.858077999850</v>
      </c>
      <c r="G14" s="10"/>
      <c r="H14" t="s" s="9">
        <v>33</v>
      </c>
      <c r="I14" s="24">
        <f>(($E14*$H$12)/((($H$15+$H$6)/2)*3.14*$H$9*$G$11))*(1-((2*SQRT($G$11))/(SQRT(PI())*$H$9)))</f>
        <v>67.31627291559759</v>
      </c>
      <c r="J14" s="19">
        <f>($B14*$H$12/(($H$15+$H$6)/2))*SQRT(LN(2)/(4*PI())*(1/($H$9*$G$11))*(1-((4*SQRT(LN(2)*$G$11))/(PI()*$H$9))))</f>
        <v>174655.815213392</v>
      </c>
      <c r="K14" s="24">
        <f>(($E14*$H$12)/((($H$4+$H$6)/2)*3.14*$H$9*$G$11))*(1-((2*SQRT($G$11))/(SQRT(PI())*$H$9)))</f>
        <v>53.7803473560351</v>
      </c>
      <c r="L14" s="24">
        <f>($E14*$H$12/(($H$4+$H$6)/2))*SQRT(LN(2)/(4*PI())*(1/($H$9*$G$11))*(1-((4*SQRT(LN(2)*$G$11))/(PI()*$H$9))))</f>
        <v>3.148278760507327e-08</v>
      </c>
      <c r="M14" s="19">
        <f>((475*10^(-9))^2)/(3*($A14*10^(-9))*$H$9)</f>
        <v>0.7520833333333333</v>
      </c>
    </row>
    <row r="15" ht="22.35" customHeight="1">
      <c r="A15" s="7">
        <v>60</v>
      </c>
      <c r="B15" s="20">
        <v>0.272582</v>
      </c>
      <c r="C15" s="21">
        <v>4.52118e-16</v>
      </c>
      <c r="D15" s="22">
        <v>0.00200385</v>
      </c>
      <c r="E15" s="23">
        <f>B15*C15/D15</f>
        <v>6.150122448087431e-14</v>
      </c>
      <c r="F15" s="23">
        <f>E15*(1*10^18)</f>
        <v>61501.224480874305</v>
      </c>
      <c r="G15" s="10"/>
      <c r="H15" s="19">
        <v>0.0261</v>
      </c>
      <c r="I15" s="24">
        <f>(($E15*$H$12)/((($H$15+$H$6)/2)*3.14*$H$9*$G$11))*(1-((2*SQRT($G$11))/(SQRT(PI())*$H$9)))</f>
        <v>451.9263563028461</v>
      </c>
      <c r="J15" s="19">
        <f>($B15*$H$12/(($H$15+$H$6)/2))*SQRT(LN(2)/(4*PI())*(1/($H$9*$G$11))*(1-((4*SQRT(LN(2)*$G$11))/(PI()*$H$9))))</f>
        <v>1172548.074303777</v>
      </c>
      <c r="K15" s="24">
        <f>(($E15*$H$12)/((($H$4+$H$6)/2)*3.14*$H$9*$G$11))*(1-((2*SQRT($G$11))/(SQRT(PI())*$H$9)))</f>
        <v>361.0532099985409</v>
      </c>
      <c r="L15" s="24">
        <f>($E15*$H$12/(($H$4+$H$6)/2))*SQRT(LN(2)/(4*PI())*(1/($H$9*$G$11))*(1-((4*SQRT(LN(2)*$G$11))/(PI()*$H$9))))</f>
        <v>2.113590202246696e-07</v>
      </c>
      <c r="M15" s="19">
        <f>((475*10^(-9))^2)/(3*($A15*10^(-9))*$H$9)</f>
        <v>0.626736111111111</v>
      </c>
    </row>
    <row r="16" ht="22.35" customHeight="1">
      <c r="A16" s="7">
        <v>70</v>
      </c>
      <c r="B16" s="20">
        <v>0.220291</v>
      </c>
      <c r="C16" s="21">
        <v>4.52118e-16</v>
      </c>
      <c r="D16" s="22">
        <v>0.00200385</v>
      </c>
      <c r="E16" s="23">
        <f>B16*C16/D16</f>
        <v>4.970308473089303e-14</v>
      </c>
      <c r="F16" s="23">
        <f>E16*(1*10^18)</f>
        <v>49703.084730893024</v>
      </c>
      <c r="G16" s="10"/>
      <c r="H16" s="10"/>
      <c r="I16" s="24">
        <f>(($E16*$H$12)/((($H$15+$H$6)/2)*3.14*$H$9*$G$11))*(1-((2*SQRT($G$11))/(SQRT(PI())*$H$9)))</f>
        <v>365.2306790481774</v>
      </c>
      <c r="J16" s="19">
        <f>($B16*$H$12/(($H$15+$H$6)/2))*SQRT(LN(2)/(4*PI())*(1/($H$9*$G$11))*(1-((4*SQRT(LN(2)*$G$11))/(PI()*$H$9))))</f>
        <v>947611.3163615108</v>
      </c>
      <c r="K16" s="24">
        <f>(($E16*$H$12)/((($H$4+$H$6)/2)*3.14*$H$9*$G$11))*(1-((2*SQRT($G$11))/(SQRT(PI())*$H$9)))</f>
        <v>291.7902601191149</v>
      </c>
      <c r="L16" s="24">
        <f>($E16*$H$12/(($H$4+$H$6)/2))*SQRT(LN(2)/(4*PI())*(1/($H$9*$G$11))*(1-((4*SQRT(LN(2)*$G$11))/(PI()*$H$9))))</f>
        <v>1.708127826647126e-07</v>
      </c>
      <c r="M16" s="19">
        <f>((475*10^(-9))^2)/(3*($A16*10^(-9))*$H$9)</f>
        <v>0.537202380952381</v>
      </c>
    </row>
    <row r="17" ht="22.35" customHeight="1">
      <c r="A17" s="7">
        <v>80</v>
      </c>
      <c r="B17" s="20">
        <v>0.089827</v>
      </c>
      <c r="C17" s="21">
        <v>4.52118e-16</v>
      </c>
      <c r="D17" s="22">
        <v>0.00200385</v>
      </c>
      <c r="E17" s="23">
        <f>B17*C17/D17</f>
        <v>2.0267187457145e-14</v>
      </c>
      <c r="F17" s="23">
        <f>E17*(1*10^18)</f>
        <v>20267.187457145</v>
      </c>
      <c r="G17" s="10"/>
      <c r="H17" s="10"/>
      <c r="I17" s="24">
        <f>(($E17*$H$12)/((($H$15+$H$6)/2)*3.14*$H$9*$G$11))*(1-((2*SQRT($G$11))/(SQRT(PI())*$H$9)))</f>
        <v>148.928354798247</v>
      </c>
      <c r="J17" s="19">
        <f>($B17*$H$12/(($H$15+$H$6)/2))*SQRT(LN(2)/(4*PI())*(1/($H$9*$G$11))*(1-((4*SQRT(LN(2)*$G$11))/(PI()*$H$9))))</f>
        <v>386402.9021376517</v>
      </c>
      <c r="K17" s="24">
        <f>(($E17*$H$12)/((($H$4+$H$6)/2)*3.14*$H$9*$G$11))*(1-((2*SQRT($G$11))/(SQRT(PI())*$H$9)))</f>
        <v>118.9819089101222</v>
      </c>
      <c r="L17" s="24">
        <f>($E17*$H$12/(($H$4+$H$6)/2))*SQRT(LN(2)/(4*PI())*(1/($H$9*$G$11))*(1-((4*SQRT(LN(2)*$G$11))/(PI()*$H$9))))</f>
        <v>6.965150563764811e-08</v>
      </c>
      <c r="M17" s="19">
        <f>((475*10^(-9))^2)/(3*($A17*10^(-9))*$H$9)</f>
        <v>0.4700520833333333</v>
      </c>
    </row>
    <row r="18" ht="21.35" customHeight="1">
      <c r="A18" t="s" s="18">
        <v>34</v>
      </c>
      <c r="B18" s="14"/>
      <c r="C18" s="10"/>
      <c r="D18" s="10"/>
      <c r="E18" s="23"/>
      <c r="F18" s="23"/>
      <c r="G18" s="19">
        <f>2.5*10^(-13)</f>
        <v>2.5e-13</v>
      </c>
      <c r="H18" s="10"/>
      <c r="I18" s="10"/>
      <c r="J18" s="10"/>
      <c r="K18" s="10"/>
      <c r="L18" s="10"/>
      <c r="M18" s="10"/>
    </row>
    <row r="19" ht="22.35" customHeight="1">
      <c r="A19" s="7">
        <v>30</v>
      </c>
      <c r="B19" s="20">
        <v>0.000960853</v>
      </c>
      <c r="C19" s="21">
        <v>5.02443e-16</v>
      </c>
      <c r="D19" s="22">
        <v>0.00200977</v>
      </c>
      <c r="E19" s="23">
        <f>B19*C19/D19</f>
        <v>2.402134890455126e-16</v>
      </c>
      <c r="F19" s="23">
        <f>E19*(1*10^18)</f>
        <v>240.2134890455126</v>
      </c>
      <c r="G19" s="10"/>
      <c r="H19" s="10"/>
      <c r="I19" s="24">
        <f>(($E19*$H$12)/((($H$15+$H$6)/2)*3.14*$H$9*$G$18))*(1-((2*SQRT($G$18))/(SQRT(PI())*$H$9)))</f>
        <v>1.56235107424966</v>
      </c>
      <c r="J19" s="24">
        <f>($E19*$H$12/(($H$15+$H$6)/2))*SQRT(LN(2)/(4*PI())*(1/($H$9*$G$18))*(1-((4*SQRT(LN(2)*$G$18))/(PI()*$H$9))))</f>
        <v>9.729142911715708e-10</v>
      </c>
      <c r="K19" s="24">
        <f>(($E19*$H$12)/((($H$4+$H$6)/2)*3.14*$H$9*$G$18))*(1-((2*SQRT($G$18))/(SQRT(PI())*$H$9)))</f>
        <v>1.248194230399117</v>
      </c>
      <c r="L19" s="24">
        <f>($E19*$H$12/(($H$4+$H$6)/2))*SQRT(LN(2)/(4*PI())*(1/($H$9*$G$18))*(1-((4*SQRT(LN(2)*$G$18))/(PI()*$H$9))))</f>
        <v>7.772811277365601e-10</v>
      </c>
      <c r="M19" s="19">
        <f>((500*10^(-9))^2)/(3*($A19*10^(-9))*$H$9)</f>
        <v>1.388888888888889</v>
      </c>
    </row>
    <row r="20" ht="22.35" customHeight="1">
      <c r="A20" s="7">
        <v>40</v>
      </c>
      <c r="B20" s="20">
        <v>0.01220296</v>
      </c>
      <c r="C20" s="21">
        <v>5.02863e-16</v>
      </c>
      <c r="D20" s="22">
        <v>0.00201145</v>
      </c>
      <c r="E20" s="23">
        <f>B20*C20/D20</f>
        <v>3.050743033373934e-15</v>
      </c>
      <c r="F20" s="23">
        <f>E20*(1*10^18)</f>
        <v>3050.743033373934</v>
      </c>
      <c r="G20" s="10"/>
      <c r="H20" s="10"/>
      <c r="I20" s="24">
        <f>(($E20*$H$12)/((($H$15+$H$6)/2)*3.14*$H$9*$G$18))*(1-((2*SQRT($G$18))/(SQRT(PI())*$H$9)))</f>
        <v>19.84206496641979</v>
      </c>
      <c r="J20" s="24">
        <f>($E20*$H$12/(($H$15+$H$6)/2))*SQRT(LN(2)/(4*PI())*(1/($H$9*$G$18))*(1-((4*SQRT(LN(2)*$G$18))/(PI()*$H$9))))</f>
        <v>1.235613998054559e-08</v>
      </c>
      <c r="K20" s="24">
        <f>(($E20*$H$12)/((($H$4+$H$6)/2)*3.14*$H$9*$G$18))*(1-((2*SQRT($G$18))/(SQRT(PI())*$H$9)))</f>
        <v>15.85223156209254</v>
      </c>
      <c r="L20" s="24">
        <f>($E20*$H$12/(($H$4+$H$6)/2))*SQRT(LN(2)/(4*PI())*(1/($H$9*$G$18))*(1-((4*SQRT(LN(2)*$G$18))/(PI()*$H$9))))</f>
        <v>9.871572969684747e-09</v>
      </c>
      <c r="M20" s="19">
        <f>((500*10^(-9))^2)/(3*($A20*10^(-9))*$H$9)</f>
        <v>1.041666666666667</v>
      </c>
    </row>
    <row r="21" ht="22.35" customHeight="1">
      <c r="A21" s="7">
        <v>50</v>
      </c>
      <c r="B21" s="20">
        <v>0.07251829999999999</v>
      </c>
      <c r="C21" s="21">
        <v>5.00961e-16</v>
      </c>
      <c r="D21" s="22">
        <v>0.00200385</v>
      </c>
      <c r="E21" s="23">
        <f>B21*C21/D21</f>
        <v>1.812952071577213e-14</v>
      </c>
      <c r="F21" s="23">
        <f>E21*(1*10^18)</f>
        <v>18129.520715772134</v>
      </c>
      <c r="G21" s="10"/>
      <c r="H21" s="10"/>
      <c r="I21" s="24">
        <f>(($E21*$H$12)/((($H$15+$H$6)/2)*3.14*$H$9*$G$18))*(1-((2*SQRT($G$18))/(SQRT(PI())*$H$9)))</f>
        <v>117.9145945486493</v>
      </c>
      <c r="J21" s="24">
        <f>($E21*$H$12/(($H$15+$H$6)/2))*SQRT(LN(2)/(4*PI())*(1/($H$9*$G$18))*(1-((4*SQRT(LN(2)*$G$18))/(PI()*$H$9))))</f>
        <v>7.342830690546207e-08</v>
      </c>
      <c r="K21" s="24">
        <f>(($E21*$H$12)/((($H$4+$H$6)/2)*3.14*$H$9*$G$18))*(1-((2*SQRT($G$18))/(SQRT(PI())*$H$9)))</f>
        <v>94.20438147434992</v>
      </c>
      <c r="L21" s="24">
        <f>($E21*$H$12/(($H$4+$H$6)/2))*SQRT(LN(2)/(4*PI())*(1/($H$9*$G$18))*(1-((4*SQRT(LN(2)*$G$18))/(PI()*$H$9))))</f>
        <v>5.866337632941491e-08</v>
      </c>
      <c r="M21" s="19">
        <f>((500*10^(-9))^2)/(3*($A21*10^(-9))*$H$9)</f>
        <v>0.8333333333333336</v>
      </c>
    </row>
    <row r="22" ht="22.35" customHeight="1">
      <c r="A22" s="7">
        <v>60</v>
      </c>
      <c r="B22" s="20">
        <v>0.356734</v>
      </c>
      <c r="C22" s="21">
        <v>5.00961e-16</v>
      </c>
      <c r="D22" s="22">
        <v>0.00200385</v>
      </c>
      <c r="E22" s="23">
        <f>B22*C22/D22</f>
        <v>8.918323296354517e-14</v>
      </c>
      <c r="F22" s="23">
        <f>E22*(1*10^18)</f>
        <v>89183.232963545175</v>
      </c>
      <c r="G22" s="10"/>
      <c r="H22" s="10"/>
      <c r="I22" s="24">
        <f>(($E22*$H$12)/((($H$15+$H$6)/2)*3.14*$H$9*$G$18))*(1-((2*SQRT($G$18))/(SQRT(PI())*$H$9)))</f>
        <v>580.0486907679564</v>
      </c>
      <c r="J22" s="24">
        <f>($E22*$H$12/(($H$15+$H$6)/2))*SQRT(LN(2)/(4*PI())*(1/($H$9*$G$18))*(1-((4*SQRT(LN(2)*$G$18))/(PI()*$H$9))))</f>
        <v>3.612105307986138e-07</v>
      </c>
      <c r="K22" s="24">
        <f>(($E22*$H$12)/((($H$4+$H$6)/2)*3.14*$H$9*$G$18))*(1-((2*SQRT($G$18))/(SQRT(PI())*$H$9)))</f>
        <v>463.4127636868315</v>
      </c>
      <c r="L22" s="24">
        <f>($E22*$H$12/(($H$4+$H$6)/2))*SQRT(LN(2)/(4*PI())*(1/($H$9*$G$18))*(1-((4*SQRT(LN(2)*$G$18))/(PI()*$H$9))))</f>
        <v>2.885784814522334e-07</v>
      </c>
      <c r="M22" s="19">
        <f>((500*10^(-9))^2)/(3*($A22*10^(-9))*$H$9)</f>
        <v>0.6944444444444446</v>
      </c>
    </row>
    <row r="23" ht="22.35" customHeight="1">
      <c r="A23" s="7">
        <v>70</v>
      </c>
      <c r="B23" s="20">
        <v>0.070562</v>
      </c>
      <c r="C23" s="21">
        <v>5.00961e-16</v>
      </c>
      <c r="D23" s="22">
        <v>0.00200385</v>
      </c>
      <c r="E23" s="23">
        <f>B23*C23/D23</f>
        <v>1.764044718017816e-14</v>
      </c>
      <c r="F23" s="23">
        <f>E23*(1*10^18)</f>
        <v>17640.447180178155</v>
      </c>
      <c r="G23" s="10"/>
      <c r="H23" s="10"/>
      <c r="I23" s="24">
        <f>(($E23*$H$12)/((($H$15+$H$6)/2)*3.14*$H$9*$G$18))*(1-((2*SQRT($G$18))/(SQRT(PI())*$H$9)))</f>
        <v>114.7336550986688</v>
      </c>
      <c r="J23" s="24">
        <f>($E23*$H$12/(($H$15+$H$6)/2))*SQRT(LN(2)/(4*PI())*(1/($H$9*$G$18))*(1-((4*SQRT(LN(2)*$G$18))/(PI()*$H$9))))</f>
        <v>7.144745797768585e-08</v>
      </c>
      <c r="K23" s="24">
        <f>(($E23*$H$12)/((($H$4+$H$6)/2)*3.14*$H$9*$G$18))*(1-((2*SQRT($G$18))/(SQRT(PI())*$H$9)))</f>
        <v>91.66306388308992</v>
      </c>
      <c r="L23" s="24">
        <f>($E23*$H$12/(($H$4+$H$6)/2))*SQRT(LN(2)/(4*PI())*(1/($H$9*$G$18))*(1-((4*SQRT(LN(2)*$G$18))/(PI()*$H$9))))</f>
        <v>5.708083560365004e-08</v>
      </c>
      <c r="M23" s="19">
        <f>((500*10^(-9))^2)/(3*($A23*10^(-9))*$H$9)</f>
        <v>0.5952380952380955</v>
      </c>
    </row>
    <row r="24" ht="22.35" customHeight="1">
      <c r="A24" s="7">
        <v>80</v>
      </c>
      <c r="B24" s="20">
        <v>0.0347245</v>
      </c>
      <c r="C24" s="21">
        <v>5.00961e-16</v>
      </c>
      <c r="D24" s="22">
        <v>0.00200385</v>
      </c>
      <c r="E24" s="23">
        <f>B24*C24/D24</f>
        <v>8.681099006662173e-15</v>
      </c>
      <c r="F24" s="23">
        <f>E24*(1*10^18)</f>
        <v>8681.099006662173</v>
      </c>
      <c r="G24" s="10"/>
      <c r="H24" s="10"/>
      <c r="I24" s="24">
        <f>(($E24*$H$12)/((($H$15+$H$6)/2)*3.14*$H$9*$G$18))*(1-((2*SQRT($G$18))/(SQRT(PI())*$H$9)))</f>
        <v>56.4619597867652</v>
      </c>
      <c r="J24" s="24">
        <f>($E24*$H$12/(($H$15+$H$6)/2))*SQRT(LN(2)/(4*PI())*(1/($H$9*$G$18))*(1-((4*SQRT(LN(2)*$G$18))/(PI()*$H$9))))</f>
        <v>3.516024566404229e-08</v>
      </c>
      <c r="K24" s="24">
        <f>(($E24*$H$12)/((($H$4+$H$6)/2)*3.14*$H$9*$G$18))*(1-((2*SQRT($G$18))/(SQRT(PI())*$H$9)))</f>
        <v>45.10861457736963</v>
      </c>
      <c r="L24" s="24">
        <f>($E24*$H$12/(($H$4+$H$6)/2))*SQRT(LN(2)/(4*PI())*(1/($H$9*$G$18))*(1-((4*SQRT(LN(2)*$G$18))/(PI()*$H$9))))</f>
        <v>2.809023944784651e-08</v>
      </c>
      <c r="M24" s="19">
        <f>((500*10^(-9))^2)/(3*($A24*10^(-9))*$H$9)</f>
        <v>0.5208333333333335</v>
      </c>
    </row>
    <row r="25" ht="21.35" customHeight="1">
      <c r="A25" t="s" s="18">
        <v>35</v>
      </c>
      <c r="B25" s="14"/>
      <c r="C25" s="10"/>
      <c r="D25" s="10"/>
      <c r="E25" s="23"/>
      <c r="F25" s="23"/>
      <c r="G25" s="19">
        <f>2.75625*10^(-13)</f>
        <v>2.75625e-13</v>
      </c>
      <c r="H25" s="10"/>
      <c r="I25" s="10"/>
      <c r="J25" s="10"/>
      <c r="K25" s="10"/>
      <c r="L25" s="10"/>
      <c r="M25" s="10"/>
    </row>
    <row r="26" ht="22.35" customHeight="1">
      <c r="A26" s="7">
        <v>30</v>
      </c>
      <c r="B26" s="20">
        <v>0.01292545</v>
      </c>
      <c r="C26" s="21">
        <v>5.53943e-16</v>
      </c>
      <c r="D26" s="22">
        <v>0.00200977</v>
      </c>
      <c r="E26" s="23">
        <f>B26*C26/D26</f>
        <v>3.562578080750534e-15</v>
      </c>
      <c r="F26" s="23">
        <f>E26*(1*10^18)</f>
        <v>3562.578080750534</v>
      </c>
      <c r="G26" s="10"/>
      <c r="H26" s="10"/>
      <c r="I26" s="24">
        <f>(($E26*$H$12)/((($H$15+$H$6)/2)*3.14*$H$9*$G$25))*(1-((2*SQRT($G$25))/(SQRT(PI())*$H$9)))</f>
        <v>20.60390221504172</v>
      </c>
      <c r="J26" s="24">
        <f>($E26*$H$12/(($H$15+$H$6)/2))*SQRT(LN(2)/(4*PI())*(1/($H$9*$G$25))*(1-((4*SQRT(LN(2)*$G$25))/(PI()*$H$9))))</f>
        <v>1.361763842354741e-08</v>
      </c>
      <c r="K26" s="24">
        <f>(($E26*$H$12)/((($H$4+$H$6)/2)*3.14*$H$9*$G$25))*(1-((2*SQRT($G$25))/(SQRT(PI())*$H$9)))</f>
        <v>16.46087892305123</v>
      </c>
      <c r="L26" s="24">
        <f>($E26*$H$12/(($H$4+$H$6)/2))*SQRT(LN(2)/(4*PI())*(1/($H$9*$G$25))*(1-((4*SQRT(LN(2)*$G$25))/(PI()*$H$9))))</f>
        <v>1.087940987917614e-08</v>
      </c>
      <c r="M26" s="19">
        <f>((525*10^(-9))^2)/(3*($A26*10^(-9))*$H$9)</f>
        <v>1.53125</v>
      </c>
    </row>
    <row r="27" ht="22.35" customHeight="1">
      <c r="A27" s="7">
        <v>40</v>
      </c>
      <c r="B27" s="20">
        <v>0.297729</v>
      </c>
      <c r="C27" s="21">
        <v>5.54407e-16</v>
      </c>
      <c r="D27" s="22">
        <v>0.00201145</v>
      </c>
      <c r="E27" s="23">
        <f>B27*C27/D27</f>
        <v>8.206171751870541e-14</v>
      </c>
      <c r="F27" s="23">
        <f>E27*(1*10^18)</f>
        <v>82061.717518705409</v>
      </c>
      <c r="G27" s="10"/>
      <c r="H27" s="10"/>
      <c r="I27" s="24">
        <f>(($E27*$H$12)/((($H$15+$H$6)/2)*3.14*$H$9*$G$25))*(1-((2*SQRT($G$25))/(SQRT(PI())*$H$9)))</f>
        <v>474.5977674116212</v>
      </c>
      <c r="J27" s="24">
        <f>($E27*$H$12/(($H$15+$H$6)/2))*SQRT(LN(2)/(4*PI())*(1/($H$9*$G$25))*(1-((4*SQRT(LN(2)*$G$25))/(PI()*$H$9))))</f>
        <v>3.136736296737091e-07</v>
      </c>
      <c r="K27" s="24">
        <f>(($E27*$H$12)/((($H$4+$H$6)/2)*3.14*$H$9*$G$25))*(1-((2*SQRT($G$25))/(SQRT(PI())*$H$9)))</f>
        <v>379.1658640667504</v>
      </c>
      <c r="L27" s="24">
        <f>($E27*$H$12/(($H$4+$H$6)/2))*SQRT(LN(2)/(4*PI())*(1/($H$9*$G$25))*(1-((4*SQRT(LN(2)*$G$25))/(PI()*$H$9))))</f>
        <v>2.506002787978422e-07</v>
      </c>
      <c r="M27" s="19">
        <f>((525*10^(-9))^2)/(3*($A27*10^(-9))*$H$9)</f>
        <v>1.1484375</v>
      </c>
    </row>
    <row r="28" ht="22.35" customHeight="1">
      <c r="A28" s="7">
        <v>50</v>
      </c>
      <c r="B28" s="20">
        <v>0.00457389</v>
      </c>
      <c r="C28" s="26">
        <v>5.5231e-16</v>
      </c>
      <c r="D28" s="22">
        <v>0.00200385</v>
      </c>
      <c r="E28" s="23">
        <f>B28*C28/D28</f>
        <v>1.260675792050303e-15</v>
      </c>
      <c r="F28" s="23">
        <f>E28*(1*10^18)</f>
        <v>1260.675792050303</v>
      </c>
      <c r="G28" s="10"/>
      <c r="H28" s="10"/>
      <c r="I28" s="24">
        <f>(($E28*$H$12)/((($H$15+$H$6)/2)*3.14*$H$9*$G$25))*(1-((2*SQRT($G$25))/(SQRT(PI())*$H$9)))</f>
        <v>7.291023566507361</v>
      </c>
      <c r="J28" s="24">
        <f>($E28*$H$12/(($H$15+$H$6)/2))*SQRT(LN(2)/(4*PI())*(1/($H$9*$G$25))*(1-((4*SQRT(LN(2)*$G$25))/(PI()*$H$9))))</f>
        <v>4.818821290744476e-09</v>
      </c>
      <c r="K28" s="24">
        <f>(($E28*$H$12)/((($H$4+$H$6)/2)*3.14*$H$9*$G$25))*(1-((2*SQRT($G$25))/(SQRT(PI())*$H$9)))</f>
        <v>5.824947861855682</v>
      </c>
      <c r="L28" s="24">
        <f>($E28*$H$12/(($H$4+$H$6)/2))*SQRT(LN(2)/(4*PI())*(1/($H$9*$G$25))*(1-((4*SQRT(LN(2)*$G$25))/(PI()*$H$9))))</f>
        <v>3.849854895974891e-09</v>
      </c>
      <c r="M28" s="19">
        <f>((525*10^(-9))^2)/(3*($A28*10^(-9))*$H$9)</f>
        <v>0.9187500000000001</v>
      </c>
    </row>
    <row r="29" ht="22.35" customHeight="1">
      <c r="A29" s="7">
        <v>60</v>
      </c>
      <c r="B29" s="20">
        <v>0.00232201</v>
      </c>
      <c r="C29" s="26">
        <v>5.5231e-16</v>
      </c>
      <c r="D29" s="22">
        <v>0.00200385</v>
      </c>
      <c r="E29" s="23">
        <f>B29*C29/D29</f>
        <v>6.400026664171469e-16</v>
      </c>
      <c r="F29" s="23">
        <f>E29*(1*10^18)</f>
        <v>640.0026664171469</v>
      </c>
      <c r="G29" s="10"/>
      <c r="H29" s="10"/>
      <c r="I29" s="24">
        <f>(($E29*$H$12)/((($H$15+$H$6)/2)*3.14*$H$9*$G$25))*(1-((2*SQRT($G$25))/(SQRT(PI())*$H$9)))</f>
        <v>3.701407255457773</v>
      </c>
      <c r="J29" s="24">
        <f>($E29*$H$12/(($H$15+$H$6)/2))*SQRT(LN(2)/(4*PI())*(1/($H$9*$G$25))*(1-((4*SQRT(LN(2)*$G$25))/(PI()*$H$9))))</f>
        <v>2.446353372145281e-09</v>
      </c>
      <c r="K29" s="24">
        <f>(($E29*$H$12)/((($H$4+$H$6)/2)*3.14*$H$9*$G$25))*(1-((2*SQRT($G$25))/(SQRT(PI())*$H$9)))</f>
        <v>2.957129966988167</v>
      </c>
      <c r="L29" s="24">
        <f>($E29*$H$12/(($H$4+$H$6)/2))*SQRT(LN(2)/(4*PI())*(1/($H$9*$G$25))*(1-((4*SQRT(LN(2)*$G$25))/(PI()*$H$9))))</f>
        <v>1.954441748053113e-09</v>
      </c>
      <c r="M29" s="19">
        <f>((525*10^(-9))^2)/(3*($A29*10^(-9))*$H$9)</f>
        <v>0.7656250000000001</v>
      </c>
    </row>
    <row r="30" ht="22.35" customHeight="1">
      <c r="A30" s="7">
        <v>70</v>
      </c>
      <c r="B30" s="20">
        <v>0.00153856</v>
      </c>
      <c r="C30" s="26">
        <v>5.5231e-16</v>
      </c>
      <c r="D30" s="22">
        <v>0.00200385</v>
      </c>
      <c r="E30" s="23">
        <f>B30*C30/D30</f>
        <v>4.240647122289592e-16</v>
      </c>
      <c r="F30" s="23">
        <f>E30*(1*10^18)</f>
        <v>424.0647122289592</v>
      </c>
      <c r="G30" s="10"/>
      <c r="H30" s="10"/>
      <c r="I30" s="24">
        <f>(($E30*$H$12)/((($H$15+$H$6)/2)*3.14*$H$9*$G$25))*(1-((2*SQRT($G$25))/(SQRT(PI())*$H$9)))</f>
        <v>2.452546348619133</v>
      </c>
      <c r="J30" s="24">
        <f>($E30*$H$12/(($H$15+$H$6)/2))*SQRT(LN(2)/(4*PI())*(1/($H$9*$G$25))*(1-((4*SQRT(LN(2)*$G$25))/(PI()*$H$9))))</f>
        <v>1.620949713501597e-09</v>
      </c>
      <c r="K30" s="24">
        <f>(($E30*$H$12)/((($H$4+$H$6)/2)*3.14*$H$9*$G$25))*(1-((2*SQRT($G$25))/(SQRT(PI())*$H$9)))</f>
        <v>1.959389443632592</v>
      </c>
      <c r="L30" s="24">
        <f>($E30*$H$12/(($H$4+$H$6)/2))*SQRT(LN(2)/(4*PI())*(1/($H$9*$G$25))*(1-((4*SQRT(LN(2)*$G$25))/(PI()*$H$9))))</f>
        <v>1.29500988190602e-09</v>
      </c>
      <c r="M30" s="19">
        <f>((525*10^(-9))^2)/(3*($A30*10^(-9))*$H$9)</f>
        <v>0.6562500000000001</v>
      </c>
    </row>
    <row r="31" ht="22.35" customHeight="1">
      <c r="A31" s="7">
        <v>80</v>
      </c>
      <c r="B31" s="20">
        <v>0.000934759</v>
      </c>
      <c r="C31" s="26">
        <v>5.5231e-16</v>
      </c>
      <c r="D31" s="22">
        <v>0.00200385</v>
      </c>
      <c r="E31" s="23">
        <f>B31*C31/D31</f>
        <v>2.576424100057389e-16</v>
      </c>
      <c r="F31" s="23">
        <f>E31*(1*10^18)</f>
        <v>257.6424100057389</v>
      </c>
      <c r="G31" s="10"/>
      <c r="H31" s="10"/>
      <c r="I31" s="24">
        <f>(($E31*$H$12)/((($H$15+$H$6)/2)*3.14*$H$9*$G$25))*(1-((2*SQRT($G$25))/(SQRT(PI())*$H$9)))</f>
        <v>1.490055488436507</v>
      </c>
      <c r="J31" s="24">
        <f>($E31*$H$12/(($H$15+$H$6)/2))*SQRT(LN(2)/(4*PI())*(1/($H$9*$G$25))*(1-((4*SQRT(LN(2)*$G$25))/(PI()*$H$9))))</f>
        <v>9.848152384327161e-10</v>
      </c>
      <c r="K31" s="24">
        <f>(($E31*$H$12)/((($H$4+$H$6)/2)*3.14*$H$9*$G$25))*(1-((2*SQRT($G$25))/(SQRT(PI())*$H$9)))</f>
        <v>1.190435808119643</v>
      </c>
      <c r="L31" s="24">
        <f>($E31*$H$12/(($H$4+$H$6)/2))*SQRT(LN(2)/(4*PI())*(1/($H$9*$G$25))*(1-((4*SQRT(LN(2)*$G$25))/(PI()*$H$9))))</f>
        <v>7.867890379319557e-10</v>
      </c>
      <c r="M31" s="19">
        <f>((525*10^(-9))^2)/(3*($A31*10^(-9))*$H$9)</f>
        <v>0.57421875</v>
      </c>
    </row>
    <row r="32" ht="21.35" customHeight="1">
      <c r="A32" t="s" s="18">
        <v>36</v>
      </c>
      <c r="B32" s="14"/>
      <c r="C32" s="10"/>
      <c r="D32" s="10"/>
      <c r="E32" s="23"/>
      <c r="F32" s="23"/>
      <c r="G32" s="19">
        <f>3.025*10^(-13)</f>
        <v>3.025e-13</v>
      </c>
      <c r="H32" s="10"/>
      <c r="I32" s="10"/>
      <c r="J32" s="10"/>
      <c r="K32" s="10"/>
      <c r="L32" s="10"/>
      <c r="M32" s="10"/>
    </row>
    <row r="33" ht="22.35" customHeight="1">
      <c r="A33" s="7">
        <v>30</v>
      </c>
      <c r="B33" s="20">
        <v>0.00156721</v>
      </c>
      <c r="C33" s="21">
        <v>6.07955e-16</v>
      </c>
      <c r="D33" s="22">
        <v>0.00200977</v>
      </c>
      <c r="E33" s="23">
        <f>B33*C33/D33</f>
        <v>4.740806935868283e-16</v>
      </c>
      <c r="F33" s="23">
        <f>E33*(1*10^18)</f>
        <v>474.0806935868283</v>
      </c>
      <c r="G33" s="10"/>
      <c r="H33" s="10"/>
      <c r="I33" s="24">
        <f>(($E33*$H$12)/((($H$15+$H$6)/2)*3.14*$H$9*$G$32))*(1-((2*SQRT($G$32))/(SQRT(PI())*$H$9)))</f>
        <v>2.448153083460089</v>
      </c>
      <c r="J33" s="24">
        <f>($E33*$H$12/(($H$15+$H$6)/2))*SQRT(LN(2)/(4*PI())*(1/($H$9*$G$32))*(1-((4*SQRT(LN(2)*$G$32))/(PI()*$H$9))))</f>
        <v>1.713809719295252e-09</v>
      </c>
      <c r="K33" s="24">
        <f>(($E33*$H$12)/((($H$4+$H$6)/2)*3.14*$H$9*$G$32))*(1-((2*SQRT($G$32))/(SQRT(PI())*$H$9)))</f>
        <v>1.95587957423479</v>
      </c>
      <c r="L33" s="24">
        <f>($E33*$H$12/(($H$4+$H$6)/2))*SQRT(LN(2)/(4*PI())*(1/($H$9*$G$32))*(1-((4*SQRT(LN(2)*$G$32))/(PI()*$H$9))))</f>
        <v>1.369197639943781e-09</v>
      </c>
      <c r="M33" s="19">
        <f>((550*10^(-9))^2)/(3*($A33*10^(-9))*$H$9)</f>
        <v>1.680555555555556</v>
      </c>
    </row>
    <row r="34" ht="22.35" customHeight="1">
      <c r="A34" s="7">
        <v>40</v>
      </c>
      <c r="B34" s="20">
        <v>0.0025109</v>
      </c>
      <c r="C34" s="21">
        <v>6.08465e-16</v>
      </c>
      <c r="D34" s="22">
        <v>0.00201145</v>
      </c>
      <c r="E34" s="23">
        <f>B34*C34/D34</f>
        <v>7.595489664172611e-16</v>
      </c>
      <c r="F34" s="23">
        <f>E34*(1*10^18)</f>
        <v>759.5489664172611</v>
      </c>
      <c r="G34" s="10"/>
      <c r="H34" s="10"/>
      <c r="I34" s="24">
        <f>(($E34*$H$12)/((($H$15+$H$6)/2)*3.14*$H$9*$G$32))*(1-((2*SQRT($G$32))/(SQRT(PI())*$H$9)))</f>
        <v>3.922311474244359</v>
      </c>
      <c r="J34" s="24">
        <f>($E34*$H$12/(($H$15+$H$6)/2))*SQRT(LN(2)/(4*PI())*(1/($H$9*$G$32))*(1-((4*SQRT(LN(2)*$G$32))/(PI()*$H$9))))</f>
        <v>2.745782350000197e-09</v>
      </c>
      <c r="K34" s="24">
        <f>(($E34*$H$12)/((($H$4+$H$6)/2)*3.14*$H$9*$G$32))*(1-((2*SQRT($G$32))/(SQRT(PI())*$H$9)))</f>
        <v>3.133614865872155</v>
      </c>
      <c r="L34" s="24">
        <f>($E34*$H$12/(($H$4+$H$6)/2))*SQRT(LN(2)/(4*PI())*(1/($H$9*$G$32))*(1-((4*SQRT(LN(2)*$G$32))/(PI()*$H$9))))</f>
        <v>2.193661683145044e-09</v>
      </c>
      <c r="M34" s="19">
        <f>((550*10^(-9))^2)/(3*($A34*10^(-9))*$H$9)</f>
        <v>1.260416666666667</v>
      </c>
    </row>
    <row r="35" ht="36.35" customHeight="1">
      <c r="A35" s="7">
        <v>50</v>
      </c>
      <c r="B35" t="s" s="25">
        <v>37</v>
      </c>
      <c r="C35" s="21">
        <v>6.06163e-16</v>
      </c>
      <c r="D35" s="22">
        <v>0.00200385</v>
      </c>
      <c r="E35" s="23">
        <f>B35*C35/D35</f>
        <v>2.764872837936972e-15</v>
      </c>
      <c r="F35" s="23">
        <f>E35*(1*10^18)</f>
        <v>2764.872837936971</v>
      </c>
      <c r="G35" s="10"/>
      <c r="H35" s="10"/>
      <c r="I35" s="24">
        <f>(($E35*$H$12)/((($H$15+$H$6)/2)*3.14*$H$9*$G$32))*(1-((2*SQRT($G$32))/(SQRT(PI())*$H$9)))</f>
        <v>14.27780556166167</v>
      </c>
      <c r="J35" s="24">
        <f>($E35*$H$12/(($H$15+$H$6)/2))*SQRT(LN(2)/(4*PI())*(1/($H$9*$G$32))*(1-((4*SQRT(LN(2)*$G$32))/(PI()*$H$9))))</f>
        <v>9.995062035581446e-09</v>
      </c>
      <c r="K35" s="24">
        <f>(($E35*$H$12)/((($H$4+$H$6)/2)*3.14*$H$9*$G$32))*(1-((2*SQRT($G$32))/(SQRT(PI())*$H$9)))</f>
        <v>11.40683090923436</v>
      </c>
      <c r="L35" s="24">
        <f>($E35*$H$12/(($H$4+$H$6)/2))*SQRT(LN(2)/(4*PI())*(1/($H$9*$G$32))*(1-((4*SQRT(LN(2)*$G$32))/(PI()*$H$9))))</f>
        <v>7.985259504676745e-09</v>
      </c>
      <c r="M35" s="19">
        <f>((550*10^(-9))^2)/(3*($A35*10^(-9))*$H$9)</f>
        <v>1.008333333333333</v>
      </c>
    </row>
    <row r="36" ht="22.35" customHeight="1">
      <c r="A36" s="7">
        <v>60</v>
      </c>
      <c r="B36" s="20">
        <v>0.0119033</v>
      </c>
      <c r="C36" s="21">
        <v>6.06163e-16</v>
      </c>
      <c r="D36" s="22">
        <v>0.00200385</v>
      </c>
      <c r="E36" s="23">
        <f>B36*C36/D36</f>
        <v>3.600738597150485e-15</v>
      </c>
      <c r="F36" s="23">
        <f>E36*(1*10^18)</f>
        <v>3600.738597150485</v>
      </c>
      <c r="G36" s="10"/>
      <c r="H36" s="10"/>
      <c r="I36" s="24">
        <f>(($E36*$H$12)/((($H$15+$H$6)/2)*3.14*$H$9*$G$32))*(1-((2*SQRT($G$32))/(SQRT(PI())*$H$9)))</f>
        <v>18.59421701536387</v>
      </c>
      <c r="J36" s="24">
        <f>($E36*$H$12/(($H$15+$H$6)/2))*SQRT(LN(2)/(4*PI())*(1/($H$9*$G$32))*(1-((4*SQRT(LN(2)*$G$32))/(PI()*$H$9))))</f>
        <v>1.301673088129633e-08</v>
      </c>
      <c r="K36" s="24">
        <f>(($E36*$H$12)/((($H$4+$H$6)/2)*3.14*$H$9*$G$32))*(1-((2*SQRT($G$32))/(SQRT(PI())*$H$9)))</f>
        <v>14.85530030983133</v>
      </c>
      <c r="L36" s="24">
        <f>($E36*$H$12/(($H$4+$H$6)/2))*SQRT(LN(2)/(4*PI())*(1/($H$9*$G$32))*(1-((4*SQRT(LN(2)*$G$32))/(PI()*$H$9))))</f>
        <v>1.039933255238112e-08</v>
      </c>
      <c r="M36" s="19">
        <f>((550*10^(-9))^2)/(3*($A36*10^(-9))*$H$9)</f>
        <v>0.8402777777777778</v>
      </c>
    </row>
    <row r="37" ht="22.35" customHeight="1">
      <c r="A37" s="7">
        <v>70</v>
      </c>
      <c r="B37" s="20">
        <v>0.012933</v>
      </c>
      <c r="C37" s="21">
        <v>6.06163e-16</v>
      </c>
      <c r="D37" s="22">
        <v>0.00200385</v>
      </c>
      <c r="E37" s="23">
        <f>B37*C37/D37</f>
        <v>3.912222012126656e-15</v>
      </c>
      <c r="F37" s="23">
        <f>E37*(1*10^18)</f>
        <v>3912.222012126656</v>
      </c>
      <c r="G37" s="10"/>
      <c r="H37" s="10"/>
      <c r="I37" s="24">
        <f>(($E37*$H$12)/((($H$15+$H$6)/2)*3.14*$H$9*$G$32))*(1-((2*SQRT($G$32))/(SQRT(PI())*$H$9)))</f>
        <v>20.20271762113876</v>
      </c>
      <c r="J37" s="24">
        <f>($E37*$H$12/(($H$15+$H$6)/2))*SQRT(LN(2)/(4*PI())*(1/($H$9*$G$32))*(1-((4*SQRT(LN(2)*$G$32))/(PI()*$H$9))))</f>
        <v>1.414274869051486e-08</v>
      </c>
      <c r="K37" s="24">
        <f>(($E37*$H$12)/((($H$4+$H$6)/2)*3.14*$H$9*$G$32))*(1-((2*SQRT($G$32))/(SQRT(PI())*$H$9)))</f>
        <v>16.14036434493365</v>
      </c>
      <c r="L37" s="24">
        <f>($E37*$H$12/(($H$4+$H$6)/2))*SQRT(LN(2)/(4*PI())*(1/($H$9*$G$32))*(1-((4*SQRT(LN(2)*$G$32))/(PI()*$H$9))))</f>
        <v>1.129893121234826e-08</v>
      </c>
      <c r="M37" s="19">
        <f>((550*10^(-9))^2)/(3*($A37*10^(-9))*$H$9)</f>
        <v>0.7202380952380953</v>
      </c>
    </row>
    <row r="38" ht="22.35" customHeight="1">
      <c r="A38" s="7">
        <v>80</v>
      </c>
      <c r="B38" s="20">
        <v>0.010279</v>
      </c>
      <c r="C38" s="21">
        <v>6.06163e-16</v>
      </c>
      <c r="D38" s="22">
        <v>0.00200385</v>
      </c>
      <c r="E38" s="23">
        <f>B38*C38/D38</f>
        <v>3.10938916435861e-15</v>
      </c>
      <c r="F38" s="23">
        <f>E38*(1*10^18)</f>
        <v>3109.389164358609</v>
      </c>
      <c r="G38" s="10"/>
      <c r="H38" s="10"/>
      <c r="I38" s="24">
        <f>(($E38*$H$12)/((($H$15+$H$6)/2)*3.14*$H$9*$G$32))*(1-((2*SQRT($G$32))/(SQRT(PI())*$H$9)))</f>
        <v>16.05688814874239</v>
      </c>
      <c r="J38" s="24">
        <f>($E38*$H$12/(($H$15+$H$6)/2))*SQRT(LN(2)/(4*PI())*(1/($H$9*$G$32))*(1-((4*SQRT(LN(2)*$G$32))/(PI()*$H$9))))</f>
        <v>1.124049437793259e-08</v>
      </c>
      <c r="K38" s="24">
        <f>(($E38*$H$12)/((($H$4+$H$6)/2)*3.14*$H$9*$G$32))*(1-((2*SQRT($G$32))/(SQRT(PI())*$H$9)))</f>
        <v>12.82817637837879</v>
      </c>
      <c r="L38" s="24">
        <f>($E38*$H$12/(($H$4+$H$6)/2))*SQRT(LN(2)/(4*PI())*(1/($H$9*$G$32))*(1-((4*SQRT(LN(2)*$G$32))/(PI()*$H$9))))</f>
        <v>8.980260877733533e-09</v>
      </c>
      <c r="M38" s="19">
        <f>((550*10^(-9))^2)/(3*($A38*10^(-9))*$H$9)</f>
        <v>0.6302083333333333</v>
      </c>
    </row>
    <row r="39" ht="21.35" customHeight="1">
      <c r="A39" t="s" s="18">
        <v>38</v>
      </c>
      <c r="B39" s="14"/>
      <c r="C39" s="10"/>
      <c r="D39" s="10"/>
      <c r="E39" s="23"/>
      <c r="F39" s="23"/>
      <c r="G39" s="19">
        <f>3.30625*10^(-13)</f>
        <v>3.30625e-13</v>
      </c>
      <c r="H39" s="10"/>
      <c r="I39" s="10"/>
      <c r="J39" s="10"/>
      <c r="K39" s="10"/>
      <c r="L39" s="10"/>
      <c r="M39" s="10"/>
    </row>
    <row r="40" ht="22.35" customHeight="1">
      <c r="A40" s="7">
        <v>30</v>
      </c>
      <c r="B40" s="20">
        <v>0.001145</v>
      </c>
      <c r="C40" s="26">
        <v>6.6448e-16</v>
      </c>
      <c r="D40" s="22">
        <v>0.00200977</v>
      </c>
      <c r="E40" s="23">
        <f>B40*C40/D40</f>
        <v>3.785655074958826e-16</v>
      </c>
      <c r="F40" s="23">
        <f>E40*(1*10^18)</f>
        <v>378.5655074958826</v>
      </c>
      <c r="G40" s="10"/>
      <c r="H40" s="10"/>
      <c r="I40" s="24">
        <f>(($E40*$H$12)/((($H$15+$H$6)/2)*3.14*$H$9*$G$39))*(1-((2*SQRT($G$39))/(SQRT(PI())*$H$9)))</f>
        <v>1.752037285283195</v>
      </c>
      <c r="J40" s="24">
        <f>($E40*$H$12/(($H$15+$H$6)/2))*SQRT(LN(2)/(4*PI())*(1/($H$9*$G$39))*(1-((4*SQRT(LN(2)*$G$39))/(PI()*$H$9))))</f>
        <v>1.296721050384296e-09</v>
      </c>
      <c r="K40" s="24">
        <f>(($E40*$H$12)/((($H$4+$H$6)/2)*3.14*$H$9*$G$39))*(1-((2*SQRT($G$39))/(SQRT(PI())*$H$9)))</f>
        <v>1.399738424339034</v>
      </c>
      <c r="L40" s="24">
        <f>($E40*$H$12/(($H$4+$H$6)/2))*SQRT(LN(2)/(4*PI())*(1/($H$9*$G$39))*(1-((4*SQRT(LN(2)*$G$39))/(PI()*$H$9))))</f>
        <v>1.035976970991681e-09</v>
      </c>
      <c r="M40" s="19">
        <f>((575*10^(-9))^2)/(3*($A40*10^(-9))*$H$9)</f>
        <v>1.836805555555556</v>
      </c>
    </row>
    <row r="41" ht="22.35" customHeight="1">
      <c r="A41" s="7">
        <v>40</v>
      </c>
      <c r="B41" s="20">
        <v>0.00303916</v>
      </c>
      <c r="C41" s="21">
        <v>6.65037e-16</v>
      </c>
      <c r="D41" s="22">
        <v>0.00201145</v>
      </c>
      <c r="E41" s="23">
        <f>B41*C41/D41</f>
        <v>1.004824305312088e-15</v>
      </c>
      <c r="F41" s="23">
        <f>E41*(1*10^18)</f>
        <v>1004.824305312088</v>
      </c>
      <c r="G41" s="10"/>
      <c r="H41" s="10"/>
      <c r="I41" s="24">
        <f>(($E41*$H$12)/((($H$15+$H$6)/2)*3.14*$H$9*$G$39))*(1-((2*SQRT($G$39))/(SQRT(PI())*$H$9)))</f>
        <v>4.650422749052779</v>
      </c>
      <c r="J41" s="24">
        <f>($E41*$H$12/(($H$15+$H$6)/2))*SQRT(LN(2)/(4*PI())*(1/($H$9*$G$39))*(1-((4*SQRT(LN(2)*$G$39))/(PI()*$H$9))))</f>
        <v>3.441879418055891e-09</v>
      </c>
      <c r="K41" s="24">
        <f>(($E41*$H$12)/((($H$4+$H$6)/2)*3.14*$H$9*$G$39))*(1-((2*SQRT($G$39))/(SQRT(PI())*$H$9)))</f>
        <v>3.715317856501769</v>
      </c>
      <c r="L41" s="24">
        <f>($E41*$H$12/(($H$4+$H$6)/2))*SQRT(LN(2)/(4*PI())*(1/($H$9*$G$39))*(1-((4*SQRT(LN(2)*$G$39))/(PI()*$H$9))))</f>
        <v>2.749787869163857e-09</v>
      </c>
      <c r="M41" s="19">
        <f>((575*10^(-9))^2)/(3*($A41*10^(-9))*$H$9)</f>
        <v>1.377604166666667</v>
      </c>
    </row>
    <row r="42" ht="22.35" customHeight="1">
      <c r="A42" s="7">
        <v>50</v>
      </c>
      <c r="B42" s="20">
        <v>0.008411800000000001</v>
      </c>
      <c r="C42" s="21">
        <v>6.62521e-16</v>
      </c>
      <c r="D42" s="22">
        <v>0.00200385</v>
      </c>
      <c r="E42" s="23">
        <f>B42*C42/D42</f>
        <v>2.781143372907153e-15</v>
      </c>
      <c r="F42" s="23">
        <f>E42*(1*10^18)</f>
        <v>2781.143372907154</v>
      </c>
      <c r="G42" s="10"/>
      <c r="H42" s="10"/>
      <c r="I42" s="24">
        <f>(($E42*$H$12)/((($H$15+$H$6)/2)*3.14*$H$9*$G$39))*(1-((2*SQRT($G$39))/(SQRT(PI())*$H$9)))</f>
        <v>12.87139686149191</v>
      </c>
      <c r="J42" s="24">
        <f>($E42*$H$12/(($H$15+$H$6)/2))*SQRT(LN(2)/(4*PI())*(1/($H$9*$G$39))*(1-((4*SQRT(LN(2)*$G$39))/(PI()*$H$9))))</f>
        <v>9.52640186276007e-09</v>
      </c>
      <c r="K42" s="24">
        <f>(($E42*$H$12)/((($H$4+$H$6)/2)*3.14*$H$9*$G$39))*(1-((2*SQRT($G$39))/(SQRT(PI())*$H$9)))</f>
        <v>10.28322223121806</v>
      </c>
      <c r="L42" s="24">
        <f>($E42*$H$12/(($H$4+$H$6)/2))*SQRT(LN(2)/(4*PI())*(1/($H$9*$G$39))*(1-((4*SQRT(LN(2)*$G$39))/(PI()*$H$9))))</f>
        <v>7.610837306378941e-09</v>
      </c>
      <c r="M42" s="19">
        <f>((575*10^(-9))^2)/(3*($A42*10^(-9))*$H$9)</f>
        <v>1.102083333333333</v>
      </c>
    </row>
    <row r="43" ht="22.35" customHeight="1">
      <c r="A43" s="7">
        <v>60</v>
      </c>
      <c r="B43" s="20">
        <v>0.0159537</v>
      </c>
      <c r="C43" s="21">
        <v>6.62521e-16</v>
      </c>
      <c r="D43" s="22">
        <v>0.00200385</v>
      </c>
      <c r="E43" s="23">
        <f>B43*C43/D43</f>
        <v>5.274676885844749e-15</v>
      </c>
      <c r="F43" s="23">
        <f>E43*(1*10^18)</f>
        <v>5274.676885844749</v>
      </c>
      <c r="G43" s="10"/>
      <c r="H43" s="10"/>
      <c r="I43" s="24">
        <f>(($E43*$H$12)/((($H$15+$H$6)/2)*3.14*$H$9*$G$39))*(1-((2*SQRT($G$39))/(SQRT(PI())*$H$9)))</f>
        <v>24.41170785196789</v>
      </c>
      <c r="J43" s="24">
        <f>($E43*$H$12/(($H$15+$H$6)/2))*SQRT(LN(2)/(4*PI())*(1/($H$9*$G$39))*(1-((4*SQRT(LN(2)*$G$39))/(PI()*$H$9))))</f>
        <v>1.806763800826403e-08</v>
      </c>
      <c r="K43" s="24">
        <f>(($E43*$H$12)/((($H$4+$H$6)/2)*3.14*$H$9*$G$39))*(1-((2*SQRT($G$39))/(SQRT(PI())*$H$9)))</f>
        <v>19.50301273332503</v>
      </c>
      <c r="L43" s="24">
        <f>($E43*$H$12/(($H$4+$H$6)/2))*SQRT(LN(2)/(4*PI())*(1/($H$9*$G$39))*(1-((4*SQRT(LN(2)*$G$39))/(PI()*$H$9))))</f>
        <v>1.443460557012503e-08</v>
      </c>
      <c r="M43" s="19">
        <f>((575*10^(-9))^2)/(3*($A43*10^(-9))*$H$9)</f>
        <v>0.9184027777777778</v>
      </c>
    </row>
    <row r="44" ht="22.35" customHeight="1">
      <c r="A44" s="7">
        <v>70</v>
      </c>
      <c r="B44" s="20">
        <v>0.018924</v>
      </c>
      <c r="C44" s="21">
        <v>6.62521e-16</v>
      </c>
      <c r="D44" s="22">
        <v>0.00200385</v>
      </c>
      <c r="E44" s="23">
        <f>B44*C44/D44</f>
        <v>6.256729497716894e-15</v>
      </c>
      <c r="F44" s="23">
        <f>E44*(1*10^18)</f>
        <v>6256.729497716894</v>
      </c>
      <c r="G44" s="10"/>
      <c r="H44" s="10"/>
      <c r="I44" s="24">
        <f>(($E44*$H$12)/((($H$15+$H$6)/2)*3.14*$H$9*$G$39))*(1-((2*SQRT($G$39))/(SQRT(PI())*$H$9)))</f>
        <v>28.95674103127427</v>
      </c>
      <c r="J44" s="24">
        <f>($E44*$H$12/(($H$15+$H$6)/2))*SQRT(LN(2)/(4*PI())*(1/($H$9*$G$39))*(1-((4*SQRT(LN(2)*$G$39))/(PI()*$H$9))))</f>
        <v>2.143151630458065e-08</v>
      </c>
      <c r="K44" s="24">
        <f>(($E44*$H$12)/((($H$4+$H$6)/2)*3.14*$H$9*$G$39))*(1-((2*SQRT($G$39))/(SQRT(PI())*$H$9)))</f>
        <v>23.13413270686066</v>
      </c>
      <c r="L44" s="24">
        <f>($E44*$H$12/(($H$4+$H$6)/2))*SQRT(LN(2)/(4*PI())*(1/($H$9*$G$39))*(1-((4*SQRT(LN(2)*$G$39))/(PI()*$H$9))))</f>
        <v>1.71220767476539e-08</v>
      </c>
      <c r="M44" s="19">
        <f>((575*10^(-9))^2)/(3*($A44*10^(-9))*$H$9)</f>
        <v>0.787202380952381</v>
      </c>
    </row>
    <row r="45" ht="22.35" customHeight="1">
      <c r="A45" s="7">
        <v>80</v>
      </c>
      <c r="B45" s="20">
        <v>0.018139</v>
      </c>
      <c r="C45" s="21">
        <v>6.62521e-16</v>
      </c>
      <c r="D45" s="22">
        <v>0.00200385</v>
      </c>
      <c r="E45" s="23">
        <f>B45*C45/D45</f>
        <v>5.997189619482495e-15</v>
      </c>
      <c r="F45" s="23">
        <f>E45*(1*10^18)</f>
        <v>5997.189619482496</v>
      </c>
      <c r="G45" s="10"/>
      <c r="H45" s="10"/>
      <c r="I45" s="24">
        <f>(($E45*$H$12)/((($H$15+$H$6)/2)*3.14*$H$9*$G$39))*(1-((2*SQRT($G$39))/(SQRT(PI())*$H$9)))</f>
        <v>27.7555657137119</v>
      </c>
      <c r="J45" s="24">
        <f>($E45*$H$12/(($H$15+$H$6)/2))*SQRT(LN(2)/(4*PI())*(1/($H$9*$G$39))*(1-((4*SQRT(LN(2)*$G$39))/(PI()*$H$9))))</f>
        <v>2.054250022451852e-08</v>
      </c>
      <c r="K45" s="24">
        <f>(($E45*$H$12)/((($H$4+$H$6)/2)*3.14*$H$9*$G$39))*(1-((2*SQRT($G$39))/(SQRT(PI())*$H$9)))</f>
        <v>22.17448917616495</v>
      </c>
      <c r="L45" s="24">
        <f>($E45*$H$12/(($H$4+$H$6)/2))*SQRT(LN(2)/(4*PI())*(1/($H$9*$G$39))*(1-((4*SQRT(LN(2)*$G$39))/(PI()*$H$9))))</f>
        <v>1.641182361687244e-08</v>
      </c>
      <c r="M45" s="19">
        <f>((575*10^(-9))^2)/(3*($A45*10^(-9))*$H$9)</f>
        <v>0.6888020833333333</v>
      </c>
    </row>
    <row r="46" ht="21.35" customHeight="1">
      <c r="A46" t="s" s="18">
        <v>39</v>
      </c>
      <c r="B46" s="14"/>
      <c r="C46" s="10"/>
      <c r="D46" s="10"/>
      <c r="E46" s="23"/>
      <c r="F46" s="23"/>
      <c r="G46" s="19">
        <f>3.6*10^(-13)</f>
        <v>3.6e-13</v>
      </c>
      <c r="H46" s="10"/>
      <c r="I46" s="10"/>
      <c r="J46" s="10"/>
      <c r="K46" s="10"/>
      <c r="L46" s="10"/>
      <c r="M46" s="10"/>
    </row>
    <row r="47" ht="22.35" customHeight="1">
      <c r="A47" s="7">
        <v>30</v>
      </c>
      <c r="B47" s="20">
        <v>0.0009873799999999999</v>
      </c>
      <c r="C47" s="21">
        <v>7.23517e-16</v>
      </c>
      <c r="D47" s="22">
        <v>0.00200977</v>
      </c>
      <c r="E47" s="23">
        <f>B47*C47/D47</f>
        <v>3.554567017419904e-16</v>
      </c>
      <c r="F47" s="23">
        <f>E47*(1*10^18)</f>
        <v>355.4567017419904</v>
      </c>
      <c r="G47" s="10"/>
      <c r="H47" s="10"/>
      <c r="I47" s="24">
        <f>(($E47*$H$12)/((($H$15+$H$6)/2)*3.14*$H$9*$G$46))*(1-((2*SQRT($G$46))/(SQRT(PI())*$H$9)))</f>
        <v>1.479309924076555</v>
      </c>
      <c r="J47" s="24">
        <f>($E47*$H$12/(($H$15+$H$6)/2))*SQRT(LN(2)/(4*PI())*(1/($H$9*$G$46))*(1-((4*SQRT(LN(2)*$G$46))/(PI()*$H$9))))</f>
        <v>1.155660506932631e-09</v>
      </c>
      <c r="K47" s="24">
        <f>(($E47*$H$12)/((($H$4+$H$6)/2)*3.14*$H$9*$G$46))*(1-((2*SQRT($G$46))/(SQRT(PI())*$H$9)))</f>
        <v>1.181850956956843</v>
      </c>
      <c r="L47" s="24">
        <f>($E47*$H$12/(($H$4+$H$6)/2))*SQRT(LN(2)/(4*PI())*(1/($H$9*$G$46))*(1-((4*SQRT(LN(2)*$G$46))/(PI()*$H$9))))</f>
        <v>9.23280817498848e-10</v>
      </c>
      <c r="M47" s="19">
        <f>((600*10^(-9))^2)/(3*($A47*10^(-9))*$H$9)</f>
        <v>2</v>
      </c>
    </row>
    <row r="48" ht="22.35" customHeight="1">
      <c r="A48" s="7">
        <v>40</v>
      </c>
      <c r="B48" s="20">
        <v>0.00319193</v>
      </c>
      <c r="C48" s="21">
        <v>7.24123e-16</v>
      </c>
      <c r="D48" s="22">
        <v>0.00201145</v>
      </c>
      <c r="E48" s="23">
        <f>B48*C48/D48</f>
        <v>1.149096386880111e-15</v>
      </c>
      <c r="F48" s="23">
        <f>E48*(1*10^18)</f>
        <v>1149.096386880111</v>
      </c>
      <c r="G48" s="10"/>
      <c r="H48" s="10"/>
      <c r="I48" s="24">
        <f>(($E48*$H$12)/((($H$15+$H$6)/2)*3.14*$H$9*$G$46))*(1-((2*SQRT($G$46))/(SQRT(PI())*$H$9)))</f>
        <v>4.782213081091712</v>
      </c>
      <c r="J48" s="24">
        <f>($E48*$H$12/(($H$15+$H$6)/2))*SQRT(LN(2)/(4*PI())*(1/($H$9*$G$46))*(1-((4*SQRT(LN(2)*$G$46))/(PI()*$H$9))))</f>
        <v>3.735941132825321e-09</v>
      </c>
      <c r="K48" s="24">
        <f>(($E48*$H$12)/((($H$4+$H$6)/2)*3.14*$H$9*$G$46))*(1-((2*SQRT($G$46))/(SQRT(PI())*$H$9)))</f>
        <v>3.820607848479009</v>
      </c>
      <c r="L48" s="24">
        <f>($E48*$H$12/(($H$4+$H$6)/2))*SQRT(LN(2)/(4*PI())*(1/($H$9*$G$46))*(1-((4*SQRT(LN(2)*$G$46))/(PI()*$H$9))))</f>
        <v>2.984719787991866e-09</v>
      </c>
      <c r="M48" s="19">
        <f>((600*10^(-9))^2)/(3*($A48*10^(-9))*$H$9)</f>
        <v>1.5</v>
      </c>
    </row>
    <row r="49" ht="22.35" customHeight="1">
      <c r="A49" s="7">
        <v>50</v>
      </c>
      <c r="B49" s="20">
        <v>0.0102912</v>
      </c>
      <c r="C49" s="21">
        <v>7.21384e-16</v>
      </c>
      <c r="D49" s="22">
        <v>0.00200385</v>
      </c>
      <c r="E49" s="23">
        <f>B49*C49/D49</f>
        <v>3.704821728572498e-15</v>
      </c>
      <c r="F49" s="23">
        <f>E49*(1*10^18)</f>
        <v>3704.821728572498</v>
      </c>
      <c r="G49" s="10"/>
      <c r="H49" s="10"/>
      <c r="I49" s="24">
        <f>(($E49*$H$12)/((($H$15+$H$6)/2)*3.14*$H$9*$G$46))*(1-((2*SQRT($G$46))/(SQRT(PI())*$H$9)))</f>
        <v>15.41841671053892</v>
      </c>
      <c r="J49" s="24">
        <f>($E49*$H$12/(($H$15+$H$6)/2))*SQRT(LN(2)/(4*PI())*(1/($H$9*$G$46))*(1-((4*SQRT(LN(2)*$G$46))/(PI()*$H$9))))</f>
        <v>1.204511305021019e-08</v>
      </c>
      <c r="K49" s="24">
        <f>(($E49*$H$12)/((($H$4+$H$6)/2)*3.14*$H$9*$G$46))*(1-((2*SQRT($G$46))/(SQRT(PI())*$H$9)))</f>
        <v>12.31808848675499</v>
      </c>
      <c r="L49" s="24">
        <f>($E49*$H$12/(($H$4+$H$6)/2))*SQRT(LN(2)/(4*PI())*(1/($H$9*$G$46))*(1-((4*SQRT(LN(2)*$G$46))/(PI()*$H$9))))</f>
        <v>9.623087193125309e-09</v>
      </c>
      <c r="M49" s="19">
        <f>((600*10^(-9))^2)/(3*($A49*10^(-9))*$H$9)</f>
        <v>1.2</v>
      </c>
    </row>
    <row r="50" ht="36.35" customHeight="1">
      <c r="A50" s="7">
        <v>60</v>
      </c>
      <c r="B50" t="s" s="25">
        <v>40</v>
      </c>
      <c r="C50" s="21">
        <v>7.21384e-16</v>
      </c>
      <c r="D50" s="22">
        <v>0.00200385</v>
      </c>
      <c r="E50" s="23">
        <f>B50*C50/D50</f>
        <v>6.625673630660977e-15</v>
      </c>
      <c r="F50" s="23">
        <f>E50*(1*10^18)</f>
        <v>6625.673630660976</v>
      </c>
      <c r="G50" s="10"/>
      <c r="H50" s="10"/>
      <c r="I50" s="24">
        <f>(($E50*$H$12)/((($H$15+$H$6)/2)*3.14*$H$9*$G$46))*(1-((2*SQRT($G$46))/(SQRT(PI())*$H$9)))</f>
        <v>27.57417347174826</v>
      </c>
      <c r="J50" s="24">
        <f>($E50*$H$12/(($H$15+$H$6)/2))*SQRT(LN(2)/(4*PI())*(1/($H$9*$G$46))*(1-((4*SQRT(LN(2)*$G$46))/(PI()*$H$9))))</f>
        <v>2.154138411023043e-08</v>
      </c>
      <c r="K50" s="24">
        <f>(($E50*$H$12)/((($H$4+$H$6)/2)*3.14*$H$9*$G$46))*(1-((2*SQRT($G$46))/(SQRT(PI())*$H$9)))</f>
        <v>22.02957120376433</v>
      </c>
      <c r="L50" s="24">
        <f>($E50*$H$12/(($H$4+$H$6)/2))*SQRT(LN(2)/(4*PI())*(1/($H$9*$G$46))*(1-((4*SQRT(LN(2)*$G$46))/(PI()*$H$9))))</f>
        <v>1.720985238488353e-08</v>
      </c>
      <c r="M50" s="19">
        <f>((600*10^(-9))^2)/(3*($A50*10^(-9))*$H$9)</f>
        <v>1</v>
      </c>
    </row>
    <row r="51" ht="22.35" customHeight="1">
      <c r="A51" s="7">
        <v>70</v>
      </c>
      <c r="B51" s="20">
        <v>0.02395</v>
      </c>
      <c r="C51" s="21">
        <v>7.21384e-16</v>
      </c>
      <c r="D51" s="22">
        <v>0.00200385</v>
      </c>
      <c r="E51" s="23">
        <f>B51*C51/D51</f>
        <v>8.62197609601517e-15</v>
      </c>
      <c r="F51" s="23">
        <f>E51*(1*10^18)</f>
        <v>8621.976096015169</v>
      </c>
      <c r="G51" s="10"/>
      <c r="H51" s="10"/>
      <c r="I51" s="24">
        <f>(($E51*$H$12)/((($H$15+$H$6)/2)*3.14*$H$9*$G$46))*(1-((2*SQRT($G$46))/(SQRT(PI())*$H$9)))</f>
        <v>35.88221783828972</v>
      </c>
      <c r="J51" s="24">
        <f>($E51*$H$12/(($H$15+$H$6)/2))*SQRT(LN(2)/(4*PI())*(1/($H$9*$G$46))*(1-((4*SQRT(LN(2)*$G$46))/(PI()*$H$9))))</f>
        <v>2.803176087847228e-08</v>
      </c>
      <c r="K51" s="24">
        <f>(($E51*$H$12)/((($H$4+$H$6)/2)*3.14*$H$9*$G$46))*(1-((2*SQRT($G$46))/(SQRT(PI())*$H$9)))</f>
        <v>28.66703778546544</v>
      </c>
      <c r="L51" s="24">
        <f>($E51*$H$12/(($H$4+$H$6)/2))*SQRT(LN(2)/(4*PI())*(1/($H$9*$G$46))*(1-((4*SQRT(LN(2)*$G$46))/(PI()*$H$9))))</f>
        <v>2.239514714273857e-08</v>
      </c>
      <c r="M51" s="19">
        <f>((600*10^(-9))^2)/(3*($A51*10^(-9))*$H$9)</f>
        <v>0.8571428571428574</v>
      </c>
    </row>
    <row r="52" ht="22.35" customHeight="1">
      <c r="A52" s="7">
        <v>80</v>
      </c>
      <c r="B52" s="20">
        <v>0.022938</v>
      </c>
      <c r="C52" s="21">
        <v>7.21384e-16</v>
      </c>
      <c r="D52" s="22">
        <v>0.00200385</v>
      </c>
      <c r="E52" s="23">
        <f>B52*C52/D52</f>
        <v>8.257657106070813e-15</v>
      </c>
      <c r="F52" s="23">
        <f>E52*(1*10^18)</f>
        <v>8257.657106070814</v>
      </c>
      <c r="G52" s="10"/>
      <c r="H52" s="10"/>
      <c r="I52" s="24">
        <f>(($E52*$H$12)/((($H$15+$H$6)/2)*3.14*$H$9*$G$46))*(1-((2*SQRT($G$46))/(SQRT(PI())*$H$9)))</f>
        <v>34.36602558558204</v>
      </c>
      <c r="J52" s="24">
        <f>($E52*$H$12/(($H$15+$H$6)/2))*SQRT(LN(2)/(4*PI())*(1/($H$9*$G$46))*(1-((4*SQRT(LN(2)*$G$46))/(PI()*$H$9))))</f>
        <v>2.684728730815855e-08</v>
      </c>
      <c r="K52" s="24">
        <f>(($E52*$H$12)/((($H$4+$H$6)/2)*3.14*$H$9*$G$46))*(1-((2*SQRT($G$46))/(SQRT(PI())*$H$9)))</f>
        <v>27.45572078175392</v>
      </c>
      <c r="L52" s="24">
        <f>($E52*$H$12/(($H$4+$H$6)/2))*SQRT(LN(2)/(4*PI())*(1/($H$9*$G$46))*(1-((4*SQRT(LN(2)*$G$46))/(PI()*$H$9))))</f>
        <v>2.144884697954644e-08</v>
      </c>
      <c r="M52" s="19">
        <f>((600*10^(-9))^2)/(3*($A52*10^(-9))*$H$9)</f>
        <v>0.75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1953" style="27" customWidth="1"/>
    <col min="2" max="4" width="10.3906" style="27" customWidth="1"/>
    <col min="5" max="6" width="11.1719" style="27" customWidth="1"/>
    <col min="7" max="7" width="16.3516" style="27" customWidth="1"/>
    <col min="8" max="9" width="10.4062" style="27" customWidth="1"/>
    <col min="10" max="10" width="2.82031" style="27" customWidth="1"/>
    <col min="11" max="11" width="11.5781" style="27" customWidth="1"/>
    <col min="12" max="12" width="2.14844" style="27" customWidth="1"/>
    <col min="13" max="13" width="16.4453" style="27" customWidth="1"/>
    <col min="14" max="256" width="16.3516" style="2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4.25" customHeight="1">
      <c r="A2" s="3"/>
      <c r="B2" t="s" s="16">
        <v>14</v>
      </c>
      <c r="C2" t="s" s="16">
        <v>41</v>
      </c>
      <c r="D2" s="3"/>
      <c r="E2" t="s" s="16">
        <v>17</v>
      </c>
      <c r="F2" t="s" s="16">
        <v>18</v>
      </c>
      <c r="G2" t="s" s="16">
        <v>19</v>
      </c>
      <c r="H2" t="s" s="16">
        <v>20</v>
      </c>
      <c r="I2" t="s" s="16">
        <v>21</v>
      </c>
      <c r="J2" s="3"/>
      <c r="K2" t="s" s="16">
        <v>22</v>
      </c>
      <c r="L2" s="3"/>
      <c r="M2" t="s" s="16">
        <v>23</v>
      </c>
    </row>
    <row r="3" ht="20.25" customHeight="1">
      <c r="A3" s="4"/>
      <c r="B3" t="s" s="5">
        <v>24</v>
      </c>
      <c r="C3" s="17"/>
      <c r="D3" s="17"/>
      <c r="E3" s="17"/>
      <c r="F3" s="17"/>
      <c r="G3" s="17"/>
      <c r="H3" t="s" s="6">
        <v>25</v>
      </c>
      <c r="I3" s="17"/>
      <c r="J3" s="17"/>
      <c r="K3" s="17"/>
      <c r="L3" s="17"/>
      <c r="M3" s="17"/>
    </row>
    <row r="4" ht="20.05" customHeight="1">
      <c r="A4" t="s" s="18">
        <v>26</v>
      </c>
      <c r="B4" s="14"/>
      <c r="C4" s="10"/>
      <c r="D4" s="10"/>
      <c r="E4" s="10"/>
      <c r="F4" s="10"/>
      <c r="G4" s="19">
        <f>2.025*10^(-13)</f>
        <v>2.025e-13</v>
      </c>
      <c r="H4" s="19">
        <v>0.38</v>
      </c>
      <c r="I4" s="10"/>
      <c r="J4" s="10"/>
      <c r="K4" s="10"/>
      <c r="L4" s="10"/>
      <c r="M4" s="10"/>
    </row>
    <row r="5" ht="22.35" customHeight="1">
      <c r="A5" s="7">
        <v>30</v>
      </c>
      <c r="B5" s="20">
        <v>0.002315947</v>
      </c>
      <c r="C5" s="22">
        <f>450^2</f>
        <v>202500</v>
      </c>
      <c r="D5" s="28"/>
      <c r="E5" s="23">
        <f>F5*(1*(10^-18))</f>
        <v>4.689792675e-16</v>
      </c>
      <c r="F5" s="23">
        <f>B5*$C$5</f>
        <v>468.9792675</v>
      </c>
      <c r="G5" s="10"/>
      <c r="H5" t="s" s="9">
        <v>27</v>
      </c>
      <c r="I5" s="24">
        <f>(($E5*$H$12)/((($H$15+$H$6)/2)*3.14*$H$9*$G$4))*(1-((2*SQRT($G$4))/(SQRT(PI())*$H$9)))</f>
        <v>3.91370736320431</v>
      </c>
      <c r="J5" s="24">
        <f>($E5*$H$12/(($H$15+$H$6)/2))*SQRT(LN(2)/(4*PI())*(1/($H$9*$G$4))*(1-((4*SQRT(LN(2)*$G$4))/(PI()*$H$9))))</f>
        <v>2.14822621696868e-09</v>
      </c>
      <c r="K5" s="24">
        <f>(($E5*$H$12)/((($H$4+$H$6)/2)*3.14*$H$9*$G$4))*(1-((2*SQRT($G$4))/(SQRT(PI())*$H$9)))</f>
        <v>3.12674086556908</v>
      </c>
      <c r="L5" s="24">
        <f>($E5*$H$12/(($H$4+$H$6)/2))*SQRT(LN(2)/(4*PI())*(1/($H$9*$G$4))*(1-((4*SQRT(LN(2)*$G$4))/(PI()*$H$9))))</f>
        <v>1.71626186572708e-09</v>
      </c>
      <c r="M5" s="19">
        <f>((450*10^(-9))^2)/(3*($A5*10^(-9))*$H$9)</f>
        <v>1.125</v>
      </c>
    </row>
    <row r="6" ht="22.35" customHeight="1">
      <c r="A6" s="7">
        <v>40</v>
      </c>
      <c r="B6" s="20">
        <v>0.00664177</v>
      </c>
      <c r="C6" s="28"/>
      <c r="D6" s="28"/>
      <c r="E6" s="23">
        <f>F6*(1*(10^-18))</f>
        <v>1.344958425e-15</v>
      </c>
      <c r="F6" s="23">
        <f>B6*$C$5</f>
        <v>1344.958425</v>
      </c>
      <c r="G6" s="10"/>
      <c r="H6" s="19">
        <v>1.38</v>
      </c>
      <c r="I6" s="24">
        <f>(($E6*$H$12)/((($H$15+$H$6)/2)*3.14*$H$9*$G$4))*(1-((2*SQRT($G$4))/(SQRT(PI())*$H$9)))</f>
        <v>11.22389422284253</v>
      </c>
      <c r="J6" s="24">
        <f>($E6*$H$12/(($H$15+$H$6)/2))*SQRT(LN(2)/(4*PI())*(1/($H$9*$G$4))*(1-((4*SQRT(LN(2)*$G$4))/(PI()*$H$9))))</f>
        <v>6.160773299680895e-09</v>
      </c>
      <c r="K6" s="24">
        <f>(($E6*$H$12)/((($H$4+$H$6)/2)*3.14*$H$9*$G$4))*(1-((2*SQRT($G$4))/(SQRT(PI())*$H$9)))</f>
        <v>8.966998674283456</v>
      </c>
      <c r="L6" s="24">
        <f>($E6*$H$12/(($H$4+$H$6)/2))*SQRT(LN(2)/(4*PI())*(1/($H$9*$G$4))*(1-((4*SQRT(LN(2)*$G$4))/(PI()*$H$9))))</f>
        <v>4.921967804932561e-09</v>
      </c>
      <c r="M6" s="19">
        <f>((450*10^(-9))^2)/(3*($A6*10^(-9))*$H$9)</f>
        <v>0.84375</v>
      </c>
    </row>
    <row r="7" ht="22.35" customHeight="1">
      <c r="A7" s="7">
        <v>50</v>
      </c>
      <c r="B7" s="20">
        <v>0.0336762</v>
      </c>
      <c r="C7" s="28"/>
      <c r="D7" s="28"/>
      <c r="E7" s="23">
        <f>F7*(1*(10^-18))</f>
        <v>6.819430500000001e-15</v>
      </c>
      <c r="F7" s="23">
        <f>B7*$C$5</f>
        <v>6819.4305</v>
      </c>
      <c r="G7" s="10"/>
      <c r="H7" t="s" s="9">
        <v>28</v>
      </c>
      <c r="I7" s="24">
        <f>(($E7*$H$12)/((($H$15+$H$6)/2)*3.14*$H$9*$G$4))*(1-((2*SQRT($G$4))/(SQRT(PI())*$H$9)))</f>
        <v>56.9092435641839</v>
      </c>
      <c r="J7" s="24">
        <f>($E7*$H$12/(($H$15+$H$6)/2))*SQRT(LN(2)/(4*PI())*(1/($H$9*$G$4))*(1-((4*SQRT(LN(2)*$G$4))/(PI()*$H$9))))</f>
        <v>3.123737103132355e-08</v>
      </c>
      <c r="K7" s="24">
        <f>(($E7*$H$12)/((($H$4+$H$6)/2)*3.14*$H$9*$G$4))*(1-((2*SQRT($G$4))/(SQRT(PI())*$H$9)))</f>
        <v>45.46595873613578</v>
      </c>
      <c r="L7" s="24">
        <f>($E7*$H$12/(($H$4+$H$6)/2))*SQRT(LN(2)/(4*PI())*(1/($H$9*$G$4))*(1-((4*SQRT(LN(2)*$G$4))/(PI()*$H$9))))</f>
        <v>2.495617466315002e-08</v>
      </c>
      <c r="M7" s="19">
        <f>((450*10^(-9))^2)/(3*($A7*10^(-9))*$H$9)</f>
        <v>0.675</v>
      </c>
    </row>
    <row r="8" ht="22.35" customHeight="1">
      <c r="A8" s="7">
        <v>60</v>
      </c>
      <c r="B8" s="20">
        <v>0.160144</v>
      </c>
      <c r="C8" s="28"/>
      <c r="D8" s="28"/>
      <c r="E8" s="23">
        <f>F8*(1*(10^-18))</f>
        <v>3.242916000000001e-14</v>
      </c>
      <c r="F8" s="23">
        <f>B8*$C$5</f>
        <v>32429.16</v>
      </c>
      <c r="G8" s="10"/>
      <c r="H8" t="s" s="9">
        <v>29</v>
      </c>
      <c r="I8" s="24">
        <f>(($E8*$H$12)/((($H$15+$H$6)/2)*3.14*$H$9*$G$4))*(1-((2*SQRT($G$4))/(SQRT(PI())*$H$9)))</f>
        <v>270.6265523230847</v>
      </c>
      <c r="J8" s="24">
        <f>($E8*$H$12/(($H$15+$H$6)/2))*SQRT(LN(2)/(4*PI())*(1/($H$9*$G$4))*(1-((4*SQRT(LN(2)*$G$4))/(PI()*$H$9))))</f>
        <v>1.48546378345546e-07</v>
      </c>
      <c r="K8" s="24">
        <f>(($E8*$H$12)/((($H$4+$H$6)/2)*3.14*$H$9*$G$4))*(1-((2*SQRT($G$4))/(SQRT(PI())*$H$9)))</f>
        <v>216.2090881940281</v>
      </c>
      <c r="L8" s="24">
        <f>($E8*$H$12/(($H$4+$H$6)/2))*SQRT(LN(2)/(4*PI())*(1/($H$9*$G$4))*(1-((4*SQRT(LN(2)*$G$4))/(PI()*$H$9))))</f>
        <v>1.186767401089047e-07</v>
      </c>
      <c r="M8" s="19">
        <f>((450*10^(-9))^2)/(3*($A8*10^(-9))*$H$9)</f>
        <v>0.5625</v>
      </c>
    </row>
    <row r="9" ht="22.35" customHeight="1">
      <c r="A9" s="7">
        <v>70</v>
      </c>
      <c r="B9" s="20">
        <v>0.3237122</v>
      </c>
      <c r="C9" s="28"/>
      <c r="D9" s="28"/>
      <c r="E9" s="23">
        <f>F9*(1*(10^-18))</f>
        <v>6.55517205e-14</v>
      </c>
      <c r="F9" s="23">
        <f>B9*$C$5</f>
        <v>65551.7205</v>
      </c>
      <c r="G9" s="10"/>
      <c r="H9" s="19">
        <v>2e-06</v>
      </c>
      <c r="I9" s="24">
        <f>(($E9*$H$12)/((($H$15+$H$6)/2)*3.14*$H$9*$G$4))*(1-((2*SQRT($G$4))/(SQRT(PI())*$H$9)))</f>
        <v>547.0396432643173</v>
      </c>
      <c r="J9" s="24">
        <f>($E9*$H$12/(($H$15+$H$6)/2))*SQRT(LN(2)/(4*PI())*(1/($H$9*$G$4))*(1-((4*SQRT(LN(2)*$G$4))/(PI()*$H$9))))</f>
        <v>3.002689762730359e-07</v>
      </c>
      <c r="K9" s="24">
        <f>(($E9*$H$12)/((($H$4+$H$6)/2)*3.14*$H$9*$G$4))*(1-((2*SQRT($G$4))/(SQRT(PI())*$H$9)))</f>
        <v>437.0411604511118</v>
      </c>
      <c r="L9" s="24">
        <f>($E9*$H$12/(($H$4+$H$6)/2))*SQRT(LN(2)/(4*PI())*(1/($H$9*$G$4))*(1-((4*SQRT(LN(2)*$G$4))/(PI()*$H$9))))</f>
        <v>2.398910270099522e-07</v>
      </c>
      <c r="M9" s="19">
        <f>((450*10^(-9))^2)/(3*($A9*10^(-9))*$H$9)</f>
        <v>0.4821428571428572</v>
      </c>
    </row>
    <row r="10" ht="22.35" customHeight="1">
      <c r="A10" s="7">
        <v>80</v>
      </c>
      <c r="B10" s="20">
        <v>0.162569</v>
      </c>
      <c r="C10" s="28"/>
      <c r="D10" s="28"/>
      <c r="E10" s="23">
        <f>F10*(1*(10^-18))</f>
        <v>3.29202225e-14</v>
      </c>
      <c r="F10" s="23">
        <f>B10*$C$5</f>
        <v>32920.2225</v>
      </c>
      <c r="G10" s="10"/>
      <c r="H10" s="10"/>
      <c r="I10" s="24">
        <f>(($E10*$H$12)/((($H$15+$H$6)/2)*3.14*$H$9*$G$4))*(1-((2*SQRT($G$4))/(SQRT(PI())*$H$9)))</f>
        <v>274.7245478107925</v>
      </c>
      <c r="J10" s="24">
        <f>($E10*$H$12/(($H$15+$H$6)/2))*SQRT(LN(2)/(4*PI())*(1/($H$9*$G$4))*(1-((4*SQRT(LN(2)*$G$4))/(PI()*$H$9))))</f>
        <v>1.507957599489027e-07</v>
      </c>
      <c r="K10" s="24">
        <f>(($E10*$H$12)/((($H$4+$H$6)/2)*3.14*$H$9*$G$4))*(1-((2*SQRT($G$4))/(SQRT(PI())*$H$9)))</f>
        <v>219.4830606117928</v>
      </c>
      <c r="L10" s="24">
        <f>($E10*$H$12/(($H$4+$H$6)/2))*SQRT(LN(2)/(4*PI())*(1/($H$9*$G$4))*(1-((4*SQRT(LN(2)*$G$4))/(PI()*$H$9))))</f>
        <v>1.204738170819046e-07</v>
      </c>
      <c r="M10" s="19">
        <f>((450*10^(-9))^2)/(3*($A10*10^(-9))*$H$9)</f>
        <v>0.421875</v>
      </c>
    </row>
    <row r="11" ht="21.35" customHeight="1">
      <c r="A11" t="s" s="18">
        <v>30</v>
      </c>
      <c r="B11" s="14"/>
      <c r="C11" s="10"/>
      <c r="D11" s="10"/>
      <c r="E11" s="23"/>
      <c r="F11" s="23"/>
      <c r="G11" s="19">
        <f>2.25625*10^(-13)</f>
        <v>2.25625e-13</v>
      </c>
      <c r="H11" t="s" s="9">
        <v>31</v>
      </c>
      <c r="I11" s="10"/>
      <c r="J11" s="10"/>
      <c r="K11" s="10"/>
      <c r="L11" s="10"/>
      <c r="M11" s="10"/>
    </row>
    <row r="12" ht="22.35" customHeight="1">
      <c r="A12" s="7">
        <v>30</v>
      </c>
      <c r="B12" s="20">
        <v>0.001635978</v>
      </c>
      <c r="C12" s="22">
        <f>475^2</f>
        <v>225625</v>
      </c>
      <c r="D12" s="28"/>
      <c r="E12" s="23">
        <f>F12*(1*10^-18)</f>
        <v>3.6911753625e-16</v>
      </c>
      <c r="F12" s="23">
        <f>B12*$C$12</f>
        <v>369.11753625</v>
      </c>
      <c r="G12" s="10"/>
      <c r="H12" s="19">
        <v>0.01</v>
      </c>
      <c r="I12" s="24">
        <f>(($E12*$H$12)/((($H$15+$H$6)/2)*3.14*$H$9*$G$11))*(1-((2*SQRT($G$11))/(SQRT(PI())*$H$9)))</f>
        <v>2.712367836787089</v>
      </c>
      <c r="J12" s="19">
        <f>($B12*$H$12/(($H$15+$H$6)/2))*SQRT(LN(2)/(4*PI())*(1/($H$9*$G$11))*(1-((4*SQRT(LN(2)*$G$11))/(PI()*$H$9))))</f>
        <v>7037.379040080948</v>
      </c>
      <c r="K12" s="24">
        <f>(($E12*$H$12)/((($H$4+$H$6)/2)*3.14*$H$9*$G$11))*(1-((2*SQRT($G$11))/(SQRT(PI())*$H$9)))</f>
        <v>2.166966145060413</v>
      </c>
      <c r="L12" s="24">
        <f>($E12*$H$12/(($H$4+$H$6)/2))*SQRT(LN(2)/(4*PI())*(1/($H$9*$G$11))*(1-((4*SQRT(LN(2)*$G$11))/(PI()*$H$9))))</f>
        <v>1.268532805128222e-09</v>
      </c>
      <c r="M12" s="19">
        <f>((475*10^(-9))^2)/(3*($A12*10^(-9))*$H$9)</f>
        <v>1.253472222222222</v>
      </c>
    </row>
    <row r="13" ht="22.35" customHeight="1">
      <c r="A13" s="7">
        <v>40</v>
      </c>
      <c r="B13" s="20">
        <v>0.00627478</v>
      </c>
      <c r="C13" s="28"/>
      <c r="D13" s="28"/>
      <c r="E13" s="23">
        <f>F13*(1*10^-18)</f>
        <v>1.4157472375e-15</v>
      </c>
      <c r="F13" s="23">
        <f>B13*$C$12</f>
        <v>1415.7472375</v>
      </c>
      <c r="G13" s="10"/>
      <c r="H13" s="10"/>
      <c r="I13" s="24">
        <f>(($E13*$H$12)/((($H$15+$H$6)/2)*3.14*$H$9*$G$11))*(1-((2*SQRT($G$11))/(SQRT(PI())*$H$9)))</f>
        <v>10.40326425839155</v>
      </c>
      <c r="J13" s="19">
        <f>($B13*$H$12/(($H$15+$H$6)/2))*SQRT(LN(2)/(4*PI())*(1/($H$9*$G$11))*(1-((4*SQRT(LN(2)*$G$11))/(PI()*$H$9))))</f>
        <v>26991.808724273265</v>
      </c>
      <c r="K13" s="24">
        <f>(($E13*$H$12)/((($H$4+$H$6)/2)*3.14*$H$9*$G$11))*(1-((2*SQRT($G$11))/(SQRT(PI())*$H$9)))</f>
        <v>8.31138061007066</v>
      </c>
      <c r="L13" s="24">
        <f>($E13*$H$12/(($H$4+$H$6)/2))*SQRT(LN(2)/(4*PI())*(1/($H$9*$G$11))*(1-((4*SQRT(LN(2)*$G$11))/(PI()*$H$9))))</f>
        <v>4.865447013934457e-09</v>
      </c>
      <c r="M13" s="19">
        <f>((475*10^(-9))^2)/(3*($A13*10^(-9))*$H$9)</f>
        <v>0.9401041666666665</v>
      </c>
    </row>
    <row r="14" ht="36.35" customHeight="1">
      <c r="A14" s="7">
        <v>50</v>
      </c>
      <c r="B14" t="s" s="25">
        <v>32</v>
      </c>
      <c r="C14" s="28"/>
      <c r="D14" s="28"/>
      <c r="E14" s="23">
        <f>F14*(1*10^-18)</f>
        <v>9.160871374999999e-15</v>
      </c>
      <c r="F14" s="23">
        <f>B14*$C$12</f>
        <v>9160.871374999999</v>
      </c>
      <c r="G14" s="10"/>
      <c r="H14" t="s" s="9">
        <v>33</v>
      </c>
      <c r="I14" s="24">
        <f>(($E14*$H$12)/((($H$15+$H$6)/2)*3.14*$H$9*$G$11))*(1-((2*SQRT($G$11))/(SQRT(PI())*$H$9)))</f>
        <v>67.31637062527537</v>
      </c>
      <c r="J14" s="19">
        <f>($B14*$H$12/(($H$15+$H$6)/2))*SQRT(LN(2)/(4*PI())*(1/($H$9*$G$11))*(1-((4*SQRT(LN(2)*$G$11))/(PI()*$H$9))))</f>
        <v>174655.815213392</v>
      </c>
      <c r="K14" s="24">
        <f>(($E14*$H$12)/((($H$4+$H$6)/2)*3.14*$H$9*$G$11))*(1-((2*SQRT($G$11))/(SQRT(PI())*$H$9)))</f>
        <v>53.78042541829529</v>
      </c>
      <c r="L14" s="24">
        <f>($E14*$H$12/(($H$4+$H$6)/2))*SQRT(LN(2)/(4*PI())*(1/($H$9*$G$11))*(1-((4*SQRT(LN(2)*$G$11))/(PI()*$H$9))))</f>
        <v>3.148283330238982e-08</v>
      </c>
      <c r="M14" s="19">
        <f>((475*10^(-9))^2)/(3*($A14*10^(-9))*$H$9)</f>
        <v>0.7520833333333333</v>
      </c>
    </row>
    <row r="15" ht="22.35" customHeight="1">
      <c r="A15" s="7">
        <v>60</v>
      </c>
      <c r="B15" s="20">
        <v>0.272582</v>
      </c>
      <c r="C15" s="28"/>
      <c r="D15" s="28"/>
      <c r="E15" s="23">
        <f>F15*(1*10^-18)</f>
        <v>6.150131375e-14</v>
      </c>
      <c r="F15" s="23">
        <f>B15*$C$12</f>
        <v>61501.31375</v>
      </c>
      <c r="G15" s="10"/>
      <c r="H15" s="19">
        <v>0.0261</v>
      </c>
      <c r="I15" s="24">
        <f>(($E15*$H$12)/((($H$15+$H$6)/2)*3.14*$H$9*$G$11))*(1-((2*SQRT($G$11))/(SQRT(PI())*$H$9)))</f>
        <v>451.9270122746751</v>
      </c>
      <c r="J15" s="19">
        <f>($B15*$H$12/(($H$15+$H$6)/2))*SQRT(LN(2)/(4*PI())*(1/($H$9*$G$11))*(1-((4*SQRT(LN(2)*$G$11))/(PI()*$H$9))))</f>
        <v>1172548.074303777</v>
      </c>
      <c r="K15" s="24">
        <f>(($E15*$H$12)/((($H$4+$H$6)/2)*3.14*$H$9*$G$11))*(1-((2*SQRT($G$11))/(SQRT(PI())*$H$9)))</f>
        <v>361.0537340678526</v>
      </c>
      <c r="L15" s="24">
        <f>($E15*$H$12/(($H$4+$H$6)/2))*SQRT(LN(2)/(4*PI())*(1/($H$9*$G$11))*(1-((4*SQRT(LN(2)*$G$11))/(PI()*$H$9))))</f>
        <v>2.113593270126255e-07</v>
      </c>
      <c r="M15" s="19">
        <f>((475*10^(-9))^2)/(3*($A15*10^(-9))*$H$9)</f>
        <v>0.626736111111111</v>
      </c>
    </row>
    <row r="16" ht="22.35" customHeight="1">
      <c r="A16" s="7">
        <v>70</v>
      </c>
      <c r="B16" s="20">
        <v>0.220291</v>
      </c>
      <c r="C16" s="28"/>
      <c r="D16" s="28"/>
      <c r="E16" s="23">
        <f>F16*(1*10^-18)</f>
        <v>4.9703156875e-14</v>
      </c>
      <c r="F16" s="23">
        <f>B16*$C$12</f>
        <v>49703.156875</v>
      </c>
      <c r="G16" s="10"/>
      <c r="H16" s="10"/>
      <c r="I16" s="24">
        <f>(($E16*$H$12)/((($H$15+$H$6)/2)*3.14*$H$9*$G$11))*(1-((2*SQRT($G$11))/(SQRT(PI())*$H$9)))</f>
        <v>365.2312091810921</v>
      </c>
      <c r="J16" s="19">
        <f>($B16*$H$12/(($H$15+$H$6)/2))*SQRT(LN(2)/(4*PI())*(1/($H$9*$G$11))*(1-((4*SQRT(LN(2)*$G$11))/(PI()*$H$9))))</f>
        <v>947611.3163615108</v>
      </c>
      <c r="K16" s="24">
        <f>(($E16*$H$12)/((($H$4+$H$6)/2)*3.14*$H$9*$G$11))*(1-((2*SQRT($G$11))/(SQRT(PI())*$H$9)))</f>
        <v>291.7906836531441</v>
      </c>
      <c r="L16" s="24">
        <f>($E16*$H$12/(($H$4+$H$6)/2))*SQRT(LN(2)/(4*PI())*(1/($H$9*$G$11))*(1-((4*SQRT(LN(2)*$G$11))/(PI()*$H$9))))</f>
        <v>1.708130305997398e-07</v>
      </c>
      <c r="M16" s="19">
        <f>((475*10^(-9))^2)/(3*($A16*10^(-9))*$H$9)</f>
        <v>0.537202380952381</v>
      </c>
    </row>
    <row r="17" ht="22.35" customHeight="1">
      <c r="A17" s="7">
        <v>80</v>
      </c>
      <c r="B17" s="20">
        <v>0.089827</v>
      </c>
      <c r="C17" s="28"/>
      <c r="D17" s="28"/>
      <c r="E17" s="23">
        <f>F17*(1*10^-18)</f>
        <v>2.0267216875e-14</v>
      </c>
      <c r="F17" s="23">
        <f>B17*$C$12</f>
        <v>20267.216875</v>
      </c>
      <c r="G17" s="10"/>
      <c r="H17" s="10"/>
      <c r="I17" s="24">
        <f>(($E17*$H$12)/((($H$15+$H$6)/2)*3.14*$H$9*$G$11))*(1-((2*SQRT($G$11))/(SQRT(PI())*$H$9)))</f>
        <v>148.9285709679922</v>
      </c>
      <c r="J17" s="19">
        <f>($B17*$H$12/(($H$15+$H$6)/2))*SQRT(LN(2)/(4*PI())*(1/($H$9*$G$11))*(1-((4*SQRT(LN(2)*$G$11))/(PI()*$H$9))))</f>
        <v>386402.9021376517</v>
      </c>
      <c r="K17" s="24">
        <f>(($E17*$H$12)/((($H$4+$H$6)/2)*3.14*$H$9*$G$11))*(1-((2*SQRT($G$11))/(SQRT(PI())*$H$9)))</f>
        <v>118.9820816125533</v>
      </c>
      <c r="L17" s="24">
        <f>($E17*$H$12/(($H$4+$H$6)/2))*SQRT(LN(2)/(4*PI())*(1/($H$9*$G$11))*(1-((4*SQRT(LN(2)*$G$11))/(PI()*$H$9))))</f>
        <v>6.965160673691994e-08</v>
      </c>
      <c r="M17" s="19">
        <f>((475*10^(-9))^2)/(3*($A17*10^(-9))*$H$9)</f>
        <v>0.4700520833333333</v>
      </c>
    </row>
    <row r="18" ht="21.35" customHeight="1">
      <c r="A18" t="s" s="18">
        <v>34</v>
      </c>
      <c r="B18" s="14"/>
      <c r="C18" s="10"/>
      <c r="D18" s="10"/>
      <c r="E18" s="23"/>
      <c r="F18" s="23"/>
      <c r="G18" s="19">
        <f>2.5*10^(-13)</f>
        <v>2.5e-13</v>
      </c>
      <c r="H18" s="10"/>
      <c r="I18" s="10"/>
      <c r="J18" s="10"/>
      <c r="K18" s="10"/>
      <c r="L18" s="10"/>
      <c r="M18" s="10"/>
    </row>
    <row r="19" ht="22.35" customHeight="1">
      <c r="A19" s="7">
        <v>30</v>
      </c>
      <c r="B19" s="20">
        <v>0.000960853</v>
      </c>
      <c r="C19" s="22">
        <f>500*500</f>
        <v>250000</v>
      </c>
      <c r="D19" s="28"/>
      <c r="E19" s="23">
        <f>F19*(1*10^-18)</f>
        <v>0.000000000000</v>
      </c>
      <c r="F19" s="23">
        <f>B19*$C$19</f>
        <v>240.21325</v>
      </c>
      <c r="G19" s="10"/>
      <c r="H19" s="10"/>
      <c r="I19" s="24">
        <f>(($E19*$H$12)/((($H$15+$H$6)/2)*3.14*$H$9*$G$18))*(1-((2*SQRT($G$18))/(SQRT(PI())*$H$9)))</f>
        <v>1.562349519495116</v>
      </c>
      <c r="J19" s="24">
        <f>($E19*$H$12/(($H$15+$H$6)/2))*SQRT(LN(2)/(4*PI())*(1/($H$9*$G$18))*(1-((4*SQRT(LN(2)*$G$18))/(PI()*$H$9))))</f>
        <v>9.729133229878256e-10</v>
      </c>
      <c r="K19" s="24">
        <f>(($E19*$H$12)/((($H$4+$H$6)/2)*3.14*$H$9*$G$18))*(1-((2*SQRT($G$18))/(SQRT(PI())*$H$9)))</f>
        <v>1.248192988273911</v>
      </c>
      <c r="L19" s="24">
        <f>($E19*$H$12/(($H$4+$H$6)/2))*SQRT(LN(2)/(4*PI())*(1/($H$9*$G$18))*(1-((4*SQRT(LN(2)*$G$18))/(PI()*$H$9))))</f>
        <v>7.772803542347624e-10</v>
      </c>
      <c r="M19" s="19">
        <f>((500*10^(-9))^2)/(3*($A19*10^(-9))*$H$9)</f>
        <v>1.388888888888889</v>
      </c>
    </row>
    <row r="20" ht="22.35" customHeight="1">
      <c r="A20" s="7">
        <v>40</v>
      </c>
      <c r="B20" s="20">
        <v>0.01220296</v>
      </c>
      <c r="C20" s="28"/>
      <c r="D20" s="28"/>
      <c r="E20" s="23">
        <f>F20*(1*10^-18)</f>
        <v>3.05074e-15</v>
      </c>
      <c r="F20" s="23">
        <f>B20*$C$19</f>
        <v>3050.74</v>
      </c>
      <c r="G20" s="10"/>
      <c r="H20" s="10"/>
      <c r="I20" s="24">
        <f>(($E20*$H$12)/((($H$15+$H$6)/2)*3.14*$H$9*$G$18))*(1-((2*SQRT($G$18))/(SQRT(PI())*$H$9)))</f>
        <v>19.84204523732363</v>
      </c>
      <c r="J20" s="24">
        <f>($E20*$H$12/(($H$15+$H$6)/2))*SQRT(LN(2)/(4*PI())*(1/($H$9*$G$18))*(1-((4*SQRT(LN(2)*$G$18))/(PI()*$H$9))))</f>
        <v>1.235612769475405e-08</v>
      </c>
      <c r="K20" s="24">
        <f>(($E20*$H$12)/((($H$4+$H$6)/2)*3.14*$H$9*$G$18))*(1-((2*SQRT($G$18))/(SQRT(PI())*$H$9)))</f>
        <v>15.85221580011406</v>
      </c>
      <c r="L20" s="24">
        <f>($E20*$H$12/(($H$4+$H$6)/2))*SQRT(LN(2)/(4*PI())*(1/($H$9*$G$18))*(1-((4*SQRT(LN(2)*$G$18))/(PI()*$H$9))))</f>
        <v>9.871563154314587e-09</v>
      </c>
      <c r="M20" s="19">
        <f>((500*10^(-9))^2)/(3*($A20*10^(-9))*$H$9)</f>
        <v>1.041666666666667</v>
      </c>
    </row>
    <row r="21" ht="22.35" customHeight="1">
      <c r="A21" s="7">
        <v>50</v>
      </c>
      <c r="B21" s="20">
        <v>0.07251829999999999</v>
      </c>
      <c r="C21" s="28"/>
      <c r="D21" s="28"/>
      <c r="E21" s="23">
        <f>F21*(1*10^-18)</f>
        <v>0.000000000000</v>
      </c>
      <c r="F21" s="23">
        <f>B21*$C$19</f>
        <v>18129.575</v>
      </c>
      <c r="G21" s="10"/>
      <c r="H21" s="10"/>
      <c r="I21" s="24">
        <f>(($E21*$H$12)/((($H$15+$H$6)/2)*3.14*$H$9*$G$18))*(1-((2*SQRT($G$18))/(SQRT(PI())*$H$9)))</f>
        <v>117.9149476138417</v>
      </c>
      <c r="J21" s="24">
        <f>($E21*$H$12/(($H$15+$H$6)/2))*SQRT(LN(2)/(4*PI())*(1/($H$9*$G$18))*(1-((4*SQRT(LN(2)*$G$18))/(PI()*$H$9))))</f>
        <v>7.342852676780738e-08</v>
      </c>
      <c r="K21" s="24">
        <f>(($E21*$H$12)/((($H$4+$H$6)/2)*3.14*$H$9*$G$18))*(1-((2*SQRT($G$18))/(SQRT(PI())*$H$9)))</f>
        <v>94.20466354535388</v>
      </c>
      <c r="L21" s="24">
        <f>($E21*$H$12/(($H$4+$H$6)/2))*SQRT(LN(2)/(4*PI())*(1/($H$9*$G$18))*(1-((4*SQRT(LN(2)*$G$18))/(PI()*$H$9))))</f>
        <v>5.866355198193975e-08</v>
      </c>
      <c r="M21" s="19">
        <f>((500*10^(-9))^2)/(3*($A21*10^(-9))*$H$9)</f>
        <v>0.8333333333333336</v>
      </c>
    </row>
    <row r="22" ht="22.35" customHeight="1">
      <c r="A22" s="7">
        <v>60</v>
      </c>
      <c r="B22" s="20">
        <v>0.356734</v>
      </c>
      <c r="C22" s="28"/>
      <c r="D22" s="28"/>
      <c r="E22" s="23">
        <f>F22*(1*10^-18)</f>
        <v>8.918350000000001e-14</v>
      </c>
      <c r="F22" s="23">
        <f>B22*$C$19</f>
        <v>89183.5</v>
      </c>
      <c r="G22" s="10"/>
      <c r="H22" s="10"/>
      <c r="I22" s="24">
        <f>(($E22*$H$12)/((($H$15+$H$6)/2)*3.14*$H$9*$G$18))*(1-((2*SQRT($G$18))/(SQRT(PI())*$H$9)))</f>
        <v>580.0504275758838</v>
      </c>
      <c r="J22" s="24">
        <f>($E22*$H$12/(($H$15+$H$6)/2))*SQRT(LN(2)/(4*PI())*(1/($H$9*$G$18))*(1-((4*SQRT(LN(2)*$G$18))/(PI()*$H$9))))</f>
        <v>3.612116123514616e-07</v>
      </c>
      <c r="K22" s="24">
        <f>(($E22*$H$12)/((($H$4+$H$6)/2)*3.14*$H$9*$G$18))*(1-((2*SQRT($G$18))/(SQRT(PI())*$H$9)))</f>
        <v>463.4141512582104</v>
      </c>
      <c r="L22" s="24">
        <f>($E22*$H$12/(($H$4+$H$6)/2))*SQRT(LN(2)/(4*PI())*(1/($H$9*$G$18))*(1-((4*SQRT(LN(2)*$G$18))/(PI()*$H$9))))</f>
        <v>2.885793455269262e-07</v>
      </c>
      <c r="M22" s="19">
        <f>((500*10^(-9))^2)/(3*($A22*10^(-9))*$H$9)</f>
        <v>0.6944444444444446</v>
      </c>
    </row>
    <row r="23" ht="22.35" customHeight="1">
      <c r="A23" s="7">
        <v>70</v>
      </c>
      <c r="B23" s="20">
        <v>0.070562</v>
      </c>
      <c r="C23" s="28"/>
      <c r="D23" s="28"/>
      <c r="E23" s="23">
        <f>F23*(1*10^-18)</f>
        <v>1.76405e-14</v>
      </c>
      <c r="F23" s="23">
        <f>B23*$C$19</f>
        <v>17640.5</v>
      </c>
      <c r="G23" s="10"/>
      <c r="H23" s="10"/>
      <c r="I23" s="24">
        <f>(($E23*$H$12)/((($H$15+$H$6)/2)*3.14*$H$9*$G$18))*(1-((2*SQRT($G$18))/(SQRT(PI())*$H$9)))</f>
        <v>114.733998639349</v>
      </c>
      <c r="J23" s="24">
        <f>($E23*$H$12/(($H$15+$H$6)/2))*SQRT(LN(2)/(4*PI())*(1/($H$9*$G$18))*(1-((4*SQRT(LN(2)*$G$18))/(PI()*$H$9))))</f>
        <v>7.144767190888404e-08</v>
      </c>
      <c r="K23" s="24">
        <f>(($E23*$H$12)/((($H$4+$H$6)/2)*3.14*$H$9*$G$18))*(1-((2*SQRT($G$18))/(SQRT(PI())*$H$9)))</f>
        <v>91.66333834476625</v>
      </c>
      <c r="L23" s="24">
        <f>($E23*$H$12/(($H$4+$H$6)/2))*SQRT(LN(2)/(4*PI())*(1/($H$9*$G$18))*(1-((4*SQRT(LN(2)*$G$18))/(PI()*$H$9))))</f>
        <v>5.708100651766014e-08</v>
      </c>
      <c r="M23" s="19">
        <f>((500*10^(-9))^2)/(3*($A23*10^(-9))*$H$9)</f>
        <v>0.5952380952380955</v>
      </c>
    </row>
    <row r="24" ht="22.35" customHeight="1">
      <c r="A24" s="7">
        <v>80</v>
      </c>
      <c r="B24" s="20">
        <v>0.0347245</v>
      </c>
      <c r="C24" s="28"/>
      <c r="D24" s="28"/>
      <c r="E24" s="23">
        <f>F24*(1*10^-18)</f>
        <v>8.681125e-15</v>
      </c>
      <c r="F24" s="23">
        <f>B24*$C$19</f>
        <v>8681.125</v>
      </c>
      <c r="G24" s="10"/>
      <c r="H24" s="10"/>
      <c r="I24" s="24">
        <f>(($E24*$H$12)/((($H$15+$H$6)/2)*3.14*$H$9*$G$18))*(1-((2*SQRT($G$18))/(SQRT(PI())*$H$9)))</f>
        <v>56.46212884770943</v>
      </c>
      <c r="J24" s="24">
        <f>($E24*$H$12/(($H$15+$H$6)/2))*SQRT(LN(2)/(4*PI())*(1/($H$9*$G$18))*(1-((4*SQRT(LN(2)*$G$18))/(PI()*$H$9))))</f>
        <v>3.516035094243422e-08</v>
      </c>
      <c r="K24" s="24">
        <f>(($E24*$H$12)/((($H$4+$H$6)/2)*3.14*$H$9*$G$18))*(1-((2*SQRT($G$18))/(SQRT(PI())*$H$9)))</f>
        <v>45.10874964361604</v>
      </c>
      <c r="L24" s="24">
        <f>($E24*$H$12/(($H$4+$H$6)/2))*SQRT(LN(2)/(4*PI())*(1/($H$9*$G$18))*(1-((4*SQRT(LN(2)*$G$18))/(PI()*$H$9))))</f>
        <v>2.809032355690725e-08</v>
      </c>
      <c r="M24" s="19">
        <f>((500*10^(-9))^2)/(3*($A24*10^(-9))*$H$9)</f>
        <v>0.5208333333333335</v>
      </c>
    </row>
    <row r="25" ht="21.35" customHeight="1">
      <c r="A25" t="s" s="18">
        <v>35</v>
      </c>
      <c r="B25" s="14"/>
      <c r="C25" s="10"/>
      <c r="D25" s="10"/>
      <c r="E25" s="23"/>
      <c r="F25" s="23"/>
      <c r="G25" s="19">
        <f>2.75625*10^(-13)</f>
        <v>2.75625e-13</v>
      </c>
      <c r="H25" s="10"/>
      <c r="I25" s="10"/>
      <c r="J25" s="10"/>
      <c r="K25" s="10"/>
      <c r="L25" s="10"/>
      <c r="M25" s="10"/>
    </row>
    <row r="26" ht="22.35" customHeight="1">
      <c r="A26" s="7">
        <v>30</v>
      </c>
      <c r="B26" s="20">
        <v>0.01292545</v>
      </c>
      <c r="C26" s="22">
        <f>525^2</f>
        <v>275625</v>
      </c>
      <c r="D26" s="28"/>
      <c r="E26" s="23">
        <f>F26*(1*10^-18)</f>
        <v>3.56257715625e-15</v>
      </c>
      <c r="F26" s="23">
        <f>B26*$C$26</f>
        <v>3562.57715625</v>
      </c>
      <c r="G26" s="10"/>
      <c r="H26" s="10"/>
      <c r="I26" s="24">
        <f>(($E26*$H$12)/((($H$15+$H$6)/2)*3.14*$H$9*$G$25))*(1-((2*SQRT($G$25))/(SQRT(PI())*$H$9)))</f>
        <v>20.60389686826246</v>
      </c>
      <c r="J26" s="24">
        <f>($E26*$H$12/(($H$15+$H$6)/2))*SQRT(LN(2)/(4*PI())*(1/($H$9*$G$25))*(1-((4*SQRT(LN(2)*$G$25))/(PI()*$H$9))))</f>
        <v>1.361763488972619e-08</v>
      </c>
      <c r="K26" s="24">
        <f>(($E26*$H$12)/((($H$4+$H$6)/2)*3.14*$H$9*$G$25))*(1-((2*SQRT($G$25))/(SQRT(PI())*$H$9)))</f>
        <v>16.46087465139991</v>
      </c>
      <c r="L26" s="24">
        <f>($E26*$H$12/(($H$4+$H$6)/2))*SQRT(LN(2)/(4*PI())*(1/($H$9*$G$25))*(1-((4*SQRT(LN(2)*$G$25))/(PI()*$H$9))))</f>
        <v>1.087940705593409e-08</v>
      </c>
      <c r="M26" s="19">
        <f>((525*10^(-9))^2)/(3*($A26*10^(-9))*$H$9)</f>
        <v>1.53125</v>
      </c>
    </row>
    <row r="27" ht="22.35" customHeight="1">
      <c r="A27" s="7">
        <v>40</v>
      </c>
      <c r="B27" s="20">
        <v>0.297729</v>
      </c>
      <c r="C27" s="28"/>
      <c r="D27" s="28"/>
      <c r="E27" s="23">
        <f>F27*(1*10^-18)</f>
        <v>8.206155562500002e-14</v>
      </c>
      <c r="F27" s="23">
        <f>B27*$C$26</f>
        <v>82061.555625000008</v>
      </c>
      <c r="G27" s="10"/>
      <c r="H27" s="10"/>
      <c r="I27" s="24">
        <f>(($E27*$H$12)/((($H$15+$H$6)/2)*3.14*$H$9*$G$25))*(1-((2*SQRT($G$25))/(SQRT(PI())*$H$9)))</f>
        <v>474.5968311115599</v>
      </c>
      <c r="J27" s="24">
        <f>($E27*$H$12/(($H$15+$H$6)/2))*SQRT(LN(2)/(4*PI())*(1/($H$9*$G$25))*(1-((4*SQRT(LN(2)*$G$25))/(PI()*$H$9))))</f>
        <v>3.136730108493932e-07</v>
      </c>
      <c r="K27" s="24">
        <f>(($E27*$H$12)/((($H$4+$H$6)/2)*3.14*$H$9*$G$25))*(1-((2*SQRT($G$25))/(SQRT(PI())*$H$9)))</f>
        <v>379.1651160374798</v>
      </c>
      <c r="L27" s="24">
        <f>($E27*$H$12/(($H$4+$H$6)/2))*SQRT(LN(2)/(4*PI())*(1/($H$9*$G$25))*(1-((4*SQRT(LN(2)*$G$25))/(PI()*$H$9))))</f>
        <v>2.505997844064385e-07</v>
      </c>
      <c r="M27" s="19">
        <f>((525*10^(-9))^2)/(3*($A27*10^(-9))*$H$9)</f>
        <v>1.1484375</v>
      </c>
    </row>
    <row r="28" ht="22.35" customHeight="1">
      <c r="A28" s="7">
        <v>50</v>
      </c>
      <c r="B28" s="20">
        <v>0.00457389</v>
      </c>
      <c r="C28" s="28"/>
      <c r="D28" s="28"/>
      <c r="E28" s="23">
        <f>F28*(1*10^-18)</f>
        <v>1.26067843125e-15</v>
      </c>
      <c r="F28" s="23">
        <f>B28*$C$26</f>
        <v>1260.67843125</v>
      </c>
      <c r="G28" s="10"/>
      <c r="H28" s="10"/>
      <c r="I28" s="24">
        <f>(($E28*$H$12)/((($H$15+$H$6)/2)*3.14*$H$9*$G$25))*(1-((2*SQRT($G$25))/(SQRT(PI())*$H$9)))</f>
        <v>7.291038830120186</v>
      </c>
      <c r="J28" s="24">
        <f>($E28*$H$12/(($H$15+$H$6)/2))*SQRT(LN(2)/(4*PI())*(1/($H$9*$G$25))*(1-((4*SQRT(LN(2)*$G$25))/(PI()*$H$9))))</f>
        <v>4.818831378851007e-09</v>
      </c>
      <c r="K28" s="24">
        <f>(($E28*$H$12)/((($H$4+$H$6)/2)*3.14*$H$9*$G$25))*(1-((2*SQRT($G$25))/(SQRT(PI())*$H$9)))</f>
        <v>5.824960056268178</v>
      </c>
      <c r="L28" s="24">
        <f>($E28*$H$12/(($H$4+$H$6)/2))*SQRT(LN(2)/(4*PI())*(1/($H$9*$G$25))*(1-((4*SQRT(LN(2)*$G$25))/(PI()*$H$9))))</f>
        <v>3.849862955569546e-09</v>
      </c>
      <c r="M28" s="19">
        <f>((525*10^(-9))^2)/(3*($A28*10^(-9))*$H$9)</f>
        <v>0.9187500000000001</v>
      </c>
    </row>
    <row r="29" ht="22.35" customHeight="1">
      <c r="A29" s="7">
        <v>60</v>
      </c>
      <c r="B29" s="20">
        <v>0.00232201</v>
      </c>
      <c r="C29" s="28"/>
      <c r="D29" s="28"/>
      <c r="E29" s="23">
        <f>F29*(1*10^-18)</f>
        <v>6.4000400625e-16</v>
      </c>
      <c r="F29" s="23">
        <f>B29*$C$26</f>
        <v>640.00400625</v>
      </c>
      <c r="G29" s="10"/>
      <c r="H29" s="10"/>
      <c r="I29" s="24">
        <f>(($E29*$H$12)/((($H$15+$H$6)/2)*3.14*$H$9*$G$25))*(1-((2*SQRT($G$25))/(SQRT(PI())*$H$9)))</f>
        <v>3.701415004280246</v>
      </c>
      <c r="J29" s="24">
        <f>($E29*$H$12/(($H$15+$H$6)/2))*SQRT(LN(2)/(4*PI())*(1/($H$9*$G$25))*(1-((4*SQRT(LN(2)*$G$25))/(PI()*$H$9))))</f>
        <v>2.44635849353741e-09</v>
      </c>
      <c r="K29" s="24">
        <f>(($E29*$H$12)/((($H$4+$H$6)/2)*3.14*$H$9*$G$25))*(1-((2*SQRT($G$25))/(SQRT(PI())*$H$9)))</f>
        <v>2.95713615768094</v>
      </c>
      <c r="L29" s="24">
        <f>($E29*$H$12/(($H$4+$H$6)/2))*SQRT(LN(2)/(4*PI())*(1/($H$9*$G$25))*(1-((4*SQRT(LN(2)*$G$25))/(PI()*$H$9))))</f>
        <v>1.954445839638041e-09</v>
      </c>
      <c r="M29" s="19">
        <f>((525*10^(-9))^2)/(3*($A29*10^(-9))*$H$9)</f>
        <v>0.7656250000000001</v>
      </c>
    </row>
    <row r="30" ht="22.35" customHeight="1">
      <c r="A30" s="7">
        <v>70</v>
      </c>
      <c r="B30" s="20">
        <v>0.00153856</v>
      </c>
      <c r="C30" s="28"/>
      <c r="D30" s="28"/>
      <c r="E30" s="23">
        <f>F30*(1*10^-18)</f>
        <v>4.240656000000001e-16</v>
      </c>
      <c r="F30" s="23">
        <f>B30*$C$26</f>
        <v>424.0656</v>
      </c>
      <c r="G30" s="10"/>
      <c r="H30" s="10"/>
      <c r="I30" s="24">
        <f>(($E30*$H$12)/((($H$15+$H$6)/2)*3.14*$H$9*$G$25))*(1-((2*SQRT($G$25))/(SQRT(PI())*$H$9)))</f>
        <v>2.452551482976135</v>
      </c>
      <c r="J30" s="24">
        <f>($E30*$H$12/(($H$15+$H$6)/2))*SQRT(LN(2)/(4*PI())*(1/($H$9*$G$25))*(1-((4*SQRT(LN(2)*$G$25))/(PI()*$H$9))))</f>
        <v>1.620953106927583e-09</v>
      </c>
      <c r="K30" s="24">
        <f>(($E30*$H$12)/((($H$4+$H$6)/2)*3.14*$H$9*$G$25))*(1-((2*SQRT($G$25))/(SQRT(PI())*$H$9)))</f>
        <v>1.959393545575423</v>
      </c>
      <c r="L30" s="24">
        <f>($E30*$H$12/(($H$4+$H$6)/2))*SQRT(LN(2)/(4*PI())*(1/($H$9*$G$25))*(1-((4*SQRT(LN(2)*$G$25))/(PI()*$H$9))))</f>
        <v>1.295012592983452e-09</v>
      </c>
      <c r="M30" s="19">
        <f>((525*10^(-9))^2)/(3*($A30*10^(-9))*$H$9)</f>
        <v>0.6562500000000001</v>
      </c>
    </row>
    <row r="31" ht="22.35" customHeight="1">
      <c r="A31" s="7">
        <v>80</v>
      </c>
      <c r="B31" s="20">
        <v>0.000934759</v>
      </c>
      <c r="C31" s="28"/>
      <c r="D31" s="28"/>
      <c r="E31" s="23">
        <f>F31*(1*10^-18)</f>
        <v>2.57642949375e-16</v>
      </c>
      <c r="F31" s="23">
        <f>B31*$C$26</f>
        <v>257.642949375</v>
      </c>
      <c r="G31" s="10"/>
      <c r="H31" s="10"/>
      <c r="I31" s="24">
        <f>(($E31*$H$12)/((($H$15+$H$6)/2)*3.14*$H$9*$G$25))*(1-((2*SQRT($G$25))/(SQRT(PI())*$H$9)))</f>
        <v>1.490058607838036</v>
      </c>
      <c r="J31" s="24">
        <f>($E31*$H$12/(($H$15+$H$6)/2))*SQRT(LN(2)/(4*PI())*(1/($H$9*$G$25))*(1-((4*SQRT(LN(2)*$G$25))/(PI()*$H$9))))</f>
        <v>9.848173001238307e-10</v>
      </c>
      <c r="K31" s="24">
        <f>(($E31*$H$12)/((($H$4+$H$6)/2)*3.14*$H$9*$G$25))*(1-((2*SQRT($G$25))/(SQRT(PI())*$H$9)))</f>
        <v>1.190438300273331</v>
      </c>
      <c r="L31" s="24">
        <f>($E31*$H$12/(($H$4+$H$6)/2))*SQRT(LN(2)/(4*PI())*(1/($H$9*$G$25))*(1-((4*SQRT(LN(2)*$G$25))/(PI()*$H$9))))</f>
        <v>7.867906850591582e-10</v>
      </c>
      <c r="M31" s="19">
        <f>((525*10^(-9))^2)/(3*($A31*10^(-9))*$H$9)</f>
        <v>0.57421875</v>
      </c>
    </row>
    <row r="32" ht="21.35" customHeight="1">
      <c r="A32" t="s" s="18">
        <v>36</v>
      </c>
      <c r="B32" s="14"/>
      <c r="C32" s="10"/>
      <c r="D32" s="10"/>
      <c r="E32" s="23"/>
      <c r="F32" s="23"/>
      <c r="G32" s="19">
        <f>3.025*10^(-13)</f>
        <v>3.025e-13</v>
      </c>
      <c r="H32" s="10"/>
      <c r="I32" s="10"/>
      <c r="J32" s="10"/>
      <c r="K32" s="10"/>
      <c r="L32" s="10"/>
      <c r="M32" s="10"/>
    </row>
    <row r="33" ht="22.35" customHeight="1">
      <c r="A33" s="7">
        <v>30</v>
      </c>
      <c r="B33" s="20">
        <v>0.00156721</v>
      </c>
      <c r="C33" s="22">
        <f>550^2</f>
        <v>302500</v>
      </c>
      <c r="D33" s="28"/>
      <c r="E33" s="23">
        <f>F33*(1*10^-18)</f>
        <v>4.74081025e-16</v>
      </c>
      <c r="F33" s="23">
        <f>B33*$C$33</f>
        <v>474.081025</v>
      </c>
      <c r="G33" s="10"/>
      <c r="H33" s="10"/>
      <c r="I33" s="24">
        <f>(($E33*$H$12)/((($H$15+$H$6)/2)*3.14*$H$9*$G$32))*(1-((2*SQRT($G$32))/(SQRT(PI())*$H$9)))</f>
        <v>2.448154794877974</v>
      </c>
      <c r="J33" s="24">
        <f>($E33*$H$12/(($H$15+$H$6)/2))*SQRT(LN(2)/(4*PI())*(1/($H$9*$G$32))*(1-((4*SQRT(LN(2)*$G$32))/(PI()*$H$9))))</f>
        <v>1.713810917359469e-09</v>
      </c>
      <c r="K33" s="24">
        <f>(($E33*$H$12)/((($H$4+$H$6)/2)*3.14*$H$9*$G$32))*(1-((2*SQRT($G$32))/(SQRT(PI())*$H$9)))</f>
        <v>1.955880941521545</v>
      </c>
      <c r="L33" s="24">
        <f>($E33*$H$12/(($H$4+$H$6)/2))*SQRT(LN(2)/(4*PI())*(1/($H$9*$G$32))*(1-((4*SQRT(LN(2)*$G$32))/(PI()*$H$9))))</f>
        <v>1.369198597101789e-09</v>
      </c>
      <c r="M33" s="19">
        <f>((550*10^(-9))^2)/(3*($A33*10^(-9))*$H$9)</f>
        <v>1.680555555555556</v>
      </c>
    </row>
    <row r="34" ht="22.35" customHeight="1">
      <c r="A34" s="7">
        <v>40</v>
      </c>
      <c r="B34" s="20">
        <v>0.0025109</v>
      </c>
      <c r="C34" s="28"/>
      <c r="D34" s="28"/>
      <c r="E34" s="23">
        <f>F34*(1*10^-18)</f>
        <v>0.000000000000</v>
      </c>
      <c r="F34" s="23">
        <f>B34*$C$33</f>
        <v>759.54725</v>
      </c>
      <c r="G34" s="10"/>
      <c r="H34" s="10"/>
      <c r="I34" s="24">
        <f>(($E34*$H$12)/((($H$15+$H$6)/2)*3.14*$H$9*$G$32))*(1-((2*SQRT($G$32))/(SQRT(PI())*$H$9)))</f>
        <v>3.92230261066424</v>
      </c>
      <c r="J34" s="24">
        <f>($E34*$H$12/(($H$15+$H$6)/2))*SQRT(LN(2)/(4*PI())*(1/($H$9*$G$32))*(1-((4*SQRT(LN(2)*$G$32))/(PI()*$H$9))))</f>
        <v>2.745776145122791e-09</v>
      </c>
      <c r="K34" s="24">
        <f>(($E34*$H$12)/((($H$4+$H$6)/2)*3.14*$H$9*$G$32))*(1-((2*SQRT($G$32))/(SQRT(PI())*$H$9)))</f>
        <v>3.133607784576698</v>
      </c>
      <c r="L34" s="24">
        <f>($E34*$H$12/(($H$4+$H$6)/2))*SQRT(LN(2)/(4*PI())*(1/($H$9*$G$32))*(1-((4*SQRT(LN(2)*$G$32))/(PI()*$H$9))))</f>
        <v>2.193656725941566e-09</v>
      </c>
      <c r="M34" s="19">
        <f>((550*10^(-9))^2)/(3*($A34*10^(-9))*$H$9)</f>
        <v>1.260416666666667</v>
      </c>
    </row>
    <row r="35" ht="36.35" customHeight="1">
      <c r="A35" s="7">
        <v>50</v>
      </c>
      <c r="B35" t="s" s="25">
        <v>37</v>
      </c>
      <c r="C35" s="28"/>
      <c r="D35" s="28"/>
      <c r="E35" s="23">
        <f>F35*(1*10^-18)</f>
        <v>2.76488025e-15</v>
      </c>
      <c r="F35" s="23">
        <f>B35*$C$33</f>
        <v>2764.88025</v>
      </c>
      <c r="G35" s="10"/>
      <c r="H35" s="10"/>
      <c r="I35" s="24">
        <f>(($E35*$H$12)/((($H$15+$H$6)/2)*3.14*$H$9*$G$32))*(1-((2*SQRT($G$32))/(SQRT(PI())*$H$9)))</f>
        <v>14.27784383756113</v>
      </c>
      <c r="J35" s="24">
        <f>($E35*$H$12/(($H$15+$H$6)/2))*SQRT(LN(2)/(4*PI())*(1/($H$9*$G$32))*(1-((4*SQRT(LN(2)*$G$32))/(PI()*$H$9))))</f>
        <v>9.995088830314561e-09</v>
      </c>
      <c r="K35" s="24">
        <f>(($E35*$H$12)/((($H$4+$H$6)/2)*3.14*$H$9*$G$32))*(1-((2*SQRT($G$32))/(SQRT(PI())*$H$9)))</f>
        <v>11.40686148863335</v>
      </c>
      <c r="L35" s="24">
        <f>($E35*$H$12/(($H$4+$H$6)/2))*SQRT(LN(2)/(4*PI())*(1/($H$9*$G$32))*(1-((4*SQRT(LN(2)*$G$32))/(PI()*$H$9))))</f>
        <v>7.985280911537103e-09</v>
      </c>
      <c r="M35" s="19">
        <f>((550*10^(-9))^2)/(3*($A35*10^(-9))*$H$9)</f>
        <v>1.008333333333333</v>
      </c>
    </row>
    <row r="36" ht="22.35" customHeight="1">
      <c r="A36" s="7">
        <v>60</v>
      </c>
      <c r="B36" s="20">
        <v>0.0119033</v>
      </c>
      <c r="C36" s="28"/>
      <c r="D36" s="28"/>
      <c r="E36" s="23">
        <f>F36*(1*10^-18)</f>
        <v>3.60074825e-15</v>
      </c>
      <c r="F36" s="23">
        <f>B36*$C$33</f>
        <v>3600.74825</v>
      </c>
      <c r="G36" s="10"/>
      <c r="H36" s="10"/>
      <c r="I36" s="24">
        <f>(($E36*$H$12)/((($H$15+$H$6)/2)*3.14*$H$9*$G$32))*(1-((2*SQRT($G$32))/(SQRT(PI())*$H$9)))</f>
        <v>18.59426686268655</v>
      </c>
      <c r="J36" s="24">
        <f>($E36*$H$12/(($H$15+$H$6)/2))*SQRT(LN(2)/(4*PI())*(1/($H$9*$G$32))*(1-((4*SQRT(LN(2)*$G$32))/(PI()*$H$9))))</f>
        <v>1.301676577651046e-08</v>
      </c>
      <c r="K36" s="24">
        <f>(($E36*$H$12)/((($H$4+$H$6)/2)*3.14*$H$9*$G$32))*(1-((2*SQRT($G$32))/(SQRT(PI())*$H$9)))</f>
        <v>14.85534013387702</v>
      </c>
      <c r="L36" s="24">
        <f>($E36*$H$12/(($H$4+$H$6)/2))*SQRT(LN(2)/(4*PI())*(1/($H$9*$G$32))*(1-((4*SQRT(LN(2)*$G$32))/(PI()*$H$9))))</f>
        <v>1.039936043088146e-08</v>
      </c>
      <c r="M36" s="19">
        <f>((550*10^(-9))^2)/(3*($A36*10^(-9))*$H$9)</f>
        <v>0.8402777777777778</v>
      </c>
    </row>
    <row r="37" ht="22.35" customHeight="1">
      <c r="A37" s="7">
        <v>70</v>
      </c>
      <c r="B37" s="20">
        <v>0.012933</v>
      </c>
      <c r="C37" s="28"/>
      <c r="D37" s="28"/>
      <c r="E37" s="23">
        <f>F37*(1*10^-18)</f>
        <v>0.000000000000</v>
      </c>
      <c r="F37" s="23">
        <f>B37*$C$33</f>
        <v>3912.2325</v>
      </c>
      <c r="G37" s="10"/>
      <c r="H37" s="10"/>
      <c r="I37" s="24">
        <f>(($E37*$H$12)/((($H$15+$H$6)/2)*3.14*$H$9*$G$32))*(1-((2*SQRT($G$32))/(SQRT(PI())*$H$9)))</f>
        <v>20.20277178052516</v>
      </c>
      <c r="J37" s="24">
        <f>($E37*$H$12/(($H$15+$H$6)/2))*SQRT(LN(2)/(4*PI())*(1/($H$9*$G$32))*(1-((4*SQRT(LN(2)*$G$32))/(PI()*$H$9))))</f>
        <v>1.414278660435424e-08</v>
      </c>
      <c r="K37" s="24">
        <f>(($E37*$H$12)/((($H$4+$H$6)/2)*3.14*$H$9*$G$32))*(1-((2*SQRT($G$32))/(SQRT(PI())*$H$9)))</f>
        <v>16.14040761397524</v>
      </c>
      <c r="L37" s="24">
        <f>($E37*$H$12/(($H$4+$H$6)/2))*SQRT(LN(2)/(4*PI())*(1/($H$9*$G$32))*(1-((4*SQRT(LN(2)*$G$32))/(PI()*$H$9))))</f>
        <v>1.129896150249005e-08</v>
      </c>
      <c r="M37" s="19">
        <f>((550*10^(-9))^2)/(3*($A37*10^(-9))*$H$9)</f>
        <v>0.7202380952380953</v>
      </c>
    </row>
    <row r="38" ht="22.35" customHeight="1">
      <c r="A38" s="7">
        <v>80</v>
      </c>
      <c r="B38" s="20">
        <v>0.010279</v>
      </c>
      <c r="C38" s="28"/>
      <c r="D38" s="28"/>
      <c r="E38" s="23">
        <f>F38*(1*10^-18)</f>
        <v>0.000000000000</v>
      </c>
      <c r="F38" s="23">
        <f>B38*$C$33</f>
        <v>3109.3975</v>
      </c>
      <c r="G38" s="10"/>
      <c r="H38" s="10"/>
      <c r="I38" s="24">
        <f>(($E38*$H$12)/((($H$15+$H$6)/2)*3.14*$H$9*$G$32))*(1-((2*SQRT($G$32))/(SQRT(PI())*$H$9)))</f>
        <v>16.05693119400125</v>
      </c>
      <c r="J38" s="24">
        <f>($E38*$H$12/(($H$15+$H$6)/2))*SQRT(LN(2)/(4*PI())*(1/($H$9*$G$32))*(1-((4*SQRT(LN(2)*$G$32))/(PI()*$H$9))))</f>
        <v>1.124052451141709e-08</v>
      </c>
      <c r="K38" s="24">
        <f>(($E38*$H$12)/((($H$4+$H$6)/2)*3.14*$H$9*$G$39))*(1-((2*SQRT($G$39))/(SQRT(PI())*$H$9)))</f>
        <v>11.49693532853378</v>
      </c>
      <c r="L38" s="24">
        <f>($E38*$H$12/(($H$4+$H$6)/2))*SQRT(LN(2)/(4*PI())*(1/($H$9*$G$32))*(1-((4*SQRT(LN(2)*$G$32))/(PI()*$H$9))))</f>
        <v>8.980284951990665e-09</v>
      </c>
      <c r="M38" s="19">
        <f>((550*10^(-9))^2)/(3*($A38*10^(-9))*$H$9)</f>
        <v>0.6302083333333333</v>
      </c>
    </row>
    <row r="39" ht="21.35" customHeight="1">
      <c r="A39" t="s" s="18">
        <v>38</v>
      </c>
      <c r="B39" s="14"/>
      <c r="C39" s="10"/>
      <c r="D39" s="10"/>
      <c r="E39" s="23"/>
      <c r="F39" s="23"/>
      <c r="G39" s="19">
        <f>3.30625*10^(-13)</f>
        <v>3.30625e-13</v>
      </c>
      <c r="H39" s="10"/>
      <c r="I39" s="10"/>
      <c r="J39" s="10"/>
      <c r="K39" s="10"/>
      <c r="L39" s="10"/>
      <c r="M39" s="10"/>
    </row>
    <row r="40" ht="22.35" customHeight="1">
      <c r="A40" s="7">
        <v>30</v>
      </c>
      <c r="B40" s="20">
        <v>0.001145</v>
      </c>
      <c r="C40" s="22">
        <f>575^2</f>
        <v>330625</v>
      </c>
      <c r="D40" s="28"/>
      <c r="E40" s="23">
        <f>F40*(1*10^-18)</f>
        <v>3.785656250000001e-16</v>
      </c>
      <c r="F40" s="23">
        <f>B40*$C$40</f>
        <v>378.565625</v>
      </c>
      <c r="G40" s="10"/>
      <c r="H40" s="10"/>
      <c r="I40" s="24">
        <f>(($E40*$H$12)/((($H$15+$H$6)/2)*3.14*$H$9*$G$39))*(1-((2*SQRT($G$39))/(SQRT(PI())*$H$9)))</f>
        <v>1.75203782910346</v>
      </c>
      <c r="J40" s="24">
        <f>($E40*$H$12/(($H$15+$H$6)/2))*SQRT(LN(2)/(4*PI())*(1/($H$9*$G$39))*(1-((4*SQRT(LN(2)*$G$39))/(PI()*$H$9))))</f>
        <v>1.296721452877549e-09</v>
      </c>
      <c r="K40" s="24">
        <f>(($E40*$H$12)/((($H$4+$H$6)/2)*3.14*$H$9*$G$39))*(1-((2*SQRT($G$39))/(SQRT(PI())*$H$9)))</f>
        <v>1.399738858808168</v>
      </c>
      <c r="L40" s="24">
        <f>($E40*$H$12/(($H$4+$H$6)/2))*SQRT(LN(2)/(4*PI())*(1/($H$9*$G$39))*(1-((4*SQRT(LN(2)*$G$39))/(PI()*$H$9))))</f>
        <v>1.035977292551774e-09</v>
      </c>
      <c r="M40" s="19">
        <f>((575*10^(-9))^2)/(3*($A40*10^(-9))*$H$9)</f>
        <v>1.836805555555556</v>
      </c>
    </row>
    <row r="41" ht="22.35" customHeight="1">
      <c r="A41" s="7">
        <v>40</v>
      </c>
      <c r="B41" s="20">
        <v>0.00303916</v>
      </c>
      <c r="C41" s="28"/>
      <c r="D41" s="28"/>
      <c r="E41" s="23">
        <f>F41*(1*10^-18)</f>
        <v>1.004822275e-15</v>
      </c>
      <c r="F41" s="23">
        <f>B41*$C$40</f>
        <v>1004.822275</v>
      </c>
      <c r="G41" s="10"/>
      <c r="H41" s="10"/>
      <c r="I41" s="24">
        <f>(($E41*$H$12)/((($H$15+$H$6)/2)*3.14*$H$9*$G$39))*(1-((2*SQRT($G$39))/(SQRT(PI())*$H$9)))</f>
        <v>4.650413352574736</v>
      </c>
      <c r="J41" s="24">
        <f>($E41*$H$12/(($H$15+$H$6)/2))*SQRT(LN(2)/(4*PI())*(1/($H$9*$G$39))*(1-((4*SQRT(LN(2)*$G$39))/(PI()*$H$9))))</f>
        <v>3.44187246351732e-09</v>
      </c>
      <c r="K41" s="24">
        <f>(($E41*$H$12)/((($H$4+$H$6)/2)*3.14*$H$9*$G$39))*(1-((2*SQRT($G$39))/(SQRT(PI())*$H$9)))</f>
        <v>3.71531034946326</v>
      </c>
      <c r="L41" s="24">
        <f>($E41*$H$12/(($H$4+$H$6)/2))*SQRT(LN(2)/(4*PI())*(1/($H$9*$G$39))*(1-((4*SQRT(LN(2)*$G$39))/(PI()*$H$9))))</f>
        <v>2.74978231304074e-09</v>
      </c>
      <c r="M41" s="19">
        <f>((575*10^(-9))^2)/(3*($A41*10^(-9))*$H$9)</f>
        <v>1.377604166666667</v>
      </c>
    </row>
    <row r="42" ht="22.35" customHeight="1">
      <c r="A42" s="7">
        <v>50</v>
      </c>
      <c r="B42" s="20">
        <v>0.008411800000000001</v>
      </c>
      <c r="C42" s="28"/>
      <c r="D42" s="28"/>
      <c r="E42" s="23">
        <f>F42*(1*10^-18)</f>
        <v>2.781151375e-15</v>
      </c>
      <c r="F42" s="23">
        <f>B42*$C$40</f>
        <v>2781.151375</v>
      </c>
      <c r="G42" s="10"/>
      <c r="H42" s="10"/>
      <c r="I42" s="24">
        <f>(($E42*$H$12)/((($H$15+$H$6)/2)*3.14*$H$9*$G$39))*(1-((2*SQRT($G$39))/(SQRT(PI())*$H$9)))</f>
        <v>12.87143389594104</v>
      </c>
      <c r="J42" s="24">
        <f>($E42*$H$12/(($H$15+$H$6)/2))*SQRT(LN(2)/(4*PI())*(1/($H$9*$G$39))*(1-((4*SQRT(LN(2)*$G$39))/(PI()*$H$9))))</f>
        <v>9.526429272764512e-09</v>
      </c>
      <c r="K42" s="24">
        <f>(($E42*$H$12)/((($H$4+$H$6)/2)*3.14*$H$9*$G$39))*(1-((2*SQRT($G$39))/(SQRT(PI())*$H$9)))</f>
        <v>10.28325181879699</v>
      </c>
      <c r="L42" s="24">
        <f>($E42*$H$12/(($H$4+$H$6)/2))*SQRT(LN(2)/(4*PI())*(1/($H$9*$G$39))*(1-((4*SQRT(LN(2)*$G$39))/(PI()*$H$9))))</f>
        <v>7.610859204792148e-09</v>
      </c>
      <c r="M42" s="19">
        <f>((575*10^(-9))^2)/(3*($A42*10^(-9))*$H$9)</f>
        <v>1.102083333333333</v>
      </c>
    </row>
    <row r="43" ht="22.35" customHeight="1">
      <c r="A43" s="7">
        <v>60</v>
      </c>
      <c r="B43" s="20">
        <v>0.0159537</v>
      </c>
      <c r="C43" s="28"/>
      <c r="D43" s="28"/>
      <c r="E43" s="23">
        <f>F43*(1*10^-18)</f>
        <v>5.274692062500001e-15</v>
      </c>
      <c r="F43" s="23">
        <f>B43*$C$40</f>
        <v>5274.6920625</v>
      </c>
      <c r="G43" s="10"/>
      <c r="H43" s="10"/>
      <c r="I43" s="24">
        <f>(($E43*$H$12)/((($H$15+$H$6)/2)*3.14*$H$9*$G$39))*(1-((2*SQRT($G$39))/(SQRT(PI())*$H$9)))</f>
        <v>24.41177809097631</v>
      </c>
      <c r="J43" s="24">
        <f>($E43*$H$12/(($H$15+$H$6)/2))*SQRT(LN(2)/(4*PI())*(1/($H$9*$G$39))*(1-((4*SQRT(LN(2)*$G$39))/(PI()*$H$9))))</f>
        <v>1.806768999368782e-08</v>
      </c>
      <c r="K43" s="24">
        <f>(($E43*$H$12)/((($H$4+$H$6)/2)*3.14*$H$9*$G$39))*(1-((2*SQRT($G$39))/(SQRT(PI())*$H$9)))</f>
        <v>19.50306884870557</v>
      </c>
      <c r="L43" s="24">
        <f>($E43*$H$12/(($H$4+$H$6)/2))*SQRT(LN(2)/(4*PI())*(1/($H$9*$G$39))*(1-((4*SQRT(LN(2)*$G$39))/(PI()*$H$9))))</f>
        <v>1.443464710234343e-08</v>
      </c>
      <c r="M43" s="19">
        <f>((575*10^(-9))^2)/(3*($A43*10^(-9))*$H$9)</f>
        <v>0.9184027777777778</v>
      </c>
    </row>
    <row r="44" ht="22.35" customHeight="1">
      <c r="A44" s="7">
        <v>70</v>
      </c>
      <c r="B44" s="20">
        <v>0.018924</v>
      </c>
      <c r="C44" s="28"/>
      <c r="D44" s="28"/>
      <c r="E44" s="23">
        <f>F44*(1*10^-18)</f>
        <v>6.256747500000001e-15</v>
      </c>
      <c r="F44" s="23">
        <f>B44*$C$40</f>
        <v>6256.7475</v>
      </c>
      <c r="G44" s="10"/>
      <c r="H44" s="10"/>
      <c r="I44" s="24">
        <f>(($E44*$H$12)/((($H$15+$H$6)/2)*3.14*$H$9*$G$39))*(1-((2*SQRT($G$39))/(SQRT(PI())*$H$9)))</f>
        <v>28.95682434755798</v>
      </c>
      <c r="J44" s="24">
        <f>($E44*$H$12/(($H$15+$H$6)/2))*SQRT(LN(2)/(4*PI())*(1/($H$9*$G$39))*(1-((4*SQRT(LN(2)*$G$39))/(PI()*$H$9))))</f>
        <v>2.143157796878143e-08</v>
      </c>
      <c r="K44" s="24">
        <f>(($E44*$H$12)/((($H$4+$H$6)/2)*3.14*$H$9*$G$39))*(1-((2*SQRT($G$39))/(SQRT(PI())*$H$9)))</f>
        <v>23.13419926994391</v>
      </c>
      <c r="L44" s="24">
        <f>($E44*$H$12/(($H$4+$H$6)/2))*SQRT(LN(2)/(4*PI())*(1/($H$9*$G$39))*(1-((4*SQRT(LN(2)*$G$39))/(PI()*$H$9))))</f>
        <v>1.712212601244521e-08</v>
      </c>
      <c r="M44" s="19">
        <f>((575*10^(-9))^2)/(3*($A44*10^(-9))*$H$9)</f>
        <v>0.787202380952381</v>
      </c>
    </row>
    <row r="45" ht="22.35" customHeight="1">
      <c r="A45" s="7">
        <v>80</v>
      </c>
      <c r="B45" s="20">
        <v>0.018139</v>
      </c>
      <c r="C45" s="28"/>
      <c r="D45" s="28"/>
      <c r="E45" s="23">
        <f>F45*(1*10^-18)</f>
        <v>5.997206875e-15</v>
      </c>
      <c r="F45" s="23">
        <f>B45*$C$40</f>
        <v>5997.206875</v>
      </c>
      <c r="G45" s="10"/>
      <c r="H45" s="10"/>
      <c r="I45" s="24">
        <f>(($E45*$H$12)/((($H$15+$H$6)/2)*3.14*$H$9*$G$39))*(1-((2*SQRT($G$39))/(SQRT(PI())*$H$9)))</f>
        <v>27.75564557389315</v>
      </c>
      <c r="J45" s="24">
        <f>($E45*$H$12/(($H$15+$H$6)/2))*SQRT(LN(2)/(4*PI())*(1/($H$9*$G$39))*(1-((4*SQRT(LN(2)*$G$39))/(PI()*$H$9))))</f>
        <v>2.054255933078241e-08</v>
      </c>
      <c r="K45" s="24">
        <f>(($E45*$H$12)/((($H$4+$H$6)/2)*3.14*$H$9*$G$39))*(1-((2*SQRT($G$39))/(SQRT(PI())*$H$9)))</f>
        <v>22.17455297809726</v>
      </c>
      <c r="L45" s="24">
        <f>($E45*$H$12/(($H$4+$H$6)/2))*SQRT(LN(2)/(4*PI())*(1/($H$9*$G$39))*(1-((4*SQRT(LN(2)*$G$39))/(PI()*$H$9))))</f>
        <v>1.641187083807565e-08</v>
      </c>
      <c r="M45" s="19">
        <f>((575*10^(-9))^2)/(3*($A45*10^(-9))*$H$9)</f>
        <v>0.6888020833333333</v>
      </c>
    </row>
    <row r="46" ht="21.35" customHeight="1">
      <c r="A46" t="s" s="18">
        <v>39</v>
      </c>
      <c r="B46" s="14"/>
      <c r="C46" s="10"/>
      <c r="D46" s="10"/>
      <c r="E46" s="23"/>
      <c r="F46" s="23"/>
      <c r="G46" s="19">
        <f>3.6*10^(-13)</f>
        <v>3.6e-13</v>
      </c>
      <c r="H46" s="10"/>
      <c r="I46" s="10"/>
      <c r="J46" s="10"/>
      <c r="K46" s="10"/>
      <c r="L46" s="10"/>
      <c r="M46" s="10"/>
    </row>
    <row r="47" ht="22.35" customHeight="1">
      <c r="A47" s="7">
        <v>30</v>
      </c>
      <c r="B47" s="20">
        <v>0.0009873799999999999</v>
      </c>
      <c r="C47" s="22">
        <f>600^2</f>
        <v>360000</v>
      </c>
      <c r="D47" s="28"/>
      <c r="E47" s="23">
        <f>F47*(1*10^-18)</f>
        <v>3.554568e-16</v>
      </c>
      <c r="F47" s="23">
        <f>B47*$C$47</f>
        <v>355.4568</v>
      </c>
      <c r="G47" s="10"/>
      <c r="H47" s="10"/>
      <c r="I47" s="24">
        <f>(($E47*$H$12)/((($H$15+$H$6)/2)*3.14*$H$9*$G$46))*(1-((2*SQRT($G$46))/(SQRT(PI())*$H$9)))</f>
        <v>1.479310332998508</v>
      </c>
      <c r="J47" s="24">
        <f>($E47*$H$12/(($H$15+$H$6)/2))*SQRT(LN(2)/(4*PI())*(1/($H$9*$G$46))*(1-((4*SQRT(LN(2)*$G$46))/(PI()*$H$9))))</f>
        <v>1.155660826388983e-09</v>
      </c>
      <c r="K47" s="24">
        <f>(($E47*$H$12)/((($H$4+$H$6)/2)*3.14*$H$9*$G$46))*(1-((2*SQRT($G$46))/(SQRT(PI())*$H$9)))</f>
        <v>1.181851283652956</v>
      </c>
      <c r="L47" s="24">
        <f>($E47*$H$12/(($H$4+$H$6)/2))*SQRT(LN(2)/(4*PI())*(1/($H$9*$G$46))*(1-((4*SQRT(LN(2)*$G$46))/(PI()*$H$9))))</f>
        <v>9.232810727190617e-10</v>
      </c>
      <c r="M47" s="19">
        <f>((600*10^(-9))^2)/(3*($A47*10^(-9))*$H$9)</f>
        <v>2</v>
      </c>
    </row>
    <row r="48" ht="22.35" customHeight="1">
      <c r="A48" s="7">
        <v>40</v>
      </c>
      <c r="B48" s="20">
        <v>0.00319193</v>
      </c>
      <c r="C48" s="28"/>
      <c r="D48" s="28"/>
      <c r="E48" s="23">
        <f>F48*(1*10^-18)</f>
        <v>0.000000000000</v>
      </c>
      <c r="F48" s="23">
        <f>B48*$C$47</f>
        <v>1149.0948</v>
      </c>
      <c r="G48" s="10"/>
      <c r="H48" s="10"/>
      <c r="I48" s="24">
        <f>(($E48*$H$12)/((($H$15+$H$6)/2)*3.14*$H$9*$G$46))*(1-((2*SQRT($G$46))/(SQRT(PI())*$H$9)))</f>
        <v>4.782206476947001</v>
      </c>
      <c r="J48" s="24">
        <f>($E48*$H$12/(($H$15+$H$6)/2))*SQRT(LN(2)/(4*PI())*(1/($H$9*$G$46))*(1-((4*SQRT(LN(2)*$G$46))/(PI()*$H$9))))</f>
        <v>3.73593597356214e-09</v>
      </c>
      <c r="K48" s="24">
        <f>(($E48*$H$12)/((($H$4+$H$6)/2)*3.14*$H$9*$G$46))*(1-((2*SQRT($G$46))/(SQRT(PI())*$H$9)))</f>
        <v>3.820602572292715</v>
      </c>
      <c r="L48" s="24">
        <f>($E48*$H$12/(($H$4+$H$6)/2))*SQRT(LN(2)/(4*PI())*(1/($H$9*$G$46))*(1-((4*SQRT(LN(2)*$G$46))/(PI()*$H$9))))</f>
        <v>2.984715666150981e-09</v>
      </c>
      <c r="M48" s="19">
        <f>((600*10^(-9))^2)/(3*($A48*10^(-9))*$H$9)</f>
        <v>1.5</v>
      </c>
    </row>
    <row r="49" ht="22.35" customHeight="1">
      <c r="A49" s="7">
        <v>50</v>
      </c>
      <c r="B49" s="20">
        <v>0.0102912</v>
      </c>
      <c r="C49" s="28"/>
      <c r="D49" s="28"/>
      <c r="E49" s="23">
        <f>F49*(1*10^-18)</f>
        <v>3.704832e-15</v>
      </c>
      <c r="F49" s="23">
        <f>B49*$C$47</f>
        <v>3704.832</v>
      </c>
      <c r="G49" s="10"/>
      <c r="H49" s="10"/>
      <c r="I49" s="24">
        <f>(($E49*$H$12)/((($H$15+$H$6)/2)*3.14*$H$9*$G$46))*(1-((2*SQRT($G$46))/(SQRT(PI())*$H$9)))</f>
        <v>15.41845945730545</v>
      </c>
      <c r="J49" s="24">
        <f>($E49*$H$12/(($H$15+$H$6)/2))*SQRT(LN(2)/(4*PI())*(1/($H$9*$G$46))*(1-((4*SQRT(LN(2)*$G$46))/(PI()*$H$9))))</f>
        <v>1.204514644466598e-08</v>
      </c>
      <c r="K49" s="24">
        <f>(($E49*$H$12)/((($H$4+$H$6)/2)*3.14*$H$9*$G$46))*(1-((2*SQRT($G$46))/(SQRT(PI())*$H$9)))</f>
        <v>12.31812263802113</v>
      </c>
      <c r="L49" s="24">
        <f>($E49*$H$12/(($H$4+$H$6)/2))*SQRT(LN(2)/(4*PI())*(1/($H$9*$G$46))*(1-((4*SQRT(LN(2)*$G$46))/(PI()*$H$9))))</f>
        <v>9.623113872639115e-09</v>
      </c>
      <c r="M49" s="19">
        <f>((600*10^(-9))^2)/(3*($A49*10^(-9))*$H$9)</f>
        <v>1.2</v>
      </c>
    </row>
    <row r="50" ht="36.35" customHeight="1">
      <c r="A50" s="7">
        <v>60</v>
      </c>
      <c r="B50" t="s" s="25">
        <v>40</v>
      </c>
      <c r="C50" s="28"/>
      <c r="D50" s="28"/>
      <c r="E50" s="23">
        <f>F50*(1*10^-18)</f>
        <v>6.625692e-15</v>
      </c>
      <c r="F50" s="23">
        <f>B50*$C$47</f>
        <v>6625.692</v>
      </c>
      <c r="G50" s="10"/>
      <c r="H50" s="10"/>
      <c r="I50" s="24">
        <f>(($E50*$H$12)/((($H$15+$H$6)/2)*3.14*$H$9*$G$46))*(1-((2*SQRT($G$46))/(SQRT(PI())*$H$9)))</f>
        <v>27.57424991972458</v>
      </c>
      <c r="J50" s="24">
        <f>($E50*$H$12/(($H$15+$H$6)/2))*SQRT(LN(2)/(4*PI())*(1/($H$9*$G$46))*(1-((4*SQRT(LN(2)*$G$46))/(PI()*$H$9))))</f>
        <v>2.154144383260884e-08</v>
      </c>
      <c r="K50" s="24">
        <f>(($E50*$H$12)/((($H$4+$H$6)/2)*3.14*$H$9*$G$46))*(1-((2*SQRT($G$46))/(SQRT(PI())*$H$9)))</f>
        <v>22.02963227961632</v>
      </c>
      <c r="L50" s="24">
        <f>($E50*$H$12/(($H$4+$H$6)/2))*SQRT(LN(2)/(4*PI())*(1/($H$9*$G$46))*(1-((4*SQRT(LN(2)*$G$46))/(PI()*$H$9))))</f>
        <v>1.720990009831323e-08</v>
      </c>
      <c r="M50" s="19">
        <f>((600*10^(-9))^2)/(3*($A50*10^(-9))*$H$9)</f>
        <v>1</v>
      </c>
    </row>
    <row r="51" ht="22.35" customHeight="1">
      <c r="A51" s="7">
        <v>70</v>
      </c>
      <c r="B51" s="20">
        <v>0.02395</v>
      </c>
      <c r="C51" s="28"/>
      <c r="D51" s="28"/>
      <c r="E51" s="23">
        <f>F51*(1*10^-18)</f>
        <v>8.622e-15</v>
      </c>
      <c r="F51" s="23">
        <f>B51*$C$47</f>
        <v>8622</v>
      </c>
      <c r="G51" s="10"/>
      <c r="H51" s="10"/>
      <c r="I51" s="24">
        <f>(($E51*$H$12)/((($H$15+$H$6)/2)*3.14*$H$9*$G$46))*(1-((2*SQRT($G$46))/(SQRT(PI())*$H$9)))</f>
        <v>35.88231731989131</v>
      </c>
      <c r="J51" s="24">
        <f>($E51*$H$12/(($H$15+$H$6)/2))*SQRT(LN(2)/(4*PI())*(1/($H$9*$G$46))*(1-((4*SQRT(LN(2)*$G$46))/(PI()*$H$9))))</f>
        <v>2.803183859508612e-08</v>
      </c>
      <c r="K51" s="24">
        <f>(($E51*$H$12)/((($H$4+$H$6)/2)*3.14*$H$9*$G$46))*(1-((2*SQRT($G$46))/(SQRT(PI())*$H$9)))</f>
        <v>28.6671172633518</v>
      </c>
      <c r="L51" s="24">
        <f>($E51*$H$12/(($H$4+$H$6)/2))*SQRT(LN(2)/(4*PI())*(1/($H$9*$G$46))*(1-((4*SQRT(LN(2)*$G$46))/(PI()*$H$9))))</f>
        <v>2.239520923213102e-08</v>
      </c>
      <c r="M51" s="19">
        <f>((600*10^(-9))^2)/(3*($A51*10^(-9))*$H$9)</f>
        <v>0.8571428571428574</v>
      </c>
    </row>
    <row r="52" ht="22.35" customHeight="1">
      <c r="A52" s="7">
        <v>80</v>
      </c>
      <c r="B52" s="20">
        <v>0.022938</v>
      </c>
      <c r="C52" s="28"/>
      <c r="D52" s="28"/>
      <c r="E52" s="23">
        <f>F52*(1*10^-18)</f>
        <v>8.257680000000001e-15</v>
      </c>
      <c r="F52" s="23">
        <f>B52*$C$47</f>
        <v>8257.68</v>
      </c>
      <c r="G52" s="10"/>
      <c r="H52" s="10"/>
      <c r="I52" s="24">
        <f>(($E52*$H$12)/((($H$15+$H$6)/2)*3.14*$H$9*$G$46))*(1-((2*SQRT($G$46))/(SQRT(PI())*$H$9)))</f>
        <v>34.36612086361866</v>
      </c>
      <c r="J52" s="24">
        <f>($E52*$H$12/(($H$15+$H$6)/2))*SQRT(LN(2)/(4*PI())*(1/($H$9*$G$46))*(1-((4*SQRT(LN(2)*$G$46))/(PI()*$H$9))))</f>
        <v>2.68473617408804e-08</v>
      </c>
      <c r="K52" s="24">
        <f>(($E52*$H$12)/((($H$4+$H$6)/2)*3.14*$H$9*$G$46))*(1-((2*SQRT($G$46))/(SQRT(PI())*$H$9)))</f>
        <v>27.45579690132625</v>
      </c>
      <c r="L52" s="24">
        <f>($E52*$H$12/(($H$4+$H$6)/2))*SQRT(LN(2)/(4*PI())*(1/($H$9*$G$46))*(1-((4*SQRT(LN(2)*$G$46))/(PI()*$H$9))))</f>
        <v>2.144890644537042e-08</v>
      </c>
      <c r="M52" s="19">
        <f>((600*10^(-9))^2)/(3*($A52*10^(-9))*$H$9)</f>
        <v>0.75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1953" style="29" customWidth="1"/>
    <col min="2" max="4" width="10.3906" style="29" customWidth="1"/>
    <col min="5" max="6" width="11.1719" style="29" customWidth="1"/>
    <col min="7" max="7" width="16.3516" style="29" customWidth="1"/>
    <col min="8" max="9" width="10.4062" style="29" customWidth="1"/>
    <col min="10" max="10" width="2.82031" style="29" customWidth="1"/>
    <col min="11" max="11" width="11.5781" style="29" customWidth="1"/>
    <col min="12" max="12" width="2.14844" style="29" customWidth="1"/>
    <col min="13" max="13" width="16.4453" style="29" customWidth="1"/>
    <col min="14" max="256" width="16.3516" style="2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4.25" customHeight="1">
      <c r="A2" s="3"/>
      <c r="B2" t="s" s="16">
        <v>14</v>
      </c>
      <c r="C2" t="s" s="16">
        <v>15</v>
      </c>
      <c r="D2" t="s" s="16">
        <v>16</v>
      </c>
      <c r="E2" t="s" s="16">
        <v>17</v>
      </c>
      <c r="F2" t="s" s="16">
        <v>18</v>
      </c>
      <c r="G2" t="s" s="16">
        <v>19</v>
      </c>
      <c r="H2" t="s" s="16">
        <v>20</v>
      </c>
      <c r="I2" t="s" s="16">
        <v>21</v>
      </c>
      <c r="J2" s="3"/>
      <c r="K2" t="s" s="16">
        <v>22</v>
      </c>
      <c r="L2" s="3"/>
      <c r="M2" t="s" s="16">
        <v>23</v>
      </c>
    </row>
    <row r="3" ht="20.25" customHeight="1">
      <c r="A3" s="4"/>
      <c r="B3" t="s" s="5">
        <v>24</v>
      </c>
      <c r="C3" t="s" s="6">
        <v>24</v>
      </c>
      <c r="D3" t="s" s="6">
        <v>24</v>
      </c>
      <c r="E3" s="17"/>
      <c r="F3" s="17"/>
      <c r="G3" s="17"/>
      <c r="H3" t="s" s="6">
        <v>25</v>
      </c>
      <c r="I3" s="17"/>
      <c r="J3" s="17"/>
      <c r="K3" s="17"/>
      <c r="L3" s="17"/>
      <c r="M3" s="17"/>
    </row>
    <row r="4" ht="20.05" customHeight="1">
      <c r="A4" t="s" s="18">
        <v>26</v>
      </c>
      <c r="B4" s="14"/>
      <c r="C4" s="10"/>
      <c r="D4" s="10"/>
      <c r="E4" s="10"/>
      <c r="F4" s="10"/>
      <c r="G4" s="19">
        <f>2.025*10^(-13)</f>
        <v>2.025e-13</v>
      </c>
      <c r="H4" s="19">
        <v>0.38</v>
      </c>
      <c r="I4" s="10"/>
      <c r="J4" s="10"/>
      <c r="K4" s="10"/>
      <c r="L4" s="10"/>
      <c r="M4" s="10"/>
    </row>
    <row r="5" ht="22.35" customHeight="1">
      <c r="A5" s="7">
        <v>30</v>
      </c>
      <c r="B5" s="20">
        <v>0.000368341</v>
      </c>
      <c r="C5" s="21">
        <v>7.05456e-16</v>
      </c>
      <c r="D5" s="22">
        <v>0.00201133</v>
      </c>
      <c r="E5" s="23">
        <f>B5*C5/D5</f>
        <v>1.291923098129099e-16</v>
      </c>
      <c r="F5" s="23">
        <f>E5*(1*10^18)</f>
        <v>129.1923098129099</v>
      </c>
      <c r="G5" s="10"/>
      <c r="H5" t="s" s="9">
        <v>27</v>
      </c>
      <c r="I5" s="24">
        <f>(($E5*$H$12)/((($H$15+$H$6)/2)*3.14*$H$9*$G$4))*(1-((2*SQRT($G$4))/(SQRT(PI())*$H$9)))</f>
        <v>1.07813058960897</v>
      </c>
      <c r="J5" s="24">
        <f>($E5*$H$12/(($H$15+$H$6)/2))*SQRT(LN(2)/(4*PI())*(1/($H$9*$G$4))*(1-((4*SQRT(LN(2)*$G$4))/(PI()*$H$9))))</f>
        <v>5.917837444079189e-10</v>
      </c>
      <c r="K5" s="24">
        <f>(($E5*$H$12)/((($H$4+$H$6)/2)*3.14*$H$9*$G$4))*(1-((2*SQRT($G$4))/(SQRT(PI())*$H$9)))</f>
        <v>0.8613405807097571</v>
      </c>
      <c r="L5" s="24">
        <f>($E5*$H$12/(($H$4+$H$6)/2))*SQRT(LN(2)/(4*PI())*(1/($H$9*$G$4))*(1-((4*SQRT(LN(2)*$G$4))/(PI()*$H$9))))</f>
        <v>4.727881380749857e-10</v>
      </c>
      <c r="M5" s="19">
        <f>((450*10^(-9))^2)/(3*($A5*10^(-9))*$H$9)</f>
        <v>1.125</v>
      </c>
    </row>
    <row r="6" ht="22.35" customHeight="1">
      <c r="A6" s="7">
        <v>40</v>
      </c>
      <c r="B6" s="20">
        <v>0.002335777</v>
      </c>
      <c r="C6" s="21">
        <v>7.05456e-16</v>
      </c>
      <c r="D6" s="22">
        <v>0.00201133</v>
      </c>
      <c r="E6" s="23">
        <f>B6*C6/D6</f>
        <v>8.192528820790222e-16</v>
      </c>
      <c r="F6" s="23">
        <f>E6*(1*10^18)</f>
        <v>819.2528820790222</v>
      </c>
      <c r="G6" s="10"/>
      <c r="H6" s="19">
        <v>1.38</v>
      </c>
      <c r="I6" s="24">
        <f>(($E6*$H$12)/((($H$15+$H$6)/2)*3.14*$H$9*$G$4))*(1-((2*SQRT($G$4))/(SQRT(PI())*$H$9)))</f>
        <v>6.836796974013401</v>
      </c>
      <c r="J6" s="24">
        <f>($E6*$H$12/(($H$15+$H$6)/2))*SQRT(LN(2)/(4*PI())*(1/($H$9*$G$4))*(1-((4*SQRT(LN(2)*$G$4))/(PI()*$H$9))))</f>
        <v>3.752704312476471e-09</v>
      </c>
      <c r="K6" s="24">
        <f>(($E6*$H$12)/((($H$4+$H$6)/2)*3.14*$H$9*$G$4))*(1-((2*SQRT($G$4))/(SQRT(PI())*$H$9)))</f>
        <v>5.462056946113775</v>
      </c>
      <c r="L6" s="24">
        <f>($E6*$H$12/(($H$4+$H$6)/2))*SQRT(LN(2)/(4*PI())*(1/($H$9*$G$4))*(1-((4*SQRT(LN(2)*$G$4))/(PI()*$H$9))))</f>
        <v>2.998112235098389e-09</v>
      </c>
      <c r="M6" s="19">
        <f>((450*10^(-9))^2)/(3*($A6*10^(-9))*$H$9)</f>
        <v>0.84375</v>
      </c>
    </row>
    <row r="7" ht="22.35" customHeight="1">
      <c r="A7" s="7">
        <v>50</v>
      </c>
      <c r="B7" s="20">
        <v>0.0020484</v>
      </c>
      <c r="C7" s="21">
        <v>7.05456e-16</v>
      </c>
      <c r="D7" s="22">
        <v>0.00200385</v>
      </c>
      <c r="E7" s="23">
        <f>B7*C7/D7</f>
        <v>7.211398410060633e-16</v>
      </c>
      <c r="F7" s="23">
        <f>E7*(1*10^18)</f>
        <v>721.1398410060633</v>
      </c>
      <c r="G7" s="10"/>
      <c r="H7" t="s" s="9">
        <v>28</v>
      </c>
      <c r="I7" s="24">
        <f>(($E7*$H$12)/((($H$15+$H$6)/2)*3.14*$H$9*$G$4))*(1-((2*SQRT($G$4))/(SQRT(PI())*$H$9)))</f>
        <v>6.018027877203367</v>
      </c>
      <c r="J7" s="24">
        <f>($E7*$H$12/(($H$15+$H$6)/2))*SQRT(LN(2)/(4*PI())*(1/($H$9*$G$4))*(1-((4*SQRT(LN(2)*$G$4))/(PI()*$H$9))))</f>
        <v>3.303283577562095e-09</v>
      </c>
      <c r="K7" s="24">
        <f>(($E7*$H$12)/((($H$4+$H$6)/2)*3.14*$H$9*$G$4))*(1-((2*SQRT($G$4))/(SQRT(PI())*$H$9)))</f>
        <v>4.80792556712253</v>
      </c>
      <c r="L7" s="24">
        <f>($E7*$H$12/(($H$4+$H$6)/2))*SQRT(LN(2)/(4*PI())*(1/($H$9*$G$4))*(1-((4*SQRT(LN(2)*$G$4))/(PI()*$H$9))))</f>
        <v>2.639060817278444e-09</v>
      </c>
      <c r="M7" s="19">
        <f>((450*10^(-9))^2)/(3*($A7*10^(-9))*$H$9)</f>
        <v>0.675</v>
      </c>
    </row>
    <row r="8" ht="22.35" customHeight="1">
      <c r="A8" s="7">
        <v>60</v>
      </c>
      <c r="B8" s="20">
        <v>0.00576709</v>
      </c>
      <c r="C8" s="21">
        <v>7.04653e-16</v>
      </c>
      <c r="D8" s="22">
        <v>0.00200904</v>
      </c>
      <c r="E8" s="23">
        <f>B8*C8/D8</f>
        <v>2.022755778764982e-15</v>
      </c>
      <c r="F8" s="23">
        <f>E8*(1*10^18)</f>
        <v>2022.755778764982</v>
      </c>
      <c r="G8" s="10"/>
      <c r="H8" t="s" s="9">
        <v>29</v>
      </c>
      <c r="I8" s="24">
        <f>(($E8*$H$12)/((($H$15+$H$6)/2)*3.14*$H$9*$G$4))*(1-((2*SQRT($G$4))/(SQRT(PI())*$H$9)))</f>
        <v>16.88022207786953</v>
      </c>
      <c r="J8" s="24">
        <f>($E8*$H$12/(($H$15+$H$6)/2))*SQRT(LN(2)/(4*PI())*(1/($H$9*$G$4))*(1-((4*SQRT(LN(2)*$G$4))/(PI()*$H$9))))</f>
        <v>9.265520451749681e-09</v>
      </c>
      <c r="K8" s="24">
        <f>(($E8*$H$12)/((($H$4+$H$6)/2)*3.14*$H$9*$G$4))*(1-((2*SQRT($G$4))/(SQRT(PI())*$H$9)))</f>
        <v>13.48595469527974</v>
      </c>
      <c r="L8" s="24">
        <f>($E8*$H$12/(($H$4+$H$6)/2))*SQRT(LN(2)/(4*PI())*(1/($H$9*$G$4))*(1-((4*SQRT(LN(2)*$G$4))/(PI()*$H$9))))</f>
        <v>7.402413810912059e-09</v>
      </c>
      <c r="M8" s="19">
        <f>((450*10^(-9))^2)/(3*($A8*10^(-9))*$H$9)</f>
        <v>0.5625</v>
      </c>
    </row>
    <row r="9" ht="22.35" customHeight="1">
      <c r="A9" s="7">
        <v>70</v>
      </c>
      <c r="B9" s="20">
        <v>0.01068402</v>
      </c>
      <c r="C9" s="21">
        <v>7.04653e-16</v>
      </c>
      <c r="D9" s="22">
        <v>0.00200904</v>
      </c>
      <c r="E9" s="23">
        <f>B9*C9/D9</f>
        <v>3.747325461444272e-15</v>
      </c>
      <c r="F9" s="23">
        <f>E9*(1*10^18)</f>
        <v>3747.325461444272</v>
      </c>
      <c r="G9" s="10"/>
      <c r="H9" s="19">
        <v>2e-06</v>
      </c>
      <c r="I9" s="24">
        <f>(($E9*$H$12)/((($H$15+$H$6)/2)*3.14*$H$9*$G$4))*(1-((2*SQRT($G$4))/(SQRT(PI())*$H$9)))</f>
        <v>31.27203325843702</v>
      </c>
      <c r="J9" s="24">
        <f>($E9*$H$12/(($H$15+$H$6)/2))*SQRT(LN(2)/(4*PI())*(1/($H$9*$G$4))*(1-((4*SQRT(LN(2)*$G$4))/(PI()*$H$9))))</f>
        <v>1.716515709255493e-08</v>
      </c>
      <c r="K9" s="24">
        <f>(($E9*$H$12)/((($H$4+$H$6)/2)*3.14*$H$9*$G$4))*(1-((2*SQRT($G$4))/(SQRT(PI())*$H$9)))</f>
        <v>24.98386702539108</v>
      </c>
      <c r="L9" s="24">
        <f>($E9*$H$12/(($H$4+$H$6)/2))*SQRT(LN(2)/(4*PI())*(1/($H$9*$G$4))*(1-((4*SQRT(LN(2)*$G$4))/(PI()*$H$9))))</f>
        <v>1.371359510672812e-08</v>
      </c>
      <c r="M9" s="19">
        <f>((450*10^(-9))^2)/(3*($A9*10^(-9))*$H$9)</f>
        <v>0.4821428571428572</v>
      </c>
    </row>
    <row r="10" ht="22.35" customHeight="1">
      <c r="A10" s="7">
        <v>80</v>
      </c>
      <c r="B10" s="20">
        <v>0.0237468</v>
      </c>
      <c r="C10" s="21">
        <v>7.04653e-16</v>
      </c>
      <c r="D10" s="22">
        <v>0.00200904</v>
      </c>
      <c r="E10" s="23">
        <f>B10*C10/D10</f>
        <v>8.328979940867278e-15</v>
      </c>
      <c r="F10" s="23">
        <f>E10*(1*10^18)</f>
        <v>8328.979940867279</v>
      </c>
      <c r="G10" s="10"/>
      <c r="H10" s="10"/>
      <c r="I10" s="24">
        <f>(($E10*$H$12)/((($H$15+$H$6)/2)*3.14*$H$9*$G$4))*(1-((2*SQRT($G$4))/(SQRT(PI())*$H$9)))</f>
        <v>69.50667626805755</v>
      </c>
      <c r="J10" s="24">
        <f>($E10*$H$12/(($H$15+$H$6)/2))*SQRT(LN(2)/(4*PI())*(1/($H$9*$G$4))*(1-((4*SQRT(LN(2)*$G$4))/(PI()*$H$9))))</f>
        <v>3.815207688168717e-08</v>
      </c>
      <c r="K10" s="24">
        <f>(($E10*$H$12)/((($H$4+$H$6)/2)*3.14*$H$9*$G$4))*(1-((2*SQRT($G$4))/(SQRT(PI())*$H$9)))</f>
        <v>55.5303053980203</v>
      </c>
      <c r="L10" s="24">
        <f>($E10*$H$12/(($H$4+$H$6)/2))*SQRT(LN(2)/(4*PI())*(1/($H$9*$G$4))*(1-((4*SQRT(LN(2)*$G$4))/(PI()*$H$9))))</f>
        <v>3.048047460417065e-08</v>
      </c>
      <c r="M10" s="19">
        <f>((450*10^(-9))^2)/(3*($A10*10^(-9))*$H$9)</f>
        <v>0.421875</v>
      </c>
    </row>
    <row r="11" ht="21.35" customHeight="1">
      <c r="A11" t="s" s="18">
        <v>30</v>
      </c>
      <c r="B11" s="14"/>
      <c r="C11" s="10"/>
      <c r="D11" s="10"/>
      <c r="E11" s="23"/>
      <c r="F11" s="23"/>
      <c r="G11" s="19">
        <f>2.25625*10^(-13)</f>
        <v>2.25625e-13</v>
      </c>
      <c r="H11" t="s" s="9">
        <v>31</v>
      </c>
      <c r="I11" s="10"/>
      <c r="J11" s="10"/>
      <c r="K11" s="10"/>
      <c r="L11" s="10"/>
      <c r="M11" s="10"/>
    </row>
    <row r="12" ht="22.35" customHeight="1">
      <c r="A12" s="7">
        <v>30</v>
      </c>
      <c r="B12" s="20">
        <v>0.000333048</v>
      </c>
      <c r="C12" s="21">
        <v>7.86017e-16</v>
      </c>
      <c r="D12" s="22">
        <v>0.00201133</v>
      </c>
      <c r="E12" s="23">
        <f>B12*C12/D12</f>
        <v>1.301533760327743e-16</v>
      </c>
      <c r="F12" s="23">
        <f>E12*(1*10^18)</f>
        <v>130.1533760327743</v>
      </c>
      <c r="G12" s="10"/>
      <c r="H12" s="19">
        <v>0.01</v>
      </c>
      <c r="I12" s="24">
        <f>(($E12*$H$12)/((($H$15+$H$6)/2)*3.14*$H$9*$G$11))*(1-((2*SQRT($G$11))/(SQRT(PI())*$H$9)))</f>
        <v>0.9563995105381634</v>
      </c>
      <c r="J12" s="19">
        <f>($B12*$H$12/(($H$15+$H$6)/2))*SQRT(LN(2)/(4*PI())*(1/($H$9*$G$11))*(1-((4*SQRT(LN(2)*$G$11))/(PI()*$H$9))))</f>
        <v>1432.650692454837</v>
      </c>
      <c r="K12" s="24">
        <f>(($E12*$H$12)/((($H$4+$H$6)/2)*3.14*$H$9*$G$11))*(1-((2*SQRT($G$11))/(SQRT(PI())*$H$9)))</f>
        <v>0.7640871316861998</v>
      </c>
      <c r="L12" s="24">
        <f>($E12*$H$12/(($H$4+$H$6)/2))*SQRT(LN(2)/(4*PI())*(1/($H$9*$G$11))*(1-((4*SQRT(LN(2)*$G$11))/(PI()*$H$9))))</f>
        <v>4.472933713014929e-10</v>
      </c>
      <c r="M12" s="19">
        <f>((475*10^(-9))^2)/(3*($A12*10^(-9))*$H$9)</f>
        <v>1.253472222222222</v>
      </c>
    </row>
    <row r="13" ht="22.35" customHeight="1">
      <c r="A13" s="7">
        <v>40</v>
      </c>
      <c r="B13" s="20">
        <v>0.000745267</v>
      </c>
      <c r="C13" s="21">
        <v>7.86017e-16</v>
      </c>
      <c r="D13" s="22">
        <v>0.00201133</v>
      </c>
      <c r="E13" s="23">
        <f>B13*C13/D13</f>
        <v>2.912463551674762e-16</v>
      </c>
      <c r="F13" s="23">
        <f>E13*(1*10^18)</f>
        <v>291.2463551674762</v>
      </c>
      <c r="G13" s="10"/>
      <c r="H13" s="10"/>
      <c r="I13" s="24">
        <f>(($E13*$H$12)/((($H$15+$H$6)/2)*3.14*$H$9*$G$11))*(1-((2*SQRT($G$11))/(SQRT(PI())*$H$9)))</f>
        <v>2.140150951275027</v>
      </c>
      <c r="J13" s="19">
        <f>($B13*$H$12/(($H$15+$H$6)/2))*SQRT(LN(2)/(4*PI())*(1/($H$9*$G$11))*(1-((4*SQRT(LN(2)*$G$11))/(PI()*$H$9))))</f>
        <v>3205.866072199019</v>
      </c>
      <c r="K13" s="24">
        <f>(($E13*$H$12)/((($H$4+$H$6)/2)*3.14*$H$9*$G$11))*(1-((2*SQRT($G$11))/(SQRT(PI())*$H$9)))</f>
        <v>1.709810370788532</v>
      </c>
      <c r="L13" s="24">
        <f>($E13*$H$12/(($H$4+$H$6)/2))*SQRT(LN(2)/(4*PI())*(1/($H$9*$G$11))*(1-((4*SQRT(LN(2)*$G$11))/(PI()*$H$9))))</f>
        <v>1.000915750731876e-09</v>
      </c>
      <c r="M13" s="19">
        <f>((475*10^(-9))^2)/(3*($A13*10^(-9))*$H$9)</f>
        <v>0.9401041666666665</v>
      </c>
    </row>
    <row r="14" ht="22.35" customHeight="1">
      <c r="A14" s="7">
        <v>50</v>
      </c>
      <c r="B14" s="20">
        <v>0.001774101</v>
      </c>
      <c r="C14" s="21">
        <v>7.86017e-16</v>
      </c>
      <c r="D14" s="22">
        <v>0.00201133</v>
      </c>
      <c r="E14" s="23">
        <f>B14*C14/D14</f>
        <v>6.933091763743394e-16</v>
      </c>
      <c r="F14" s="23">
        <f>E14*(1*10^18)</f>
        <v>693.3091763743395</v>
      </c>
      <c r="G14" s="10"/>
      <c r="H14" t="s" s="9">
        <v>33</v>
      </c>
      <c r="I14" s="24">
        <f>(($E14*$H$12)/((($H$15+$H$6)/2)*3.14*$H$9*$G$11))*(1-((2*SQRT($G$11))/(SQRT(PI())*$H$9)))</f>
        <v>5.094608969413617</v>
      </c>
      <c r="J14" s="19">
        <f>($B14*$H$12/(($H$15+$H$6)/2))*SQRT(LN(2)/(4*PI())*(1/($H$9*$G$11))*(1-((4*SQRT(LN(2)*$G$11))/(PI()*$H$9))))</f>
        <v>7631.533671227025</v>
      </c>
      <c r="K14" s="24">
        <f>(($E14*$H$12)/((($H$4+$H$6)/2)*3.14*$H$9*$G$11))*(1-((2*SQRT($G$11))/(SQRT(PI())*$H$9)))</f>
        <v>4.070187313575277</v>
      </c>
      <c r="L14" s="24">
        <f>($E14*$H$12/(($H$4+$H$6)/2))*SQRT(LN(2)/(4*PI())*(1/($H$9*$G$11))*(1-((4*SQRT(LN(2)*$G$11))/(PI()*$H$9))))</f>
        <v>2.382670417835718e-09</v>
      </c>
      <c r="M14" s="19">
        <f>((475*10^(-9))^2)/(3*($A14*10^(-9))*$H$9)</f>
        <v>0.7520833333333333</v>
      </c>
    </row>
    <row r="15" ht="22.35" customHeight="1">
      <c r="A15" s="7">
        <v>60</v>
      </c>
      <c r="B15" s="20">
        <v>0.00540035</v>
      </c>
      <c r="C15" s="21">
        <v>7.85122e-16</v>
      </c>
      <c r="D15" s="22">
        <v>0.00200904</v>
      </c>
      <c r="E15" s="23">
        <f>B15*C15/D15</f>
        <v>2.11042766331183e-15</v>
      </c>
      <c r="F15" s="23">
        <f>E15*(1*10^18)</f>
        <v>2110.427663311831</v>
      </c>
      <c r="G15" s="10"/>
      <c r="H15" s="19">
        <v>0.0261</v>
      </c>
      <c r="I15" s="24">
        <f>(($E15*$H$12)/((($H$15+$H$6)/2)*3.14*$H$9*$G$11))*(1-((2*SQRT($G$11))/(SQRT(PI())*$H$9)))</f>
        <v>15.50794951111657</v>
      </c>
      <c r="J15" s="19">
        <f>($B15*$H$12/(($H$15+$H$6)/2))*SQRT(LN(2)/(4*PI())*(1/($H$9*$G$11))*(1-((4*SQRT(LN(2)*$G$11))/(PI()*$H$9))))</f>
        <v>23230.330664043860</v>
      </c>
      <c r="K15" s="24">
        <f>(($E15*$H$12)/((($H$4+$H$6)/2)*3.14*$H$9*$G$11))*(1-((2*SQRT($G$11))/(SQRT(PI())*$H$9)))</f>
        <v>12.38961807248921</v>
      </c>
      <c r="L15" s="24">
        <f>($E15*$H$12/(($H$4+$H$6)/2))*SQRT(LN(2)/(4*PI())*(1/($H$9*$G$11))*(1-((4*SQRT(LN(2)*$G$11))/(PI()*$H$9))))</f>
        <v>7.252829954814035e-09</v>
      </c>
      <c r="M15" s="19">
        <f>((475*10^(-9))^2)/(3*($A15*10^(-9))*$H$9)</f>
        <v>0.626736111111111</v>
      </c>
    </row>
    <row r="16" ht="22.35" customHeight="1">
      <c r="A16" s="7">
        <v>70</v>
      </c>
      <c r="B16" s="20">
        <v>0.01020809</v>
      </c>
      <c r="C16" s="21">
        <v>7.85122e-16</v>
      </c>
      <c r="D16" s="22">
        <v>0.00200904</v>
      </c>
      <c r="E16" s="23">
        <f>B16*C16/D16</f>
        <v>3.989266533757416e-15</v>
      </c>
      <c r="F16" s="23">
        <f>E16*(1*10^18)</f>
        <v>3989.266533757415</v>
      </c>
      <c r="G16" s="10"/>
      <c r="H16" s="10"/>
      <c r="I16" s="24">
        <f>(($E16*$H$12)/((($H$15+$H$6)/2)*3.14*$H$9*$G$11))*(1-((2*SQRT($G$11))/(SQRT(PI())*$H$9)))</f>
        <v>29.31412673714369</v>
      </c>
      <c r="J16" s="19">
        <f>($B16*$H$12/(($H$15+$H$6)/2))*SQRT(LN(2)/(4*PI())*(1/($H$9*$G$11))*(1-((4*SQRT(LN(2)*$G$11))/(PI()*$H$9))))</f>
        <v>43911.469839606587</v>
      </c>
      <c r="K16" s="24">
        <f>(($E16*$H$12)/((($H$4+$H$6)/2)*3.14*$H$9*$G$11))*(1-((2*SQRT($G$11))/(SQRT(PI())*$H$9)))</f>
        <v>23.4196554574419</v>
      </c>
      <c r="L16" s="24">
        <f>($E16*$H$12/(($H$4+$H$6)/2))*SQRT(LN(2)/(4*PI())*(1/($H$9*$G$11))*(1-((4*SQRT(LN(2)*$G$11))/(PI()*$H$9))))</f>
        <v>1.370976713239652e-08</v>
      </c>
      <c r="M16" s="19">
        <f>((475*10^(-9))^2)/(3*($A16*10^(-9))*$H$9)</f>
        <v>0.537202380952381</v>
      </c>
    </row>
    <row r="17" ht="22.35" customHeight="1">
      <c r="A17" s="7">
        <v>80</v>
      </c>
      <c r="B17" s="20">
        <v>0.0234893</v>
      </c>
      <c r="C17" s="21">
        <v>7.85122e-16</v>
      </c>
      <c r="D17" s="22">
        <v>0.00200904</v>
      </c>
      <c r="E17" s="23">
        <f>B17*C17/D17</f>
        <v>9.179491794389359e-15</v>
      </c>
      <c r="F17" s="23">
        <f>E17*(1*10^18)</f>
        <v>9179.491794389360</v>
      </c>
      <c r="G17" s="10"/>
      <c r="H17" s="10"/>
      <c r="I17" s="24">
        <f>(($E17*$H$12)/((($H$15+$H$6)/2)*3.14*$H$9*$G$11))*(1-((2*SQRT($G$11))/(SQRT(PI())*$H$9)))</f>
        <v>67.45319811706102</v>
      </c>
      <c r="J17" s="19">
        <f>($B17*$H$12/(($H$15+$H$6)/2))*SQRT(LN(2)/(4*PI())*(1/($H$9*$G$11))*(1-((4*SQRT(LN(2)*$G$11))/(PI()*$H$9))))</f>
        <v>101042.3780064117</v>
      </c>
      <c r="K17" s="24">
        <f>(($E17*$H$12)/((($H$4+$H$6)/2)*3.14*$H$9*$G$11))*(1-((2*SQRT($G$11))/(SQRT(PI())*$H$9)))</f>
        <v>53.889739700227</v>
      </c>
      <c r="L17" s="24">
        <f>($E17*$H$12/(($H$4+$H$6)/2))*SQRT(LN(2)/(4*PI())*(1/($H$9*$G$11))*(1-((4*SQRT(LN(2)*$G$11))/(PI()*$H$9))))</f>
        <v>3.154682542013263e-08</v>
      </c>
      <c r="M17" s="19">
        <f>((475*10^(-9))^2)/(3*($A17*10^(-9))*$H$9)</f>
        <v>0.4700520833333333</v>
      </c>
    </row>
    <row r="18" ht="21.35" customHeight="1">
      <c r="A18" t="s" s="18">
        <v>34</v>
      </c>
      <c r="B18" s="14"/>
      <c r="C18" s="10"/>
      <c r="D18" s="10"/>
      <c r="E18" s="23"/>
      <c r="F18" s="23"/>
      <c r="G18" s="19">
        <f>2.5*10^(-13)</f>
        <v>2.5e-13</v>
      </c>
      <c r="H18" s="10"/>
      <c r="I18" s="10"/>
      <c r="J18" s="10"/>
      <c r="K18" s="10"/>
      <c r="L18" s="10"/>
      <c r="M18" s="10"/>
    </row>
    <row r="19" ht="22.35" customHeight="1">
      <c r="A19" s="7">
        <v>30</v>
      </c>
      <c r="B19" s="20">
        <v>0.0002857917</v>
      </c>
      <c r="C19" s="21">
        <v>8.70932e-16</v>
      </c>
      <c r="D19" s="22">
        <v>0.00201133</v>
      </c>
      <c r="E19" s="23">
        <f>B19*C19/D19</f>
        <v>1.237515160935302e-16</v>
      </c>
      <c r="F19" s="23">
        <f>E19*(1*10^18)</f>
        <v>123.7515160935302</v>
      </c>
      <c r="G19" s="10"/>
      <c r="H19" s="10"/>
      <c r="I19" s="24">
        <f>(($E19*$H$12)/((($H$15+$H$6)/2)*3.14*$H$9*$G$18))*(1-((2*SQRT($G$18))/(SQRT(PI())*$H$9)))</f>
        <v>0.8048811699834167</v>
      </c>
      <c r="J19" s="24">
        <f>($E19*$H$12/(($H$15+$H$6)/2))*SQRT(LN(2)/(4*PI())*(1/($H$9*$G$18))*(1-((4*SQRT(LN(2)*$G$18))/(PI()*$H$9))))</f>
        <v>5.012192239492943e-10</v>
      </c>
      <c r="K19" s="24">
        <f>(($E19*$H$12)/((($H$4+$H$6)/2)*3.14*$H$9*$G$18))*(1-((2*SQRT($G$18))/(SQRT(PI())*$H$9)))</f>
        <v>0.6430360301782285</v>
      </c>
      <c r="L19" s="24">
        <f>($E19*$H$12/(($H$4+$H$6)/2))*SQRT(LN(2)/(4*PI())*(1/($H$9*$G$18))*(1-((4*SQRT(LN(2)*$G$18))/(PI()*$H$9))))</f>
        <v>4.004342902244902e-10</v>
      </c>
      <c r="M19" s="19">
        <f>((500*10^(-9))^2)/(3*($A19*10^(-9))*$H$9)</f>
        <v>1.388888888888889</v>
      </c>
    </row>
    <row r="20" ht="22.35" customHeight="1">
      <c r="A20" s="7">
        <v>40</v>
      </c>
      <c r="B20" s="20">
        <v>0.00111744</v>
      </c>
      <c r="C20" s="21">
        <v>8.70932e-16</v>
      </c>
      <c r="D20" s="22">
        <v>0.00201133</v>
      </c>
      <c r="E20" s="23">
        <f>B20*C20/D20</f>
        <v>4.838660260026947e-16</v>
      </c>
      <c r="F20" s="23">
        <f>E20*(1*10^18)</f>
        <v>483.8660260026947</v>
      </c>
      <c r="G20" s="10"/>
      <c r="H20" s="10"/>
      <c r="I20" s="24">
        <f>(($E20*$H$12)/((($H$15+$H$6)/2)*3.14*$H$9*$G$18))*(1-((2*SQRT($G$18))/(SQRT(PI())*$H$9)))</f>
        <v>3.1470697525025</v>
      </c>
      <c r="J20" s="24">
        <f>($E20*$H$12/(($H$15+$H$6)/2))*SQRT(LN(2)/(4*PI())*(1/($H$9*$G$18))*(1-((4*SQRT(LN(2)*$G$18))/(PI()*$H$9))))</f>
        <v>1.959757437356995e-09</v>
      </c>
      <c r="K20" s="24">
        <f>(($E20*$H$12)/((($H$4+$H$6)/2)*3.14*$H$9*$G$18))*(1-((2*SQRT($G$18))/(SQRT(PI())*$H$9)))</f>
        <v>2.514258397155549</v>
      </c>
      <c r="L20" s="24">
        <f>($E20*$H$12/(($H$4+$H$6)/2))*SQRT(LN(2)/(4*PI())*(1/($H$9*$G$18))*(1-((4*SQRT(LN(2)*$G$18))/(PI()*$H$9))))</f>
        <v>1.565690302652086e-09</v>
      </c>
      <c r="M20" s="19">
        <f>((500*10^(-9))^2)/(3*($A20*10^(-9))*$H$9)</f>
        <v>1.041666666666667</v>
      </c>
    </row>
    <row r="21" ht="22.35" customHeight="1">
      <c r="A21" s="7">
        <v>50</v>
      </c>
      <c r="B21" s="20">
        <v>0.00189122</v>
      </c>
      <c r="C21" s="21">
        <v>8.70932e-16</v>
      </c>
      <c r="D21" s="22">
        <v>0.00201133</v>
      </c>
      <c r="E21" s="23">
        <f>B21*C21/D21</f>
        <v>8.18922810796836e-16</v>
      </c>
      <c r="F21" s="23">
        <f>E21*(1*10^18)</f>
        <v>818.922810796836</v>
      </c>
      <c r="G21" s="10"/>
      <c r="H21" s="10"/>
      <c r="I21" s="24">
        <f>(($E21*$H$12)/((($H$15+$H$6)/2)*3.14*$H$9*$G$18))*(1-((2*SQRT($G$18))/(SQRT(PI())*$H$9)))</f>
        <v>5.32628262575868</v>
      </c>
      <c r="J21" s="24">
        <f>($E21*$H$12/(($H$15+$H$6)/2))*SQRT(LN(2)/(4*PI())*(1/($H$9*$G$18))*(1-((4*SQRT(LN(2)*$G$18))/(PI()*$H$9))))</f>
        <v>3.316806683739885e-09</v>
      </c>
      <c r="K21" s="24">
        <f>(($E21*$H$12)/((($H$4+$H$6)/2)*3.14*$H$9*$G$18))*(1-((2*SQRT($G$18))/(SQRT(PI())*$H$9)))</f>
        <v>4.255276136408682</v>
      </c>
      <c r="L21" s="24">
        <f>($E21*$H$12/(($H$4+$H$6)/2))*SQRT(LN(2)/(4*PI())*(1/($H$9*$G$18))*(1-((4*SQRT(LN(2)*$G$18))/(PI()*$H$9))))</f>
        <v>2.649864703412871e-09</v>
      </c>
      <c r="M21" s="19">
        <f>((500*10^(-9))^2)/(3*($A21*10^(-9))*$H$9)</f>
        <v>0.8333333333333336</v>
      </c>
    </row>
    <row r="22" ht="22.35" customHeight="1">
      <c r="A22" s="7">
        <v>60</v>
      </c>
      <c r="B22" s="20">
        <v>0.00496941</v>
      </c>
      <c r="C22" s="21">
        <v>8.69941e-16</v>
      </c>
      <c r="D22" s="22">
        <v>0.00200904</v>
      </c>
      <c r="E22" s="23">
        <f>B22*C22/D22</f>
        <v>2.151820523638155e-15</v>
      </c>
      <c r="F22" s="23">
        <f>E22*(1*10^18)</f>
        <v>2151.820523638155</v>
      </c>
      <c r="G22" s="10"/>
      <c r="H22" s="10"/>
      <c r="I22" s="24">
        <f>(($E22*$H$12)/((($H$15+$H$6)/2)*3.14*$H$9*$G$18))*(1-((2*SQRT($G$18))/(SQRT(PI())*$H$9)))</f>
        <v>13.99546345235244</v>
      </c>
      <c r="J22" s="24">
        <f>($E22*$H$12/(($H$15+$H$6)/2))*SQRT(LN(2)/(4*PI())*(1/($H$9*$G$18))*(1-((4*SQRT(LN(2)*$G$18))/(PI()*$H$9))))</f>
        <v>8.715317977364697e-09</v>
      </c>
      <c r="K22" s="24">
        <f>(($E22*$H$12)/((($H$4+$H$6)/2)*3.14*$H$9*$G$18))*(1-((2*SQRT($G$18))/(SQRT(PI())*$H$9)))</f>
        <v>11.18126202292771</v>
      </c>
      <c r="L22" s="24">
        <f>($E22*$H$12/(($H$4+$H$6)/2))*SQRT(LN(2)/(4*PI())*(1/($H$9*$G$18))*(1-((4*SQRT(LN(2)*$G$18))/(PI()*$H$9))))</f>
        <v>6.962845799984377e-09</v>
      </c>
      <c r="M22" s="19">
        <f>((500*10^(-9))^2)/(3*($A22*10^(-9))*$H$9)</f>
        <v>0.6944444444444446</v>
      </c>
    </row>
    <row r="23" ht="22.35" customHeight="1">
      <c r="A23" s="7">
        <v>70</v>
      </c>
      <c r="B23" s="20">
        <v>0.009588859999999999</v>
      </c>
      <c r="C23" s="21">
        <v>8.69941e-16</v>
      </c>
      <c r="D23" s="22">
        <v>0.00200904</v>
      </c>
      <c r="E23" s="23">
        <f>B23*C23/D23</f>
        <v>4.152103719816429e-15</v>
      </c>
      <c r="F23" s="23">
        <f>E23*(1*10^18)</f>
        <v>4152.103719816429</v>
      </c>
      <c r="G23" s="10"/>
      <c r="H23" s="10"/>
      <c r="I23" s="24">
        <f>(($E23*$H$12)/((($H$15+$H$6)/2)*3.14*$H$9*$G$18))*(1-((2*SQRT($G$18))/(SQRT(PI())*$H$9)))</f>
        <v>27.00532652361634</v>
      </c>
      <c r="J23" s="24">
        <f>($E23*$H$12/(($H$15+$H$6)/2))*SQRT(LN(2)/(4*PI())*(1/($H$9*$G$18))*(1-((4*SQRT(LN(2)*$G$18))/(PI()*$H$9))))</f>
        <v>1.681687845044648e-08</v>
      </c>
      <c r="K23" s="24">
        <f>(($E23*$H$12)/((($H$4+$H$6)/2)*3.14*$H$9*$G$18))*(1-((2*SQRT($G$18))/(SQRT(PI())*$H$9)))</f>
        <v>21.57510774139598</v>
      </c>
      <c r="L23" s="24">
        <f>($E23*$H$12/(($H$4+$H$6)/2))*SQRT(LN(2)/(4*PI())*(1/($H$9*$G$18))*(1-((4*SQRT(LN(2)*$G$18))/(PI()*$H$9))))</f>
        <v>1.343534817566636e-08</v>
      </c>
      <c r="M23" s="19">
        <f>((500*10^(-9))^2)/(3*($A23*10^(-9))*$H$9)</f>
        <v>0.5952380952380955</v>
      </c>
    </row>
    <row r="24" ht="22.35" customHeight="1">
      <c r="A24" s="7">
        <v>80</v>
      </c>
      <c r="B24" s="20">
        <v>0.0232035</v>
      </c>
      <c r="C24" s="21">
        <v>8.69941e-16</v>
      </c>
      <c r="D24" s="22">
        <v>0.00200904</v>
      </c>
      <c r="E24" s="23">
        <f>B24*C24/D24</f>
        <v>1.004742364188866e-14</v>
      </c>
      <c r="F24" s="23">
        <f>E24*(1*10^18)</f>
        <v>10047.423641888663</v>
      </c>
      <c r="G24" s="10"/>
      <c r="H24" s="10"/>
      <c r="I24" s="24">
        <f>(($E24*$H$12)/((($H$15+$H$6)/2)*3.14*$H$9*$G$18))*(1-((2*SQRT($G$18))/(SQRT(PI())*$H$9)))</f>
        <v>65.34854967021435</v>
      </c>
      <c r="J24" s="24">
        <f>($E24*$H$12/(($H$15+$H$6)/2))*SQRT(LN(2)/(4*PI())*(1/($H$9*$G$18))*(1-((4*SQRT(LN(2)*$G$18))/(PI()*$H$9))))</f>
        <v>4.069414290384206e-08</v>
      </c>
      <c r="K24" s="24">
        <f>(($E24*$H$12)/((($H$4+$H$6)/2)*3.14*$H$9*$G$18))*(1-((2*SQRT($G$18))/(SQRT(PI())*$H$9)))</f>
        <v>52.20829300641387</v>
      </c>
      <c r="L24" s="24">
        <f>($E24*$H$12/(($H$4+$H$6)/2))*SQRT(LN(2)/(4*PI())*(1/($H$9*$G$18))*(1-((4*SQRT(LN(2)*$G$18))/(PI()*$H$9))))</f>
        <v>3.251138314607518e-08</v>
      </c>
      <c r="M24" s="19">
        <f>((500*10^(-9))^2)/(3*($A24*10^(-9))*$H$9)</f>
        <v>0.5208333333333335</v>
      </c>
    </row>
    <row r="25" ht="21.35" customHeight="1">
      <c r="A25" t="s" s="18">
        <v>35</v>
      </c>
      <c r="B25" s="14"/>
      <c r="C25" s="10"/>
      <c r="D25" s="10"/>
      <c r="E25" s="23"/>
      <c r="F25" s="23"/>
      <c r="G25" s="19">
        <f>2.75625*10^(-13)</f>
        <v>2.75625e-13</v>
      </c>
      <c r="H25" s="10"/>
      <c r="I25" s="10"/>
      <c r="J25" s="10"/>
      <c r="K25" s="10"/>
      <c r="L25" s="10"/>
      <c r="M25" s="10"/>
    </row>
    <row r="26" ht="22.35" customHeight="1">
      <c r="A26" s="7">
        <v>30</v>
      </c>
      <c r="B26" s="20">
        <v>0.0002942948</v>
      </c>
      <c r="C26" s="21">
        <v>9.60204e-16</v>
      </c>
      <c r="D26" s="22">
        <v>0.00201133</v>
      </c>
      <c r="E26" s="23">
        <f>B26*C26/D26</f>
        <v>1.40495614413945e-16</v>
      </c>
      <c r="F26" s="23">
        <f>E26*(1*10^18)</f>
        <v>140.495614413945</v>
      </c>
      <c r="G26" s="10"/>
      <c r="H26" s="10"/>
      <c r="I26" s="24">
        <f>(($E26*$H$12)/((($H$15+$H$6)/2)*3.14*$H$9*$G$25))*(1-((2*SQRT($G$25))/(SQRT(PI())*$H$9)))</f>
        <v>0.8125458124463858</v>
      </c>
      <c r="J26" s="24">
        <f>($E26*$H$12/(($H$15+$H$6)/2))*SQRT(LN(2)/(4*PI())*(1/($H$9*$G$25))*(1-((4*SQRT(LN(2)*$G$25))/(PI()*$H$9))))</f>
        <v>5.370320127215787e-10</v>
      </c>
      <c r="K26" s="24">
        <f>(($E26*$H$12)/((($H$4+$H$6)/2)*3.14*$H$9*$G$25))*(1-((2*SQRT($G$25))/(SQRT(PI())*$H$9)))</f>
        <v>0.6491594698186722</v>
      </c>
      <c r="L26" s="24">
        <f>($E26*$H$12/(($H$4+$H$6)/2))*SQRT(LN(2)/(4*PI())*(1/($H$9*$G$25))*(1-((4*SQRT(LN(2)*$G$25))/(PI()*$H$9))))</f>
        <v>4.290458597089841e-10</v>
      </c>
      <c r="M26" s="19">
        <f>((525*10^(-9))^2)/(3*($A26*10^(-9))*$H$9)</f>
        <v>1.53125</v>
      </c>
    </row>
    <row r="27" ht="22.35" customHeight="1">
      <c r="A27" s="7">
        <v>40</v>
      </c>
      <c r="B27" s="20">
        <v>0.001045614</v>
      </c>
      <c r="C27" s="21">
        <v>9.60204e-16</v>
      </c>
      <c r="D27" s="22">
        <v>0.00201133</v>
      </c>
      <c r="E27" s="23">
        <f>B27*C27/D27</f>
        <v>4.991735544420857e-16</v>
      </c>
      <c r="F27" s="23">
        <f>E27*(1*10^18)</f>
        <v>499.1735544420857</v>
      </c>
      <c r="G27" s="10"/>
      <c r="H27" s="10"/>
      <c r="I27" s="24">
        <f>(($E27*$H$12)/((($H$15+$H$6)/2)*3.14*$H$9*$G$25))*(1-((2*SQRT($G$25))/(SQRT(PI())*$H$9)))</f>
        <v>2.886932684965263</v>
      </c>
      <c r="J27" s="24">
        <f>($E27*$H$12/(($H$15+$H$6)/2))*SQRT(LN(2)/(4*PI())*(1/($H$9*$G$25))*(1-((4*SQRT(LN(2)*$G$25))/(PI()*$H$9))))</f>
        <v>1.908046594604664e-09</v>
      </c>
      <c r="K27" s="24">
        <f>(($E27*$H$12)/((($H$4+$H$6)/2)*3.14*$H$9*$G$25))*(1-((2*SQRT($G$25))/(SQRT(PI())*$H$9)))</f>
        <v>2.306429572914578</v>
      </c>
      <c r="L27" s="24">
        <f>($E27*$H$12/(($H$4+$H$6)/2))*SQRT(LN(2)/(4*PI())*(1/($H$9*$G$25))*(1-((4*SQRT(LN(2)*$G$25))/(PI()*$H$9))))</f>
        <v>1.524377452655466e-09</v>
      </c>
      <c r="M27" s="19">
        <f>((525*10^(-9))^2)/(3*($A27*10^(-9))*$H$9)</f>
        <v>1.1484375</v>
      </c>
    </row>
    <row r="28" ht="22.35" customHeight="1">
      <c r="A28" s="7">
        <v>50</v>
      </c>
      <c r="B28" s="20">
        <v>0.001527364</v>
      </c>
      <c r="C28" s="21">
        <v>9.60204e-16</v>
      </c>
      <c r="D28" s="22">
        <v>0.00201133</v>
      </c>
      <c r="E28" s="23">
        <f>B28*C28/D28</f>
        <v>7.291598207434881e-16</v>
      </c>
      <c r="F28" s="23">
        <f>E28*(1*10^18)</f>
        <v>729.1598207434881</v>
      </c>
      <c r="G28" s="10"/>
      <c r="H28" s="10"/>
      <c r="I28" s="24">
        <f>(($E28*$H$12)/((($H$15+$H$6)/2)*3.14*$H$9*$G$25))*(1-((2*SQRT($G$25))/(SQRT(PI())*$H$9)))</f>
        <v>4.217040947653038</v>
      </c>
      <c r="J28" s="24">
        <f>($E28*$H$12/(($H$15+$H$6)/2))*SQRT(LN(2)/(4*PI())*(1/($H$9*$G$25))*(1-((4*SQRT(LN(2)*$G$25))/(PI()*$H$9))))</f>
        <v>2.787148679074456e-09</v>
      </c>
      <c r="K28" s="24">
        <f>(($E28*$H$12)/((($H$4+$H$6)/2)*3.14*$H$9*$G$25))*(1-((2*SQRT($G$25))/(SQRT(PI())*$H$9)))</f>
        <v>3.36908027073576</v>
      </c>
      <c r="L28" s="24">
        <f>($E28*$H$12/(($H$4+$H$6)/2))*SQRT(LN(2)/(4*PI())*(1/($H$9*$G$25))*(1-((4*SQRT(LN(2)*$G$25))/(PI()*$H$9))))</f>
        <v>2.226710089571928e-09</v>
      </c>
      <c r="M28" s="19">
        <f>((525*10^(-9))^2)/(3*($A28*10^(-9))*$H$9)</f>
        <v>0.9187500000000001</v>
      </c>
    </row>
    <row r="29" ht="22.35" customHeight="1">
      <c r="A29" s="7">
        <v>60</v>
      </c>
      <c r="B29" s="20">
        <v>0.00494373</v>
      </c>
      <c r="C29" s="21">
        <v>9.591109999999999e-16</v>
      </c>
      <c r="D29" s="22">
        <v>0.00200904</v>
      </c>
      <c r="E29" s="23">
        <f>B29*C29/D29</f>
        <v>2.360125146353482e-15</v>
      </c>
      <c r="F29" s="23">
        <f>E29*(1*10^18)</f>
        <v>2360.125146353482</v>
      </c>
      <c r="G29" s="10"/>
      <c r="H29" s="10"/>
      <c r="I29" s="24">
        <f>(($E29*$H$12)/((($H$15+$H$6)/2)*3.14*$H$9*$G$25))*(1-((2*SQRT($G$25))/(SQRT(PI())*$H$9)))</f>
        <v>13.64960616399561</v>
      </c>
      <c r="J29" s="24">
        <f>($E29*$H$12/(($H$15+$H$6)/2))*SQRT(LN(2)/(4*PI())*(1/($H$9*$G$25))*(1-((4*SQRT(LN(2)*$G$25))/(PI()*$H$9))))</f>
        <v>9.021368837084625e-09</v>
      </c>
      <c r="K29" s="24">
        <f>(($E29*$H$12)/((($H$4+$H$6)/2)*3.14*$H$9*$G$25))*(1-((2*SQRT($G$25))/(SQRT(PI())*$H$9)))</f>
        <v>10.90494956090581</v>
      </c>
      <c r="L29" s="24">
        <f>($E29*$H$12/(($H$4+$H$6)/2))*SQRT(LN(2)/(4*PI())*(1/($H$9*$G$25))*(1-((4*SQRT(LN(2)*$G$25))/(PI()*$H$9))))</f>
        <v>7.207356091945847e-09</v>
      </c>
      <c r="M29" s="19">
        <f>((525*10^(-9))^2)/(3*($A29*10^(-9))*$H$9)</f>
        <v>0.7656250000000001</v>
      </c>
    </row>
    <row r="30" ht="22.35" customHeight="1">
      <c r="A30" s="7">
        <v>70</v>
      </c>
      <c r="B30" s="20">
        <v>0.00997426</v>
      </c>
      <c r="C30" s="21">
        <v>9.591109999999999e-16</v>
      </c>
      <c r="D30" s="22">
        <v>0.00200904</v>
      </c>
      <c r="E30" s="23">
        <f>B30*C30/D30</f>
        <v>4.761688409817624e-15</v>
      </c>
      <c r="F30" s="23">
        <f>E30*(1*10^18)</f>
        <v>4761.688409817624</v>
      </c>
      <c r="G30" s="10"/>
      <c r="H30" s="10"/>
      <c r="I30" s="24">
        <f>(($E30*$H$12)/((($H$15+$H$6)/2)*3.14*$H$9*$G$25))*(1-((2*SQRT($G$25))/(SQRT(PI())*$H$9)))</f>
        <v>27.53886655972209</v>
      </c>
      <c r="J30" s="24">
        <f>($E30*$H$12/(($H$15+$H$6)/2))*SQRT(LN(2)/(4*PI())*(1/($H$9*$G$25))*(1-((4*SQRT(LN(2)*$G$25))/(PI()*$H$9))))</f>
        <v>1.820113119789707e-08</v>
      </c>
      <c r="K30" s="24">
        <f>(($E30*$H$12)/((($H$4+$H$6)/2)*3.14*$H$9*$G$25))*(1-((2*SQRT($G$25))/(SQRT(PI())*$H$9)))</f>
        <v>22.00136378955979</v>
      </c>
      <c r="L30" s="24">
        <f>($E30*$H$12/(($H$4+$H$6)/2))*SQRT(LN(2)/(4*PI())*(1/($H$9*$G$25))*(1-((4*SQRT(LN(2)*$G$25))/(PI()*$H$9))))</f>
        <v>1.454125600986538e-08</v>
      </c>
      <c r="M30" s="19">
        <f>((525*10^(-9))^2)/(3*($A30*10^(-9))*$H$9)</f>
        <v>0.6562500000000001</v>
      </c>
    </row>
    <row r="31" ht="22.35" customHeight="1">
      <c r="A31" s="7">
        <v>80</v>
      </c>
      <c r="B31" s="20">
        <v>0.0265074</v>
      </c>
      <c r="C31" s="21">
        <v>9.591109999999999e-16</v>
      </c>
      <c r="D31" s="22">
        <v>0.00200904</v>
      </c>
      <c r="E31" s="23">
        <f>B31*C31/D31</f>
        <v>1.265457080068092e-14</v>
      </c>
      <c r="F31" s="23">
        <f>E31*(1*10^18)</f>
        <v>12654.570800680922</v>
      </c>
      <c r="G31" s="10"/>
      <c r="H31" s="10"/>
      <c r="I31" s="24">
        <f>(($E31*$H$12)/((($H$15+$H$6)/2)*3.14*$H$9*$G$25))*(1-((2*SQRT($G$25))/(SQRT(PI())*$H$9)))</f>
        <v>73.18675785924745</v>
      </c>
      <c r="J31" s="24">
        <f>($E31*$H$12/(($H$15+$H$6)/2))*SQRT(LN(2)/(4*PI())*(1/($H$9*$G$25))*(1-((4*SQRT(LN(2)*$G$25))/(PI()*$H$9))))</f>
        <v>4.837097339703767e-08</v>
      </c>
      <c r="K31" s="24">
        <f>(($E31*$H$12)/((($H$4+$H$6)/2)*3.14*$H$9*$G$25))*(1-((2*SQRT($G$25))/(SQRT(PI())*$H$9)))</f>
        <v>58.4703978556181</v>
      </c>
      <c r="L31" s="24">
        <f>($E31*$H$12/(($H$4+$H$6)/2))*SQRT(LN(2)/(4*PI())*(1/($H$9*$G$25))*(1-((4*SQRT(LN(2)*$G$25))/(PI()*$H$9))))</f>
        <v>3.864456005316742e-08</v>
      </c>
      <c r="M31" s="19">
        <f>((525*10^(-9))^2)/(3*($A31*10^(-9))*$H$9)</f>
        <v>0.57421875</v>
      </c>
    </row>
    <row r="32" ht="21.35" customHeight="1">
      <c r="A32" t="s" s="18">
        <v>36</v>
      </c>
      <c r="B32" s="14"/>
      <c r="C32" s="10"/>
      <c r="D32" s="10"/>
      <c r="E32" s="23"/>
      <c r="F32" s="23"/>
      <c r="G32" s="19">
        <f>3.025*10^(-13)</f>
        <v>3.025e-13</v>
      </c>
      <c r="H32" s="10"/>
      <c r="I32" s="10"/>
      <c r="J32" s="10"/>
      <c r="K32" s="10"/>
      <c r="L32" s="10"/>
      <c r="M32" s="10"/>
    </row>
    <row r="33" ht="22.35" customHeight="1">
      <c r="A33" s="7">
        <v>30</v>
      </c>
      <c r="B33" s="20">
        <v>0.0002560131</v>
      </c>
      <c r="C33" s="21">
        <v>1.05383e-15</v>
      </c>
      <c r="D33" s="22">
        <v>0.00201133</v>
      </c>
      <c r="E33" s="23">
        <f>B33*C33/D33</f>
        <v>1.34137255036717e-16</v>
      </c>
      <c r="F33" s="23">
        <f>E33*(1*10^18)</f>
        <v>134.137255036717</v>
      </c>
      <c r="G33" s="10"/>
      <c r="H33" s="10"/>
      <c r="I33" s="24">
        <f>(($E33*$H$12)/((($H$15+$H$6)/2)*3.14*$H$9*$G$32))*(1-((2*SQRT($G$32))/(SQRT(PI())*$H$9)))</f>
        <v>0.6926848930304863</v>
      </c>
      <c r="J33" s="24">
        <f>($E33*$H$12/(($H$15+$H$6)/2))*SQRT(LN(2)/(4*PI())*(1/($H$9*$G$32))*(1-((4*SQRT(LN(2)*$G$32))/(PI()*$H$9))))</f>
        <v>4.849084438816275e-10</v>
      </c>
      <c r="K33" s="24">
        <f>(($E33*$H$12)/((($H$4+$H$6)/2)*3.14*$H$9*$G$32))*(1-((2*SQRT($G$32))/(SQRT(PI())*$H$9)))</f>
        <v>0.5534001295966857</v>
      </c>
      <c r="L33" s="24">
        <f>($E33*$H$12/(($H$4+$H$6)/2))*SQRT(LN(2)/(4*PI())*(1/($H$9*$G$32))*(1-((4*SQRT(LN(2)*$G$32))/(PI()*$H$9))))</f>
        <v>3.874032743988389e-10</v>
      </c>
      <c r="M33" s="19">
        <f>((550*10^(-9))^2)/(3*($A33*10^(-9))*$H$9)</f>
        <v>1.680555555555556</v>
      </c>
    </row>
    <row r="34" ht="22.35" customHeight="1">
      <c r="A34" s="7">
        <v>40</v>
      </c>
      <c r="B34" s="20">
        <v>0.000760394</v>
      </c>
      <c r="C34" s="21">
        <v>1.05383e-15</v>
      </c>
      <c r="D34" s="22">
        <v>0.00201133</v>
      </c>
      <c r="E34" s="23">
        <f>B34*C34/D34</f>
        <v>3.984060343255457e-16</v>
      </c>
      <c r="F34" s="23">
        <f>E34*(1*10^18)</f>
        <v>398.4060343255458</v>
      </c>
      <c r="G34" s="10"/>
      <c r="H34" s="10"/>
      <c r="I34" s="24">
        <f>(($E34*$H$12)/((($H$15+$H$6)/2)*3.14*$H$9*$G$32))*(1-((2*SQRT($G$32))/(SQRT(PI())*$H$9)))</f>
        <v>2.057369082093938</v>
      </c>
      <c r="J34" s="24">
        <f>($E34*$H$12/(($H$15+$H$6)/2))*SQRT(LN(2)/(4*PI())*(1/($H$9*$G$32))*(1-((4*SQRT(LN(2)*$G$32))/(PI()*$H$9))))</f>
        <v>1.440244547161556e-09</v>
      </c>
      <c r="K34" s="24">
        <f>(($E34*$H$12)/((($H$4+$H$6)/2)*3.14*$H$9*$G$32))*(1-((2*SQRT($G$32))/(SQRT(PI())*$H$9)))</f>
        <v>1.643674242234254</v>
      </c>
      <c r="L34" s="24">
        <f>($E34*$H$12/(($H$4+$H$6)/2))*SQRT(LN(2)/(4*PI())*(1/($H$9*$G$32))*(1-((4*SQRT(LN(2)*$G$32))/(PI()*$H$9))))</f>
        <v>1.150640828274923e-09</v>
      </c>
      <c r="M34" s="19">
        <f>((550*10^(-9))^2)/(3*($A34*10^(-9))*$H$9)</f>
        <v>1.260416666666667</v>
      </c>
    </row>
    <row r="35" ht="22.35" customHeight="1">
      <c r="A35" s="7">
        <v>50</v>
      </c>
      <c r="B35" s="20">
        <v>0.000833987</v>
      </c>
      <c r="C35" s="21">
        <v>1.05383e-15</v>
      </c>
      <c r="D35" s="22">
        <v>0.00201133</v>
      </c>
      <c r="E35" s="23">
        <f>B35*C35/D35</f>
        <v>4.369648542059235e-16</v>
      </c>
      <c r="F35" s="23">
        <f>E35*(1*10^18)</f>
        <v>436.9648542059235</v>
      </c>
      <c r="G35" s="10"/>
      <c r="H35" s="10"/>
      <c r="I35" s="24">
        <f>(($E35*$H$12)/((($H$15+$H$6)/2)*3.14*$H$9*$G$32))*(1-((2*SQRT($G$32))/(SQRT(PI())*$H$9)))</f>
        <v>2.256486859007669</v>
      </c>
      <c r="J35" s="24">
        <f>($E35*$H$12/(($H$15+$H$6)/2))*SQRT(LN(2)/(4*PI())*(1/($H$9*$G$32))*(1-((4*SQRT(LN(2)*$G$32))/(PI()*$H$9))))</f>
        <v>1.579635332674409e-09</v>
      </c>
      <c r="K35" s="24">
        <f>(($E35*$H$12)/((($H$4+$H$6)/2)*3.14*$H$9*$G$32))*(1-((2*SQRT($G$32))/(SQRT(PI())*$H$9)))</f>
        <v>1.802753507074252</v>
      </c>
      <c r="L35" s="24">
        <f>($E35*$H$12/(($H$4+$H$6)/2))*SQRT(LN(2)/(4*PI())*(1/($H$9*$G$32))*(1-((4*SQRT(LN(2)*$G$32))/(PI()*$H$9))))</f>
        <v>1.2620029779963e-09</v>
      </c>
      <c r="M35" s="19">
        <f>((550*10^(-9))^2)/(3*($A35*10^(-9))*$H$9)</f>
        <v>1.008333333333333</v>
      </c>
    </row>
    <row r="36" ht="22.35" customHeight="1">
      <c r="A36" s="7">
        <v>60</v>
      </c>
      <c r="B36" s="20">
        <v>0.00556221</v>
      </c>
      <c r="C36" s="21">
        <v>1.05263e-15</v>
      </c>
      <c r="D36" s="22">
        <v>0.00200904</v>
      </c>
      <c r="E36" s="23">
        <f>B36*C36/D36</f>
        <v>2.914301911509975e-15</v>
      </c>
      <c r="F36" s="23">
        <f>E36*(1*10^18)</f>
        <v>2914.301911509975</v>
      </c>
      <c r="G36" s="10"/>
      <c r="H36" s="10"/>
      <c r="I36" s="24">
        <f>(($E36*$H$12)/((($H$15+$H$6)/2)*3.14*$H$9*$G$32))*(1-((2*SQRT($G$32))/(SQRT(PI())*$H$9)))</f>
        <v>15.04945741792806</v>
      </c>
      <c r="J36" s="24">
        <f>($E36*$H$12/(($H$15+$H$6)/2))*SQRT(LN(2)/(4*PI())*(1/($H$9*$G$32))*(1-((4*SQRT(LN(2)*$G$32))/(PI()*$H$9))))</f>
        <v>1.053525066190397e-08</v>
      </c>
      <c r="K36" s="24">
        <f>(($E36*$H$12)/((($H$4+$H$6)/2)*3.14*$H$9*$G$32))*(1-((2*SQRT($G$32))/(SQRT(PI())*$H$9)))</f>
        <v>12.02331936099355</v>
      </c>
      <c r="L36" s="24">
        <f>($E36*$H$12/(($H$4+$H$6)/2))*SQRT(LN(2)/(4*PI())*(1/($H$9*$G$32))*(1-((4*SQRT(LN(2)*$G$32))/(PI()*$H$9))))</f>
        <v>8.416827247558618e-09</v>
      </c>
      <c r="M36" s="19">
        <f>((550*10^(-9))^2)/(3*($A36*10^(-9))*$H$9)</f>
        <v>0.8402777777777778</v>
      </c>
    </row>
    <row r="37" ht="22.35" customHeight="1">
      <c r="A37" s="7">
        <v>70</v>
      </c>
      <c r="B37" s="20">
        <v>0.01010067</v>
      </c>
      <c r="C37" s="21">
        <v>1.05263e-15</v>
      </c>
      <c r="D37" s="22">
        <v>0.00200904</v>
      </c>
      <c r="E37" s="23">
        <f>B37*C37/D37</f>
        <v>5.292213326812806e-15</v>
      </c>
      <c r="F37" s="23">
        <f>E37*(1*10^18)</f>
        <v>5292.213326812805</v>
      </c>
      <c r="G37" s="10"/>
      <c r="H37" s="10"/>
      <c r="I37" s="24">
        <f>(($E37*$H$12)/((($H$15+$H$6)/2)*3.14*$H$9*$G$32))*(1-((2*SQRT($G$32))/(SQRT(PI())*$H$9)))</f>
        <v>27.32899388148657</v>
      </c>
      <c r="J37" s="24">
        <f>($E37*$H$12/(($H$15+$H$6)/2))*SQRT(LN(2)/(4*PI())*(1/($H$9*$G$32))*(1-((4*SQRT(LN(2)*$G$32))/(PI()*$H$9))))</f>
        <v>1.913144061500259e-08</v>
      </c>
      <c r="K37" s="24">
        <f>(($E37*$H$12)/((($H$4+$H$6)/2)*3.14*$H$9*$G$32))*(1-((2*SQRT($G$32))/(SQRT(PI())*$H$9)))</f>
        <v>21.8336922140672</v>
      </c>
      <c r="L37" s="24">
        <f>($E37*$H$12/(($H$4+$H$6)/2))*SQRT(LN(2)/(4*PI())*(1/($H$9*$G$32))*(1-((4*SQRT(LN(2)*$G$32))/(PI()*$H$9))))</f>
        <v>1.528449923224724e-08</v>
      </c>
      <c r="M37" s="19">
        <f>((550*10^(-9))^2)/(3*($A37*10^(-9))*$H$9)</f>
        <v>0.7202380952380953</v>
      </c>
    </row>
    <row r="38" ht="22.35" customHeight="1">
      <c r="A38" s="7">
        <v>80</v>
      </c>
      <c r="B38" s="20">
        <v>0.028822</v>
      </c>
      <c r="C38" s="21">
        <v>1.05263e-15</v>
      </c>
      <c r="D38" s="22">
        <v>0.00200904</v>
      </c>
      <c r="E38" s="23">
        <f>B38*C38/D38</f>
        <v>1.51011935352208e-14</v>
      </c>
      <c r="F38" s="23">
        <f>E38*(1*10^18)</f>
        <v>15101.1935352208</v>
      </c>
      <c r="G38" s="10"/>
      <c r="H38" s="10"/>
      <c r="I38" s="24">
        <f>(($E38*$H$12)/((($H$15+$H$6)/2)*3.14*$H$9*$G$32))*(1-((2*SQRT($G$32))/(SQRT(PI())*$H$9)))</f>
        <v>77.98257557688805</v>
      </c>
      <c r="J38" s="24">
        <f>($E38*$H$12/(($H$15+$H$6)/2))*SQRT(LN(2)/(4*PI())*(1/($H$9*$G$32))*(1-((4*SQRT(LN(2)*$G$32))/(PI()*$H$9))))</f>
        <v>5.459106984047638e-08</v>
      </c>
      <c r="K38" s="24">
        <f>(($E38*$H$12)/((($H$4+$H$6)/2)*3.14*$H$9*$G$32))*(1-((2*SQRT($G$32))/(SQRT(PI())*$H$9)))</f>
        <v>62.30187472651266</v>
      </c>
      <c r="L38" s="24">
        <f>($E38*$H$12/(($H$4+$H$6)/2))*SQRT(LN(2)/(4*PI())*(1/($H$9*$G$32))*(1-((4*SQRT(LN(2)*$G$32))/(PI()*$H$9))))</f>
        <v>4.361392233107605e-08</v>
      </c>
      <c r="M38" s="19">
        <f>((550*10^(-9))^2)/(3*($A38*10^(-9))*$H$9)</f>
        <v>0.6302083333333333</v>
      </c>
    </row>
    <row r="39" ht="21.35" customHeight="1">
      <c r="A39" t="s" s="18">
        <v>38</v>
      </c>
      <c r="B39" s="14"/>
      <c r="C39" s="10"/>
      <c r="D39" s="10"/>
      <c r="E39" s="23"/>
      <c r="F39" s="23"/>
      <c r="G39" s="19">
        <f>3.30625*10^(-13)</f>
        <v>3.30625e-13</v>
      </c>
      <c r="H39" s="10"/>
      <c r="I39" s="10"/>
      <c r="J39" s="10"/>
      <c r="K39" s="10"/>
      <c r="L39" s="10"/>
      <c r="M39" s="10"/>
    </row>
    <row r="40" ht="22.35" customHeight="1">
      <c r="A40" s="7">
        <v>30</v>
      </c>
      <c r="B40" s="20">
        <v>0.0002165717</v>
      </c>
      <c r="C40" s="26">
        <v>6.6448e-16</v>
      </c>
      <c r="D40" s="22">
        <v>0.00201133</v>
      </c>
      <c r="E40" s="23">
        <f>B40*C40/D40</f>
        <v>7.154845958445406e-17</v>
      </c>
      <c r="F40" s="23">
        <f>E40*(1*10^18)</f>
        <v>71.54845958445406</v>
      </c>
      <c r="G40" s="10"/>
      <c r="H40" s="10"/>
      <c r="I40" s="24">
        <f>(($E40*$H$12)/((($H$15+$H$6)/2)*3.14*$H$9*$G$39))*(1-((2*SQRT($G$39))/(SQRT(PI())*$H$9)))</f>
        <v>0.3311330969525919</v>
      </c>
      <c r="J40" s="24">
        <f>($E40*$H$12/(($H$15+$H$6)/2))*SQRT(LN(2)/(4*PI())*(1/($H$9*$G$39))*(1-((4*SQRT(LN(2)*$G$39))/(PI()*$H$9))))</f>
        <v>2.450788353102684e-10</v>
      </c>
      <c r="K40" s="24">
        <f>(($E40*$H$12)/((($H$4+$H$6)/2)*3.14*$H$9*$G$39))*(1-((2*SQRT($G$39))/(SQRT(PI())*$H$9)))</f>
        <v>0.2645490043324089</v>
      </c>
      <c r="L40" s="24">
        <f>($E40*$H$12/(($H$4+$H$6)/2))*SQRT(LN(2)/(4*PI())*(1/($H$9*$G$39))*(1-((4*SQRT(LN(2)*$G$39))/(PI()*$H$9))))</f>
        <v>1.957984945055503e-10</v>
      </c>
      <c r="M40" s="19">
        <f>((575*10^(-9))^2)/(3*($A40*10^(-9))*$H$9)</f>
        <v>1.836805555555556</v>
      </c>
    </row>
    <row r="41" ht="22.35" customHeight="1">
      <c r="A41" s="7">
        <v>40</v>
      </c>
      <c r="B41" s="20">
        <v>0.00056207</v>
      </c>
      <c r="C41" s="21">
        <v>1.15181e-15</v>
      </c>
      <c r="D41" s="22">
        <v>0.00201133</v>
      </c>
      <c r="E41" s="23">
        <f>B41*C41/D41</f>
        <v>3.218754986501469e-16</v>
      </c>
      <c r="F41" s="23">
        <f>E41*(1*10^18)</f>
        <v>321.8754986501469</v>
      </c>
      <c r="G41" s="10"/>
      <c r="H41" s="10"/>
      <c r="I41" s="24">
        <f>(($E41*$H$12)/((($H$15+$H$6)/2)*3.14*$H$9*$G$39))*(1-((2*SQRT($G$39))/(SQRT(PI())*$H$9)))</f>
        <v>1.489670515902222</v>
      </c>
      <c r="J41" s="24">
        <f>($E41*$H$12/(($H$15+$H$6)/2))*SQRT(LN(2)/(4*PI())*(1/($H$9*$G$39))*(1-((4*SQRT(LN(2)*$G$39))/(PI()*$H$9))))</f>
        <v>1.10253767561517e-09</v>
      </c>
      <c r="K41" s="24">
        <f>(($E41*$H$12)/((($H$4+$H$6)/2)*3.14*$H$9*$G$39))*(1-((2*SQRT($G$39))/(SQRT(PI())*$H$9)))</f>
        <v>1.190128245687565</v>
      </c>
      <c r="L41" s="24">
        <f>($E41*$H$12/(($H$4+$H$6)/2))*SQRT(LN(2)/(4*PI())*(1/($H$9*$G$39))*(1-((4*SQRT(LN(2)*$G$39))/(PI()*$H$9))))</f>
        <v>8.808399009559603e-10</v>
      </c>
      <c r="M41" s="19">
        <f>((575*10^(-9))^2)/(3*($A41*10^(-9))*$H$9)</f>
        <v>1.377604166666667</v>
      </c>
    </row>
    <row r="42" ht="22.35" customHeight="1">
      <c r="A42" s="7">
        <v>50</v>
      </c>
      <c r="B42" s="20">
        <v>0.002171599</v>
      </c>
      <c r="C42" s="21">
        <v>1.15181e-15</v>
      </c>
      <c r="D42" s="22">
        <v>0.00201133</v>
      </c>
      <c r="E42" s="23">
        <f>B42*C42/D42</f>
        <v>1.243589785957551e-15</v>
      </c>
      <c r="F42" s="23">
        <f>E42*(1*10^18)</f>
        <v>1243.589785957551</v>
      </c>
      <c r="G42" s="10"/>
      <c r="H42" s="10"/>
      <c r="I42" s="24">
        <f>(($E42*$H$12)/((($H$15+$H$6)/2)*3.14*$H$9*$G$39))*(1-((2*SQRT($G$39))/(SQRT(PI())*$H$9)))</f>
        <v>5.755452172616845</v>
      </c>
      <c r="J42" s="24">
        <f>($E42*$H$12/(($H$15+$H$6)/2))*SQRT(LN(2)/(4*PI())*(1/($H$9*$G$39))*(1-((4*SQRT(LN(2)*$G$39))/(PI()*$H$9))))</f>
        <v>4.259735822634596e-09</v>
      </c>
      <c r="K42" s="24">
        <f>(($E42*$H$12)/((($H$4+$H$6)/2)*3.14*$H$9*$G$39))*(1-((2*SQRT($G$39))/(SQRT(PI())*$H$9)))</f>
        <v>4.598148465861675</v>
      </c>
      <c r="L42" s="24">
        <f>($E42*$H$12/(($H$4+$H$6)/2))*SQRT(LN(2)/(4*PI())*(1/($H$9*$G$39))*(1-((4*SQRT(LN(2)*$G$39))/(PI()*$H$9))))</f>
        <v>3.403190079662787e-09</v>
      </c>
      <c r="M42" s="19">
        <f>((575*10^(-9))^2)/(3*($A42*10^(-9))*$H$9)</f>
        <v>1.102083333333333</v>
      </c>
    </row>
    <row r="43" ht="22.35" customHeight="1">
      <c r="A43" s="7">
        <v>60</v>
      </c>
      <c r="B43" s="20">
        <v>0.00591148</v>
      </c>
      <c r="C43" s="30">
        <v>1.1505e-15</v>
      </c>
      <c r="D43" s="22">
        <v>0.00200904</v>
      </c>
      <c r="E43" s="23">
        <f>B43*C43/D43</f>
        <v>3.385277416079322e-15</v>
      </c>
      <c r="F43" s="23">
        <f>E43*(1*10^18)</f>
        <v>3385.277416079321</v>
      </c>
      <c r="G43" s="10"/>
      <c r="H43" s="10"/>
      <c r="I43" s="24">
        <f>(($E43*$H$12)/((($H$15+$H$6)/2)*3.14*$H$9*$G$39))*(1-((2*SQRT($G$39))/(SQRT(PI())*$H$9)))</f>
        <v>15.66738684998297</v>
      </c>
      <c r="J43" s="24">
        <f>($E43*$H$12/(($H$15+$H$6)/2))*SQRT(LN(2)/(4*PI())*(1/($H$9*$G$39))*(1-((4*SQRT(LN(2)*$G$39))/(PI()*$H$9))))</f>
        <v>1.159577510338381e-08</v>
      </c>
      <c r="K43" s="24">
        <f>(($E43*$H$12)/((($H$4+$H$6)/2)*3.14*$H$9*$G$39))*(1-((2*SQRT($G$39))/(SQRT(PI())*$H$9)))</f>
        <v>12.51699582372787</v>
      </c>
      <c r="L43" s="24">
        <f>($E43*$H$12/(($H$4+$H$6)/2))*SQRT(LN(2)/(4*PI())*(1/($H$9*$G$39))*(1-((4*SQRT(LN(2)*$G$39))/(PI()*$H$9))))</f>
        <v>9.264101916402259e-09</v>
      </c>
      <c r="M43" s="19">
        <f>((575*10^(-9))^2)/(3*($A43*10^(-9))*$H$9)</f>
        <v>0.9184027777777778</v>
      </c>
    </row>
    <row r="44" ht="22.35" customHeight="1">
      <c r="A44" s="7">
        <v>70</v>
      </c>
      <c r="B44" s="20">
        <v>0.0111286</v>
      </c>
      <c r="C44" s="26">
        <v>1.1505e-15</v>
      </c>
      <c r="D44" s="22">
        <v>0.00200907</v>
      </c>
      <c r="E44" s="23">
        <f>B44*C44/D44</f>
        <v>6.372826382356016e-15</v>
      </c>
      <c r="F44" s="23">
        <f>E44*(1*10^18)</f>
        <v>6372.826382356016</v>
      </c>
      <c r="G44" s="10"/>
      <c r="H44" s="10"/>
      <c r="I44" s="24">
        <f>(($E44*$H$12)/((($H$15+$H$6)/2)*3.14*$H$9*$G$39))*(1-((2*SQRT($G$39))/(SQRT(PI())*$H$9)))</f>
        <v>29.49404848946941</v>
      </c>
      <c r="J44" s="24">
        <f>($E44*$H$12/(($H$15+$H$6)/2))*SQRT(LN(2)/(4*PI())*(1/($H$9*$G$39))*(1-((4*SQRT(LN(2)*$G$39))/(PI()*$H$9))))</f>
        <v>2.18291892864416e-08</v>
      </c>
      <c r="K44" s="24">
        <f>(($E44*$H$12)/((($H$4+$H$6)/2)*3.14*$H$9*$G$39))*(1-((2*SQRT($G$39))/(SQRT(PI())*$H$9)))</f>
        <v>23.56339862559258</v>
      </c>
      <c r="L44" s="24">
        <f>($E44*$H$12/(($H$4+$H$6)/2))*SQRT(LN(2)/(4*PI())*(1/($H$9*$G$39))*(1-((4*SQRT(LN(2)*$G$39))/(PI()*$H$9))))</f>
        <v>1.743978582708269e-08</v>
      </c>
      <c r="M44" s="19">
        <f>((575*10^(-9))^2)/(3*($A44*10^(-9))*$H$9)</f>
        <v>0.787202380952381</v>
      </c>
    </row>
    <row r="45" ht="22.35" customHeight="1">
      <c r="A45" s="7">
        <v>80</v>
      </c>
      <c r="B45" s="20">
        <v>0.0360939</v>
      </c>
      <c r="C45" s="26">
        <v>1.1505e-15</v>
      </c>
      <c r="D45" s="22">
        <v>0.00200904</v>
      </c>
      <c r="E45" s="23">
        <f>B45*C45/D45</f>
        <v>2.066958943077291e-14</v>
      </c>
      <c r="F45" s="23">
        <f>E45*(1*10^18)</f>
        <v>20669.589430772907</v>
      </c>
      <c r="G45" s="10"/>
      <c r="H45" s="10"/>
      <c r="I45" s="24">
        <f>(($E45*$H$12)/((($H$15+$H$6)/2)*3.14*$H$9*$G$39))*(1-((2*SQRT($G$39))/(SQRT(PI())*$H$9)))</f>
        <v>95.66083184322716</v>
      </c>
      <c r="J45" s="24">
        <f>($E45*$H$12/(($H$15+$H$6)/2))*SQRT(LN(2)/(4*PI())*(1/($H$9*$G$39))*(1-((4*SQRT(LN(2)*$G$39))/(PI()*$H$9))))</f>
        <v>7.080067039117529e-08</v>
      </c>
      <c r="K45" s="24">
        <f>(($E45*$H$12)/((($H$4+$H$6)/2)*3.14*$H$9*$G$39))*(1-((2*SQRT($G$39))/(SQRT(PI())*$H$9)))</f>
        <v>76.42539525838733</v>
      </c>
      <c r="L45" s="24">
        <f>($E45*$H$12/(($H$4+$H$6)/2))*SQRT(LN(2)/(4*PI())*(1/($H$9*$G$39))*(1-((4*SQRT(LN(2)*$G$39))/(PI()*$H$9))))</f>
        <v>5.656410377104066e-08</v>
      </c>
      <c r="M45" s="19">
        <f>((575*10^(-9))^2)/(3*($A45*10^(-9))*$H$9)</f>
        <v>0.6888020833333333</v>
      </c>
    </row>
    <row r="46" ht="21.35" customHeight="1">
      <c r="A46" t="s" s="18">
        <v>39</v>
      </c>
      <c r="B46" s="14"/>
      <c r="C46" s="10"/>
      <c r="D46" s="10"/>
      <c r="E46" s="23"/>
      <c r="F46" s="23"/>
      <c r="G46" s="19">
        <f>3.6*10^(-13)</f>
        <v>3.6e-13</v>
      </c>
      <c r="H46" s="10"/>
      <c r="I46" s="10"/>
      <c r="J46" s="10"/>
      <c r="K46" s="10"/>
      <c r="L46" s="10"/>
      <c r="M46" s="10"/>
    </row>
    <row r="47" ht="22.35" customHeight="1">
      <c r="A47" s="7">
        <v>30</v>
      </c>
      <c r="B47" s="20">
        <v>0.0001779683</v>
      </c>
      <c r="C47" s="21">
        <v>1.25414e-15</v>
      </c>
      <c r="D47" s="22">
        <v>0.00201133</v>
      </c>
      <c r="E47" s="23">
        <f>B47*C47/D47</f>
        <v>1.109699371868366e-16</v>
      </c>
      <c r="F47" s="23">
        <f>E47*(1*10^18)</f>
        <v>110.9699371868366</v>
      </c>
      <c r="G47" s="10"/>
      <c r="H47" s="10"/>
      <c r="I47" s="24">
        <f>(($E47*$H$12)/((($H$15+$H$6)/2)*3.14*$H$9*$G$46))*(1-((2*SQRT($G$46))/(SQRT(PI())*$H$9)))</f>
        <v>0.4618253884373087</v>
      </c>
      <c r="J47" s="24">
        <f>($E47*$H$12/(($H$15+$H$6)/2))*SQRT(LN(2)/(4*PI())*(1/($H$9*$G$46))*(1-((4*SQRT(LN(2)*$G$46))/(PI()*$H$9))))</f>
        <v>3.607853593282588e-10</v>
      </c>
      <c r="K47" s="24">
        <f>(($E47*$H$12)/((($H$4+$H$6)/2)*3.14*$H$9*$G$46))*(1-((2*SQRT($G$46))/(SQRT(PI())*$H$9)))</f>
        <v>0.3689617492509658</v>
      </c>
      <c r="L47" s="24">
        <f>($E47*$H$12/(($H$4+$H$6)/2))*SQRT(LN(2)/(4*PI())*(1/($H$9*$G$46))*(1-((4*SQRT(LN(2)*$G$46))/(PI()*$H$9))))</f>
        <v>2.882388032678777e-10</v>
      </c>
      <c r="M47" s="19">
        <f>((600*10^(-9))^2)/(3*($A47*10^(-9))*$H$9)</f>
        <v>2</v>
      </c>
    </row>
    <row r="48" ht="22.35" customHeight="1">
      <c r="A48" s="7">
        <v>40</v>
      </c>
      <c r="B48" s="20">
        <v>0.001011718</v>
      </c>
      <c r="C48" s="21">
        <v>1.25414e-15</v>
      </c>
      <c r="D48" s="22">
        <v>0.00201133</v>
      </c>
      <c r="E48" s="23">
        <f>B48*C48/D48</f>
        <v>6.308442734509007e-16</v>
      </c>
      <c r="F48" s="23">
        <f>E48*(1*10^18)</f>
        <v>630.8442734509007</v>
      </c>
      <c r="G48" s="10"/>
      <c r="H48" s="10"/>
      <c r="I48" s="24">
        <f>(($E48*$H$12)/((($H$15+$H$6)/2)*3.14*$H$9*$G$46))*(1-((2*SQRT($G$46))/(SQRT(PI())*$H$9)))</f>
        <v>2.625394850313326</v>
      </c>
      <c r="J48" s="24">
        <f>($E48*$H$12/(($H$15+$H$6)/2))*SQRT(LN(2)/(4*PI())*(1/($H$9*$G$46))*(1-((4*SQRT(LN(2)*$G$46))/(PI()*$H$9))))</f>
        <v>2.051000330782883e-09</v>
      </c>
      <c r="K48" s="24">
        <f>(($E48*$H$12)/((($H$4+$H$6)/2)*3.14*$H$9*$G$46))*(1-((2*SQRT($G$46))/(SQRT(PI())*$H$9)))</f>
        <v>2.097481647173618</v>
      </c>
      <c r="L48" s="24">
        <f>($E48*$H$12/(($H$4+$H$6)/2))*SQRT(LN(2)/(4*PI())*(1/($H$9*$G$46))*(1-((4*SQRT(LN(2)*$G$46))/(PI()*$H$9))))</f>
        <v>1.638586116541939e-09</v>
      </c>
      <c r="M48" s="19">
        <f>((600*10^(-9))^2)/(3*($A48*10^(-9))*$H$9)</f>
        <v>1.5</v>
      </c>
    </row>
    <row r="49" ht="22.35" customHeight="1">
      <c r="A49" s="7">
        <v>50</v>
      </c>
      <c r="B49" s="20">
        <v>0.0043509</v>
      </c>
      <c r="C49" s="21">
        <v>1.25414e-15</v>
      </c>
      <c r="D49" s="22">
        <v>0.00201133</v>
      </c>
      <c r="E49" s="23">
        <f>B49*C49/D49</f>
        <v>2.712950001242959e-15</v>
      </c>
      <c r="F49" s="23">
        <f>E49*(1*10^18)</f>
        <v>2712.950001242959</v>
      </c>
      <c r="G49" s="10"/>
      <c r="H49" s="10"/>
      <c r="I49" s="24">
        <f>(($E49*$H$12)/((($H$15+$H$6)/2)*3.14*$H$9*$G$46))*(1-((2*SQRT($G$46))/(SQRT(PI())*$H$9)))</f>
        <v>11.29052804657845</v>
      </c>
      <c r="J49" s="24">
        <f>($E49*$H$12/(($H$15+$H$6)/2))*SQRT(LN(2)/(4*PI())*(1/($H$9*$G$46))*(1-((4*SQRT(LN(2)*$G$46))/(PI()*$H$9))))</f>
        <v>8.820340588190827e-09</v>
      </c>
      <c r="K49" s="24">
        <f>(($E49*$H$12)/((($H$4+$H$6)/2)*3.14*$H$9*$G$46))*(1-((2*SQRT($G$46))/(SQRT(PI())*$H$9)))</f>
        <v>9.020233799030654</v>
      </c>
      <c r="L49" s="24">
        <f>($E49*$H$12/(($H$4+$H$6)/2))*SQRT(LN(2)/(4*PI())*(1/($H$9*$G$46))*(1-((4*SQRT(LN(2)*$G$46))/(PI()*$H$9))))</f>
        <v>7.046750511963139e-09</v>
      </c>
      <c r="M49" s="19">
        <f>((600*10^(-9))^2)/(3*($A49*10^(-9))*$H$9)</f>
        <v>1.2</v>
      </c>
    </row>
    <row r="50" ht="22.35" customHeight="1">
      <c r="A50" s="7">
        <v>60</v>
      </c>
      <c r="B50" s="20">
        <v>0.00252212</v>
      </c>
      <c r="C50" s="21">
        <v>1.25272e-15</v>
      </c>
      <c r="D50" s="22">
        <v>0.00200904</v>
      </c>
      <c r="E50" s="23">
        <f>B50*C50/D50</f>
        <v>1.572646720025485e-15</v>
      </c>
      <c r="F50" s="23">
        <f>E50*(1*10^18)</f>
        <v>1572.646720025485</v>
      </c>
      <c r="G50" s="10"/>
      <c r="H50" s="10"/>
      <c r="I50" s="24">
        <f>(($E50*$H$12)/((($H$15+$H$6)/2)*3.14*$H$9*$G$46))*(1-((2*SQRT($G$46))/(SQRT(PI())*$H$9)))</f>
        <v>6.544909376019566</v>
      </c>
      <c r="J50" s="24">
        <f>($E50*$H$12/(($H$15+$H$6)/2))*SQRT(LN(2)/(4*PI())*(1/($H$9*$G$46))*(1-((4*SQRT(LN(2)*$G$46))/(PI()*$H$9))))</f>
        <v>5.112987592536067e-09</v>
      </c>
      <c r="K50" s="24">
        <f>(($E50*$H$12)/((($H$4+$H$6)/2)*3.14*$H$9*$G$46))*(1-((2*SQRT($G$46))/(SQRT(PI())*$H$9)))</f>
        <v>5.228861973648359</v>
      </c>
      <c r="L50" s="24">
        <f>($E50*$H$12/(($H$4+$H$6)/2))*SQRT(LN(2)/(4*PI())*(1/($H$9*$G$46))*(1-((4*SQRT(LN(2)*$G$46))/(PI()*$H$9))))</f>
        <v>4.084870371514185e-09</v>
      </c>
      <c r="M50" s="19">
        <f>((600*10^(-9))^2)/(3*($A50*10^(-9))*$H$9)</f>
        <v>1</v>
      </c>
    </row>
    <row r="51" ht="22.35" customHeight="1">
      <c r="A51" s="7">
        <v>70</v>
      </c>
      <c r="B51" s="20">
        <v>0.0058072</v>
      </c>
      <c r="C51" s="21">
        <v>1.25272e-15</v>
      </c>
      <c r="D51" s="22">
        <v>0.00200904</v>
      </c>
      <c r="E51" s="23">
        <f>B51*C51/D51</f>
        <v>3.621030733086449e-15</v>
      </c>
      <c r="F51" s="23">
        <f>E51*(1*10^18)</f>
        <v>3621.030733086449</v>
      </c>
      <c r="G51" s="10"/>
      <c r="H51" s="10"/>
      <c r="I51" s="24">
        <f>(($E51*$H$12)/((($H$15+$H$6)/2)*3.14*$H$9*$G$46))*(1-((2*SQRT($G$46))/(SQRT(PI())*$H$9)))</f>
        <v>15.06970236484419</v>
      </c>
      <c r="J51" s="24">
        <f>($E51*$H$12/(($H$15+$H$6)/2))*SQRT(LN(2)/(4*PI())*(1/($H$9*$G$46))*(1-((4*SQRT(LN(2)*$G$46))/(PI()*$H$9))))</f>
        <v>1.177269184153627e-08</v>
      </c>
      <c r="K51" s="24">
        <f>(($E51*$H$12)/((($H$4+$H$6)/2)*3.14*$H$9*$G$46))*(1-((2*SQRT($G$46))/(SQRT(PI())*$H$9)))</f>
        <v>12.03949346318603</v>
      </c>
      <c r="L51" s="24">
        <f>($E51*$H$12/(($H$4+$H$6)/2))*SQRT(LN(2)/(4*PI())*(1/($H$9*$G$46))*(1-((4*SQRT(LN(2)*$G$46))/(PI()*$H$9))))</f>
        <v>9.405444317263722e-09</v>
      </c>
      <c r="M51" s="19">
        <f>((600*10^(-9))^2)/(3*($A51*10^(-9))*$H$9)</f>
        <v>0.8571428571428574</v>
      </c>
    </row>
    <row r="52" ht="22.35" customHeight="1">
      <c r="A52" s="7">
        <v>80</v>
      </c>
      <c r="B52" s="20">
        <v>0.242539</v>
      </c>
      <c r="C52" s="21">
        <v>1.25272e-15</v>
      </c>
      <c r="D52" s="22">
        <v>0.00200904</v>
      </c>
      <c r="E52" s="23">
        <f>B52*C52/D52</f>
        <v>1.512331541830924e-13</v>
      </c>
      <c r="F52" s="23">
        <f>E52*(1*10^18)</f>
        <v>151233.1541830924</v>
      </c>
      <c r="G52" s="10"/>
      <c r="H52" s="10"/>
      <c r="I52" s="24">
        <f>(($E52*$H$12)/((($H$15+$H$6)/2)*3.14*$H$9*$G$46))*(1-((2*SQRT($G$46))/(SQRT(PI())*$H$9)))</f>
        <v>629.3894720118035</v>
      </c>
      <c r="J52" s="24">
        <f>($E52*$H$12/(($H$15+$H$6)/2))*SQRT(LN(2)/(4*PI())*(1/($H$9*$G$46))*(1-((4*SQRT(LN(2)*$G$46))/(PI()*$H$9))))</f>
        <v>4.916890939789167e-07</v>
      </c>
      <c r="K52" s="24">
        <f>(($E52*$H$12)/((($H$4+$H$6)/2)*3.14*$H$9*$G$46))*(1-((2*SQRT($G$46))/(SQRT(PI())*$H$9)))</f>
        <v>502.8321230657937</v>
      </c>
      <c r="L52" s="24">
        <f>($E52*$H$12/(($H$4+$H$6)/2))*SQRT(LN(2)/(4*PI())*(1/($H$9*$G$46))*(1-((4*SQRT(LN(2)*$G$46))/(PI()*$H$9))))</f>
        <v>3.928204744566789e-07</v>
      </c>
      <c r="M52" s="19">
        <f>((600*10^(-9))^2)/(3*($A52*10^(-9))*$H$9)</f>
        <v>0.75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1953" style="31" customWidth="1"/>
    <col min="2" max="5" width="13.7656" style="31" customWidth="1"/>
    <col min="6" max="6" width="16.3516" style="31" customWidth="1"/>
    <col min="7" max="7" width="10.4297" style="31" customWidth="1"/>
    <col min="8" max="8" width="14.9297" style="31" customWidth="1"/>
    <col min="9" max="9" width="10.1328" style="31" customWidth="1"/>
    <col min="10" max="10" width="16.4453" style="31" customWidth="1"/>
    <col min="11" max="256" width="16.3516" style="3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s="3"/>
      <c r="B2" t="s" s="16">
        <v>14</v>
      </c>
      <c r="C2" t="s" s="16">
        <v>42</v>
      </c>
      <c r="D2" t="s" s="16">
        <v>43</v>
      </c>
      <c r="E2" s="3"/>
      <c r="F2" t="s" s="16">
        <v>19</v>
      </c>
      <c r="G2" t="s" s="16">
        <v>20</v>
      </c>
      <c r="H2" t="s" s="16">
        <v>21</v>
      </c>
      <c r="I2" t="s" s="16">
        <v>44</v>
      </c>
      <c r="J2" t="s" s="16">
        <v>45</v>
      </c>
    </row>
    <row r="3" ht="20.25" customHeight="1">
      <c r="A3" s="4"/>
      <c r="B3" t="s" s="5">
        <v>24</v>
      </c>
      <c r="C3" s="17"/>
      <c r="D3" s="17"/>
      <c r="E3" s="17"/>
      <c r="F3" s="17"/>
      <c r="G3" t="s" s="6">
        <v>25</v>
      </c>
      <c r="H3" s="17"/>
      <c r="I3" s="17"/>
      <c r="J3" s="17"/>
    </row>
    <row r="4" ht="20.05" customHeight="1">
      <c r="A4" t="s" s="18">
        <v>34</v>
      </c>
      <c r="B4" s="14"/>
      <c r="C4" s="10"/>
      <c r="D4" s="10"/>
      <c r="E4" s="10"/>
      <c r="F4" s="19">
        <f>SQRT(3)*((500*10^-9)^2)/2</f>
        <v>2.165063509461097e-13</v>
      </c>
      <c r="G4" s="19">
        <v>0.38</v>
      </c>
      <c r="H4" s="10"/>
      <c r="I4" s="10"/>
      <c r="J4" s="10"/>
    </row>
    <row r="5" ht="21.35" customHeight="1">
      <c r="A5" s="7">
        <v>25</v>
      </c>
      <c r="B5" s="32">
        <f t="shared" si="1" ref="B5:B22">0.001665125*$F$4</f>
        <v>3.60510137619141e-16</v>
      </c>
      <c r="C5" s="33">
        <v>1.24484e-15</v>
      </c>
      <c r="D5" s="34">
        <v>0.00191656</v>
      </c>
      <c r="E5" s="34">
        <f>B5*C5/D5</f>
        <v>2.341577825446693e-28</v>
      </c>
      <c r="F5" s="10"/>
      <c r="G5" t="s" s="9">
        <v>27</v>
      </c>
      <c r="H5" s="24">
        <f>(($E5*$G$12)/((($G$15+$G$6)/2)*PI()*$G$9*$F$4))*(1-((2*SQRT($F$4))/(SQRT(PI())*$G$9)))</f>
        <v>2.441913476653793e-15</v>
      </c>
      <c r="I5" s="24">
        <f>(($E5*$G$12)/((($G$4+$G$6)/2)*PI()*$G$9*$F$4))*(1-((2*SQRT($F$4))/(SQRT(PI())*$G$9)))</f>
        <v>1.95089462472892e-15</v>
      </c>
      <c r="J5" s="19">
        <f>((500*10^(-9))^2)/(3*($A5*10^(-9))*0.002)</f>
        <v>0.001666666666666667</v>
      </c>
    </row>
    <row r="6" ht="21.35" customHeight="1">
      <c r="A6" s="7">
        <v>30</v>
      </c>
      <c r="B6" s="32">
        <f t="shared" si="1"/>
        <v>3.60510137619141e-16</v>
      </c>
      <c r="C6" s="33">
        <v>1.24484e-15</v>
      </c>
      <c r="D6" s="34">
        <v>0.00191656</v>
      </c>
      <c r="E6" s="34">
        <f>B6*C6/D6</f>
        <v>2.341577825446693e-28</v>
      </c>
      <c r="F6" s="10"/>
      <c r="G6" s="19">
        <v>1.38</v>
      </c>
      <c r="H6" s="24">
        <f>(($E6*$G$12)/((($G$15+$G$6)/2)*PI()*$G$9*$F$4))*(1-((2*SQRT($F$4))/(SQRT(PI())*$G$9)))</f>
        <v>2.441913476653793e-15</v>
      </c>
      <c r="I6" s="24">
        <f>(($E6*$G$12)/((($G$4+$G$6)/2)*PI()*$G$9*$F$4))*(1-((2*SQRT($F$4))/(SQRT(PI())*$G$9)))</f>
        <v>1.95089462472892e-15</v>
      </c>
      <c r="J6" s="19">
        <f>((500*10^(-9))^2)/(3*($A6*10^(-9))*0.002)</f>
        <v>0.001388888888888889</v>
      </c>
    </row>
    <row r="7" ht="21.35" customHeight="1">
      <c r="A7" s="7">
        <v>35</v>
      </c>
      <c r="B7" s="32">
        <f t="shared" si="1"/>
        <v>3.60510137619141e-16</v>
      </c>
      <c r="C7" s="33">
        <v>1.24484e-15</v>
      </c>
      <c r="D7" s="34">
        <v>0.00191656</v>
      </c>
      <c r="E7" s="34">
        <f>B7*C7/D7</f>
        <v>2.341577825446693e-28</v>
      </c>
      <c r="F7" s="10"/>
      <c r="G7" t="s" s="9">
        <v>28</v>
      </c>
      <c r="H7" s="24">
        <f>(($E7*$G$12)/((($G$15+$G$6)/2)*PI()*$G$9*$F$4))*(1-((2*SQRT($F$4))/(SQRT(PI())*$G$9)))</f>
        <v>2.441913476653793e-15</v>
      </c>
      <c r="I7" s="24">
        <f>(($E7*$G$12)/((($G$4+$G$6)/2)*PI()*$G$9*$F$4))*(1-((2*SQRT($F$4))/(SQRT(PI())*$G$9)))</f>
        <v>1.95089462472892e-15</v>
      </c>
      <c r="J7" s="19">
        <f>((500*10^(-9))^2)/(3*($A7*10^(-9))*0.002)</f>
        <v>0.001190476190476191</v>
      </c>
    </row>
    <row r="8" ht="21.35" customHeight="1">
      <c r="A8" s="7">
        <v>40</v>
      </c>
      <c r="B8" s="32">
        <f t="shared" si="1"/>
        <v>3.60510137619141e-16</v>
      </c>
      <c r="C8" s="33">
        <v>1.24484e-15</v>
      </c>
      <c r="D8" s="34">
        <v>0.00191656</v>
      </c>
      <c r="E8" s="34">
        <f>B8*C8/D8</f>
        <v>2.341577825446693e-28</v>
      </c>
      <c r="F8" s="10"/>
      <c r="G8" t="s" s="9">
        <v>29</v>
      </c>
      <c r="H8" s="24">
        <f>(($E8*$G$12)/((($G$15+$G$6)/2)*PI()*$G$9*$F$4))*(1-((2*SQRT($F$4))/(SQRT(PI())*$G$9)))</f>
        <v>2.441913476653793e-15</v>
      </c>
      <c r="I8" s="24">
        <f>(($E8*$G$12)/((($G$4+$G$6)/2)*PI()*$G$9*$F$4))*(1-((2*SQRT($F$4))/(SQRT(PI())*$G$9)))</f>
        <v>1.95089462472892e-15</v>
      </c>
      <c r="J8" s="19">
        <f>((500*10^(-9))^2)/(3*($A8*10^(-9))*0.002)</f>
        <v>0.001041666666666667</v>
      </c>
    </row>
    <row r="9" ht="21.35" customHeight="1">
      <c r="A9" s="7">
        <v>45</v>
      </c>
      <c r="B9" s="32">
        <f t="shared" si="1"/>
        <v>3.60510137619141e-16</v>
      </c>
      <c r="C9" s="33">
        <v>1.24484e-15</v>
      </c>
      <c r="D9" s="34">
        <v>0.00191656</v>
      </c>
      <c r="E9" s="34">
        <f>B9*C9/D9</f>
        <v>2.341577825446693e-28</v>
      </c>
      <c r="F9" s="10"/>
      <c r="G9" s="19">
        <v>0.0002</v>
      </c>
      <c r="H9" s="24">
        <f>(($E9*$G$12)/((($G$15+$G$6)/2)*PI()*$G$9*$F$4))*(1-((2*SQRT($F$4))/(SQRT(PI())*$G$9)))</f>
        <v>2.441913476653793e-15</v>
      </c>
      <c r="I9" s="24">
        <f>(($E9*$G$12)/((($G$4+$G$6)/2)*PI()*$G$9*$F$4))*(1-((2*SQRT($F$4))/(SQRT(PI())*$G$9)))</f>
        <v>1.95089462472892e-15</v>
      </c>
      <c r="J9" s="19">
        <f>((500*10^(-9))^2)/(3*($A9*10^(-9))*0.002)</f>
        <v>0.0009259259259259261</v>
      </c>
    </row>
    <row r="10" ht="21.35" customHeight="1">
      <c r="A10" s="7">
        <v>50</v>
      </c>
      <c r="B10" s="32">
        <f t="shared" si="1"/>
        <v>3.60510137619141e-16</v>
      </c>
      <c r="C10" s="33">
        <v>1.24484e-15</v>
      </c>
      <c r="D10" s="34">
        <v>0.00191656</v>
      </c>
      <c r="E10" s="34">
        <f>B10*C10/D10</f>
        <v>2.341577825446693e-28</v>
      </c>
      <c r="F10" s="10"/>
      <c r="G10" s="10"/>
      <c r="H10" s="24">
        <f>(($E10*$G$12)/((($G$15+$G$6)/2)*PI()*$G$9*$F$4))*(1-((2*SQRT($F$4))/(SQRT(PI())*$G$9)))</f>
        <v>2.441913476653793e-15</v>
      </c>
      <c r="I10" s="24">
        <f>(($E10*$G$12)/((($G$4+$G$6)/2)*PI()*$G$9*$F$4))*(1-((2*SQRT($F$4))/(SQRT(PI())*$G$9)))</f>
        <v>1.95089462472892e-15</v>
      </c>
      <c r="J10" s="19">
        <f>((500*10^(-9))^2)/(3*($A10*10^(-9))*0.002)</f>
        <v>0.0008333333333333335</v>
      </c>
    </row>
    <row r="11" ht="21.35" customHeight="1">
      <c r="A11" s="7">
        <v>55</v>
      </c>
      <c r="B11" s="32">
        <f t="shared" si="1"/>
        <v>3.60510137619141e-16</v>
      </c>
      <c r="C11" s="33">
        <v>1.24484e-15</v>
      </c>
      <c r="D11" s="34">
        <v>0.00191656</v>
      </c>
      <c r="E11" s="34">
        <f>B11*C11/D11</f>
        <v>2.341577825446693e-28</v>
      </c>
      <c r="F11" s="10"/>
      <c r="G11" t="s" s="9">
        <v>31</v>
      </c>
      <c r="H11" s="24">
        <f>(($E11*$G$12)/((($G$15+$G$6)/2)*PI()*$G$9*$F$4))*(1-((2*SQRT($F$4))/(SQRT(PI())*$G$9)))</f>
        <v>2.441913476653793e-15</v>
      </c>
      <c r="I11" s="24">
        <f>(($E11*$G$12)/((($G$4+$G$6)/2)*PI()*$G$9*$F$4))*(1-((2*SQRT($F$4))/(SQRT(PI())*$G$9)))</f>
        <v>1.95089462472892e-15</v>
      </c>
      <c r="J11" s="19">
        <f>((500*10^(-9))^2)/(3*($A11*10^(-9))*0.002)</f>
        <v>0.0007575757575757578</v>
      </c>
    </row>
    <row r="12" ht="21.35" customHeight="1">
      <c r="A12" s="7">
        <v>60</v>
      </c>
      <c r="B12" s="32">
        <f t="shared" si="1"/>
        <v>3.60510137619141e-16</v>
      </c>
      <c r="C12" s="33">
        <v>1.24484e-15</v>
      </c>
      <c r="D12" s="34">
        <v>0.00191656</v>
      </c>
      <c r="E12" s="34">
        <f>B12*C12/D12</f>
        <v>2.341577825446693e-28</v>
      </c>
      <c r="F12" s="10"/>
      <c r="G12" s="19">
        <v>0.001</v>
      </c>
      <c r="H12" s="24">
        <f>(($E12*$G$12)/((($G$15+$G$6)/2)*PI()*$G$9*$F$4))*(1-((2*SQRT($F$4))/(SQRT(PI())*$G$9)))</f>
        <v>2.441913476653793e-15</v>
      </c>
      <c r="I12" s="24">
        <f>(($E12*$G$12)/((($G$4+$G$6)/2)*PI()*$G$9*$F$4))*(1-((2*SQRT($F$4))/(SQRT(PI())*$G$9)))</f>
        <v>1.95089462472892e-15</v>
      </c>
      <c r="J12" s="19">
        <f>((500*10^(-9))^2)/(3*($A12*10^(-9))*0.002)</f>
        <v>0.0006944444444444446</v>
      </c>
    </row>
    <row r="13" ht="21.35" customHeight="1">
      <c r="A13" s="7">
        <v>65</v>
      </c>
      <c r="B13" s="32">
        <f t="shared" si="1"/>
        <v>3.60510137619141e-16</v>
      </c>
      <c r="C13" s="33">
        <v>1.24484e-15</v>
      </c>
      <c r="D13" s="34">
        <v>0.00191656</v>
      </c>
      <c r="E13" s="34">
        <f>B13*C13/D13</f>
        <v>2.341577825446693e-28</v>
      </c>
      <c r="F13" s="10"/>
      <c r="G13" s="10"/>
      <c r="H13" s="24">
        <f>(($E13*$G$12)/((($G$15+$G$6)/2)*PI()*$G$9*$F$4))*(1-((2*SQRT($F$4))/(SQRT(PI())*$G$9)))</f>
        <v>2.441913476653793e-15</v>
      </c>
      <c r="I13" s="24">
        <f>(($E13*$G$12)/((($G$4+$G$6)/2)*PI()*$G$9*$F$4))*(1-((2*SQRT($F$4))/(SQRT(PI())*$G$9)))</f>
        <v>1.95089462472892e-15</v>
      </c>
      <c r="J13" s="19">
        <f>((500*10^(-9))^2)/(3*($A13*10^(-9))*0.002)</f>
        <v>0.0006410256410256412</v>
      </c>
    </row>
    <row r="14" ht="21.35" customHeight="1">
      <c r="A14" s="7">
        <v>70</v>
      </c>
      <c r="B14" s="32">
        <f t="shared" si="1"/>
        <v>3.60510137619141e-16</v>
      </c>
      <c r="C14" s="33">
        <v>1.24484e-15</v>
      </c>
      <c r="D14" s="34">
        <v>0.00191656</v>
      </c>
      <c r="E14" s="34">
        <f>B14*C14/D14</f>
        <v>2.341577825446693e-28</v>
      </c>
      <c r="F14" s="10"/>
      <c r="G14" t="s" s="9">
        <v>33</v>
      </c>
      <c r="H14" s="24">
        <f>(($E14*$G$12)/((($G$15+$G$6)/2)*PI()*$G$9*$F$4))*(1-((2*SQRT($F$4))/(SQRT(PI())*$G$9)))</f>
        <v>2.441913476653793e-15</v>
      </c>
      <c r="I14" s="24">
        <f>(($E14*$G$12)/((($G$4+$G$6)/2)*PI()*$G$9*$F$4))*(1-((2*SQRT($F$4))/(SQRT(PI())*$G$9)))</f>
        <v>1.95089462472892e-15</v>
      </c>
      <c r="J14" s="19">
        <f>((500*10^(-9))^2)/(3*($A14*10^(-9))*0.002)</f>
        <v>0.0005952380952380955</v>
      </c>
    </row>
    <row r="15" ht="21.35" customHeight="1">
      <c r="A15" s="7">
        <v>75</v>
      </c>
      <c r="B15" s="32">
        <f t="shared" si="1"/>
        <v>3.60510137619141e-16</v>
      </c>
      <c r="C15" s="33">
        <v>1.24484e-15</v>
      </c>
      <c r="D15" s="34">
        <v>0.00191656</v>
      </c>
      <c r="E15" s="34">
        <f>B15*C15/D15</f>
        <v>2.341577825446693e-28</v>
      </c>
      <c r="F15" s="10"/>
      <c r="G15" s="19">
        <v>0.0261</v>
      </c>
      <c r="H15" s="24">
        <f>(($E15*$G$12)/((($G$15+$G$6)/2)*PI()*$G$9*$F$4))*(1-((2*SQRT($F$4))/(SQRT(PI())*$G$9)))</f>
        <v>2.441913476653793e-15</v>
      </c>
      <c r="I15" s="24">
        <f>(($E15*$G$12)/((($G$4+$G$6)/2)*PI()*$G$9*$F$4))*(1-((2*SQRT($F$4))/(SQRT(PI())*$G$9)))</f>
        <v>1.95089462472892e-15</v>
      </c>
      <c r="J15" s="19">
        <f>((500*10^(-9))^2)/(3*($A15*10^(-9))*0.002)</f>
        <v>0.0005555555555555557</v>
      </c>
    </row>
    <row r="16" ht="21.35" customHeight="1">
      <c r="A16" s="7">
        <v>80</v>
      </c>
      <c r="B16" s="32">
        <f t="shared" si="1"/>
        <v>3.60510137619141e-16</v>
      </c>
      <c r="C16" s="33">
        <v>1.24484e-15</v>
      </c>
      <c r="D16" s="34">
        <v>0.00191656</v>
      </c>
      <c r="E16" s="34">
        <f>B16*C16/D16</f>
        <v>2.341577825446693e-28</v>
      </c>
      <c r="F16" s="10"/>
      <c r="G16" s="10"/>
      <c r="H16" s="24">
        <f>(($E16*$G$12)/((($G$15+$G$6)/2)*PI()*$G$9*$F$4))*(1-((2*SQRT($F$4))/(SQRT(PI())*$G$9)))</f>
        <v>2.441913476653793e-15</v>
      </c>
      <c r="I16" s="24">
        <f>(($E16*$G$12)/((($G$4+$G$6)/2)*PI()*$G$9*$F$4))*(1-((2*SQRT($F$4))/(SQRT(PI())*$G$9)))</f>
        <v>1.95089462472892e-15</v>
      </c>
      <c r="J16" s="19">
        <f>((500*10^(-9))^2)/(3*($A16*10^(-9))*0.002)</f>
        <v>0.0005208333333333334</v>
      </c>
    </row>
    <row r="17" ht="21.35" customHeight="1">
      <c r="A17" s="7">
        <v>85</v>
      </c>
      <c r="B17" s="32">
        <f t="shared" si="1"/>
        <v>3.60510137619141e-16</v>
      </c>
      <c r="C17" s="33">
        <v>1.24484e-15</v>
      </c>
      <c r="D17" s="34">
        <v>0.00191656</v>
      </c>
      <c r="E17" s="34">
        <f>B17*C17/D17</f>
        <v>2.341577825446693e-28</v>
      </c>
      <c r="F17" s="10"/>
      <c r="G17" s="10"/>
      <c r="H17" s="24">
        <f>(($E17*$G$12)/((($G$15+$G$6)/2)*PI()*$G$9*$F$4))*(1-((2*SQRT($F$4))/(SQRT(PI())*$G$9)))</f>
        <v>2.441913476653793e-15</v>
      </c>
      <c r="I17" s="24">
        <f>(($E17*$G$12)/((($G$4+$G$6)/2)*PI()*$G$9*$F$4))*(1-((2*SQRT($F$4))/(SQRT(PI())*$G$9)))</f>
        <v>1.95089462472892e-15</v>
      </c>
      <c r="J17" s="19">
        <f>((500*10^(-9))^2)/(3*($A17*10^(-9))*0.002)</f>
        <v>0.0004901960784313728</v>
      </c>
    </row>
    <row r="18" ht="21.35" customHeight="1">
      <c r="A18" s="7">
        <v>90</v>
      </c>
      <c r="B18" s="32">
        <f t="shared" si="1"/>
        <v>3.60510137619141e-16</v>
      </c>
      <c r="C18" s="33">
        <v>1.24484e-15</v>
      </c>
      <c r="D18" s="34">
        <v>0.00191656</v>
      </c>
      <c r="E18" s="34">
        <f>B18*C18/D18</f>
        <v>2.341577825446693e-28</v>
      </c>
      <c r="F18" s="10"/>
      <c r="G18" s="10"/>
      <c r="H18" s="24">
        <f>(($E18*$G$12)/((($G$15+$G$6)/2)*PI()*$G$9*$F$4))*(1-((2*SQRT($F$4))/(SQRT(PI())*$G$9)))</f>
        <v>2.441913476653793e-15</v>
      </c>
      <c r="I18" s="24">
        <f>(($E18*$G$12)/((($G$4+$G$6)/2)*PI()*$G$9*$F$4))*(1-((2*SQRT($F$4))/(SQRT(PI())*$G$9)))</f>
        <v>1.95089462472892e-15</v>
      </c>
      <c r="J18" s="19">
        <f>((500*10^(-9))^2)/(3*($A18*10^(-9))*0.002)</f>
        <v>0.000462962962962963</v>
      </c>
    </row>
    <row r="19" ht="21.35" customHeight="1">
      <c r="A19" s="7">
        <v>95</v>
      </c>
      <c r="B19" s="32">
        <f t="shared" si="1"/>
        <v>3.60510137619141e-16</v>
      </c>
      <c r="C19" s="33">
        <v>1.24484e-15</v>
      </c>
      <c r="D19" s="34">
        <v>0.00191656</v>
      </c>
      <c r="E19" s="34">
        <f>B19*C19/D19</f>
        <v>2.341577825446693e-28</v>
      </c>
      <c r="F19" s="10"/>
      <c r="G19" s="10"/>
      <c r="H19" s="24">
        <f>(($E19*$G$12)/((($G$15+$G$6)/2)*PI()*$G$9*$F$4))*(1-((2*SQRT($F$4))/(SQRT(PI())*$G$9)))</f>
        <v>2.441913476653793e-15</v>
      </c>
      <c r="I19" s="24">
        <f>(($E19*$G$12)/((($G$4+$G$6)/2)*PI()*$G$9*$F$4))*(1-((2*SQRT($F$4))/(SQRT(PI())*$G$9)))</f>
        <v>1.95089462472892e-15</v>
      </c>
      <c r="J19" s="19">
        <f>((500*10^(-9))^2)/(3*($A19*10^(-9))*0.002)</f>
        <v>0.0004385964912280703</v>
      </c>
    </row>
    <row r="20" ht="21.35" customHeight="1">
      <c r="A20" s="7">
        <v>100</v>
      </c>
      <c r="B20" s="32">
        <f t="shared" si="1"/>
        <v>3.60510137619141e-16</v>
      </c>
      <c r="C20" s="33">
        <v>1.24484e-15</v>
      </c>
      <c r="D20" s="34">
        <v>0.00191656</v>
      </c>
      <c r="E20" s="34">
        <f>B20*C20/D20</f>
        <v>2.341577825446693e-28</v>
      </c>
      <c r="F20" s="10"/>
      <c r="G20" s="10"/>
      <c r="H20" s="24">
        <f>(($E20*$G$12)/((($G$15+$G$6)/2)*PI()*$G$9*$F$4))*(1-((2*SQRT($F$4))/(SQRT(PI())*$G$9)))</f>
        <v>2.441913476653793e-15</v>
      </c>
      <c r="I20" s="24">
        <f>(($E20*$G$12)/((($G$4+$G$6)/2)*PI()*$G$9*$F$4))*(1-((2*SQRT($F$4))/(SQRT(PI())*$G$9)))</f>
        <v>1.95089462472892e-15</v>
      </c>
      <c r="J20" s="19">
        <f>((500*10^(-9))^2)/(3*($A20*10^(-9))*0.002)</f>
        <v>0.0004166666666666667</v>
      </c>
    </row>
    <row r="21" ht="21.35" customHeight="1">
      <c r="A21" s="7">
        <v>110</v>
      </c>
      <c r="B21" s="32">
        <f t="shared" si="1"/>
        <v>3.60510137619141e-16</v>
      </c>
      <c r="C21" s="33">
        <v>1.24484e-15</v>
      </c>
      <c r="D21" s="34">
        <v>0.00191656</v>
      </c>
      <c r="E21" s="34">
        <f>B21*C21/D21</f>
        <v>2.341577825446693e-28</v>
      </c>
      <c r="F21" s="10"/>
      <c r="G21" s="10"/>
      <c r="H21" s="24">
        <f>(($E21*$G$12)/((($G$15+$G$6)/2)*PI()*$G$9*$F$4))*(1-((2*SQRT($F$4))/(SQRT(PI())*$G$9)))</f>
        <v>2.441913476653793e-15</v>
      </c>
      <c r="I21" s="24">
        <f>(($E21*$G$12)/((($G$4+$G$6)/2)*PI()*$G$9*$F$4))*(1-((2*SQRT($F$4))/(SQRT(PI())*$G$9)))</f>
        <v>1.95089462472892e-15</v>
      </c>
      <c r="J21" s="19">
        <f>((500*10^(-9))^2)/(3*($A21*10^(-9))*0.002)</f>
        <v>0.0003787878787878789</v>
      </c>
    </row>
    <row r="22" ht="21.35" customHeight="1">
      <c r="A22" s="7">
        <v>120</v>
      </c>
      <c r="B22" s="32">
        <f t="shared" si="1"/>
        <v>3.60510137619141e-16</v>
      </c>
      <c r="C22" s="33">
        <v>1.24484e-15</v>
      </c>
      <c r="D22" s="34">
        <v>0.00191656</v>
      </c>
      <c r="E22" s="34">
        <f>B22*C22/D22</f>
        <v>2.341577825446693e-28</v>
      </c>
      <c r="F22" s="10"/>
      <c r="G22" s="10"/>
      <c r="H22" s="24">
        <f>(($E22*$G$12)/((($G$15+$G$6)/2)*PI()*$G$9*$F$4))*(1-((2*SQRT($F$4))/(SQRT(PI())*$G$9)))</f>
        <v>2.441913476653793e-15</v>
      </c>
      <c r="I22" s="24">
        <f>(($E22*$G$12)/((($G$4+$G$6)/2)*PI()*$G$9*$F$4))*(1-((2*SQRT($F$4))/(SQRT(PI())*$G$9)))</f>
        <v>1.95089462472892e-15</v>
      </c>
      <c r="J22" s="19">
        <f>((500*10^(-9))^2)/(3*($A22*10^(-9))*0.002)</f>
        <v>0.0003472222222222223</v>
      </c>
    </row>
    <row r="23" ht="21.35" customHeight="1">
      <c r="A23" s="13"/>
      <c r="B23" s="35"/>
      <c r="C23" s="36"/>
      <c r="D23" s="36"/>
      <c r="E23" s="36"/>
      <c r="F23" s="10"/>
      <c r="G23" s="10"/>
      <c r="H23" s="10"/>
      <c r="I23" s="10"/>
      <c r="J23" s="10"/>
    </row>
    <row r="24" ht="21.35" customHeight="1">
      <c r="A24" s="13"/>
      <c r="B24" s="35"/>
      <c r="C24" s="36"/>
      <c r="D24" s="36"/>
      <c r="E24" s="36"/>
      <c r="F24" s="10"/>
      <c r="G24" s="10"/>
      <c r="H24" s="10"/>
      <c r="I24" s="10"/>
      <c r="J24" s="10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20312" style="37" customWidth="1"/>
    <col min="2" max="2" width="8.14844" style="37" customWidth="1"/>
    <col min="3" max="3" width="9.22656" style="37" customWidth="1"/>
    <col min="4" max="4" width="7.92188" style="37" customWidth="1"/>
    <col min="5" max="5" width="8.29688" style="37" customWidth="1"/>
    <col min="6" max="6" width="6.40625" style="37" customWidth="1"/>
    <col min="7" max="7" width="8.26562" style="37" customWidth="1"/>
    <col min="8" max="8" width="9.8125" style="37" customWidth="1"/>
    <col min="9" max="256" width="16.3516" style="37" customWidth="1"/>
  </cols>
  <sheetData>
    <row r="1" ht="27.65" customHeight="1">
      <c r="A1" t="s" s="2">
        <v>46</v>
      </c>
      <c r="B1" s="2"/>
      <c r="C1" s="2"/>
      <c r="D1" s="2"/>
      <c r="E1" s="2"/>
      <c r="F1" s="2"/>
      <c r="G1" s="2"/>
      <c r="H1" s="2"/>
    </row>
    <row r="2" ht="32.25" customHeight="1">
      <c r="A2" t="s" s="16">
        <v>47</v>
      </c>
      <c r="B2" t="s" s="16">
        <v>48</v>
      </c>
      <c r="C2" t="s" s="16">
        <v>49</v>
      </c>
      <c r="D2" t="s" s="16">
        <v>50</v>
      </c>
      <c r="E2" t="s" s="16">
        <v>51</v>
      </c>
      <c r="F2" t="s" s="16">
        <v>52</v>
      </c>
      <c r="G2" t="s" s="16">
        <v>53</v>
      </c>
      <c r="H2" t="s" s="16">
        <v>54</v>
      </c>
    </row>
    <row r="3" ht="20.25" customHeight="1">
      <c r="A3" s="38">
        <v>450</v>
      </c>
      <c r="B3" s="39">
        <f>SQRT(0.75*$A3^2)</f>
        <v>389.7114317029974</v>
      </c>
      <c r="C3" s="40">
        <f>$A3/2</f>
        <v>225</v>
      </c>
      <c r="D3" s="41">
        <f>B3/2</f>
        <v>194.8557158514987</v>
      </c>
      <c r="E3" s="40">
        <f>$A3</f>
        <v>450</v>
      </c>
      <c r="F3" s="40">
        <f>E3/2</f>
        <v>225</v>
      </c>
      <c r="G3" s="41">
        <f>2*B3</f>
        <v>779.4228634059948</v>
      </c>
      <c r="H3" s="40">
        <f>B3/2</f>
        <v>194.8557158514987</v>
      </c>
    </row>
    <row r="4" ht="20.05" customHeight="1">
      <c r="A4" s="7">
        <v>475</v>
      </c>
      <c r="B4" s="42">
        <f>SQRT(0.75*$A4^2)</f>
        <v>411.3620667976083</v>
      </c>
      <c r="C4" s="19">
        <f>$A4/2</f>
        <v>237.5</v>
      </c>
      <c r="D4" s="43">
        <f>B4/2</f>
        <v>205.6810333988042</v>
      </c>
      <c r="E4" s="19">
        <f>$A4</f>
        <v>475</v>
      </c>
      <c r="F4" s="19">
        <f>E4/2</f>
        <v>237.5</v>
      </c>
      <c r="G4" s="43">
        <f>2*B4</f>
        <v>822.7241335952167</v>
      </c>
      <c r="H4" s="19">
        <f>B4/2</f>
        <v>205.6810333988042</v>
      </c>
    </row>
    <row r="5" ht="20.05" customHeight="1">
      <c r="A5" s="7">
        <v>500</v>
      </c>
      <c r="B5" s="42">
        <f>SQRT(0.75*$A5^2)</f>
        <v>433.0127018922193</v>
      </c>
      <c r="C5" s="19">
        <f>$A5/2</f>
        <v>250</v>
      </c>
      <c r="D5" s="43">
        <f>B5/2</f>
        <v>216.5063509461096</v>
      </c>
      <c r="E5" s="19">
        <f>$A5</f>
        <v>500</v>
      </c>
      <c r="F5" s="19">
        <f>E5/2</f>
        <v>250</v>
      </c>
      <c r="G5" s="43">
        <f>2*B5</f>
        <v>866.0254037844386</v>
      </c>
      <c r="H5" s="19">
        <f>B5/2</f>
        <v>216.5063509461096</v>
      </c>
    </row>
    <row r="6" ht="20.05" customHeight="1">
      <c r="A6" s="7">
        <v>525</v>
      </c>
      <c r="B6" s="42">
        <f>SQRT(0.75*$A6^2)</f>
        <v>454.6633369868303</v>
      </c>
      <c r="C6" s="19">
        <f>$A6/2</f>
        <v>262.5</v>
      </c>
      <c r="D6" s="43">
        <f>B6/2</f>
        <v>227.3316684934152</v>
      </c>
      <c r="E6" s="19">
        <f>$A6</f>
        <v>525</v>
      </c>
      <c r="F6" s="19">
        <f>E6/2</f>
        <v>262.5</v>
      </c>
      <c r="G6" s="43">
        <f>2*B6</f>
        <v>909.3266739736606</v>
      </c>
      <c r="H6" s="19">
        <f>B6/2</f>
        <v>227.3316684934152</v>
      </c>
    </row>
    <row r="7" ht="20.05" customHeight="1">
      <c r="A7" s="7">
        <v>550</v>
      </c>
      <c r="B7" s="42">
        <f>SQRT(0.75*$A7^2)</f>
        <v>476.3139720814412</v>
      </c>
      <c r="C7" s="19">
        <f>$A7/2</f>
        <v>275</v>
      </c>
      <c r="D7" s="43">
        <f>B7/2</f>
        <v>238.1569860407206</v>
      </c>
      <c r="E7" s="19">
        <f>$A7</f>
        <v>550</v>
      </c>
      <c r="F7" s="19">
        <f>E7/2</f>
        <v>275</v>
      </c>
      <c r="G7" s="43">
        <f>2*B7</f>
        <v>952.6279441628825</v>
      </c>
      <c r="H7" s="19">
        <f>B7/2</f>
        <v>238.1569860407206</v>
      </c>
    </row>
    <row r="8" ht="20.05" customHeight="1">
      <c r="A8" s="7">
        <v>575</v>
      </c>
      <c r="B8" s="42">
        <f>SQRT(0.75*$A8^2)</f>
        <v>497.9646071760522</v>
      </c>
      <c r="C8" s="19">
        <f>$A8/2</f>
        <v>287.5</v>
      </c>
      <c r="D8" s="43">
        <f>B8/2</f>
        <v>248.9823035880261</v>
      </c>
      <c r="E8" s="19">
        <f>$A8</f>
        <v>575</v>
      </c>
      <c r="F8" s="19">
        <f>E8/2</f>
        <v>287.5</v>
      </c>
      <c r="G8" s="43">
        <f>2*B8</f>
        <v>995.9292143521044</v>
      </c>
      <c r="H8" s="19">
        <f>B8/2</f>
        <v>248.9823035880261</v>
      </c>
    </row>
    <row r="9" ht="20.05" customHeight="1">
      <c r="A9" s="7">
        <v>600</v>
      </c>
      <c r="B9" s="42">
        <f>SQRT(0.75*$A9^2)</f>
        <v>519.6152422706632</v>
      </c>
      <c r="C9" s="19">
        <f>$A9/2</f>
        <v>300</v>
      </c>
      <c r="D9" s="43">
        <f>B9/2</f>
        <v>259.8076211353316</v>
      </c>
      <c r="E9" s="19">
        <f>$A9</f>
        <v>600</v>
      </c>
      <c r="F9" s="19">
        <f>E9/2</f>
        <v>300</v>
      </c>
      <c r="G9" s="43">
        <f>2*B9</f>
        <v>1039.230484541326</v>
      </c>
      <c r="H9" s="19">
        <f>B9/2</f>
        <v>259.8076211353316</v>
      </c>
    </row>
    <row r="10" ht="20.05" customHeight="1">
      <c r="A10" s="13"/>
      <c r="B10" s="14"/>
      <c r="C10" s="10"/>
      <c r="D10" s="10"/>
      <c r="E10" s="10"/>
      <c r="F10" s="10"/>
      <c r="G10" s="10"/>
      <c r="H10" s="10"/>
    </row>
    <row r="11" ht="20.05" customHeight="1">
      <c r="A11" s="13"/>
      <c r="B11" s="14"/>
      <c r="C11" s="10"/>
      <c r="D11" s="10"/>
      <c r="E11" s="10"/>
      <c r="F11" s="10"/>
      <c r="G11" s="10"/>
      <c r="H11" s="10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