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kurw\Sid\Projects\Smart Cart\smart-cart\Analysis\"/>
    </mc:Choice>
  </mc:AlternateContent>
  <xr:revisionPtr revIDLastSave="0" documentId="10_ncr:100000_{D55737DE-5E0A-4D08-8BF0-266B0C669B0C}" xr6:coauthVersionLast="31" xr6:coauthVersionMax="31" xr10:uidLastSave="{00000000-0000-0000-0000-000000000000}"/>
  <bookViews>
    <workbookView xWindow="0" yWindow="0" windowWidth="20496" windowHeight="83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1" i="1" l="1"/>
  <c r="E42" i="1" s="1"/>
  <c r="E6" i="1"/>
  <c r="E9" i="1" l="1"/>
  <c r="E10" i="1" s="1"/>
  <c r="E7" i="1"/>
  <c r="E8" i="1" s="1"/>
  <c r="E3" i="1" l="1"/>
  <c r="E4" i="1" s="1"/>
  <c r="E5" i="1" s="1"/>
  <c r="E15" i="1" l="1"/>
  <c r="E21" i="1" s="1"/>
  <c r="J17" i="1" s="1"/>
  <c r="E16" i="1"/>
  <c r="E20" i="1" l="1"/>
  <c r="E24" i="1" s="1"/>
  <c r="E26" i="1"/>
  <c r="E22" i="1"/>
  <c r="E25" i="1"/>
  <c r="E17" i="1"/>
  <c r="A31" i="1" l="1"/>
  <c r="E31" i="1" s="1"/>
  <c r="E32" i="1" s="1"/>
  <c r="E23" i="1"/>
  <c r="E27" i="1" s="1"/>
  <c r="E33" i="1" l="1"/>
  <c r="E34" i="1" s="1"/>
</calcChain>
</file>

<file path=xl/sharedStrings.xml><?xml version="1.0" encoding="utf-8"?>
<sst xmlns="http://schemas.openxmlformats.org/spreadsheetml/2006/main" count="98" uniqueCount="74">
  <si>
    <t>System weight</t>
  </si>
  <si>
    <t>lbf</t>
  </si>
  <si>
    <t>Wheel radius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</si>
  <si>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</si>
  <si>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</si>
  <si>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</si>
  <si>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</si>
  <si>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</si>
  <si>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</si>
  <si>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</si>
  <si>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</si>
  <si>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</si>
  <si>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</si>
  <si>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</si>
  <si>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</si>
  <si>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</si>
  <si>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</si>
  <si>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</si>
  <si>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Driveshaft Bending Analysis, Additional Parameters</t>
  </si>
  <si>
    <t>Desired Performance Characteristics</t>
  </si>
  <si>
    <t>Input gear radius</t>
  </si>
  <si>
    <t>Output gear radius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</si>
  <si>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</si>
  <si>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</si>
  <si>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</si>
  <si>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</si>
  <si>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</si>
  <si>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</si>
  <si>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</si>
  <si>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</si>
  <si>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</si>
  <si>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</si>
  <si>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</si>
  <si>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</si>
  <si>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</si>
  <si>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</si>
  <si>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</si>
  <si>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</si>
  <si>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</si>
  <si>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</si>
  <si>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</si>
  <si>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</si>
  <si>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</si>
  <si>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</si>
  <si>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</si>
  <si>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</si>
  <si>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</si>
  <si>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</si>
  <si>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</si>
  <si>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</si>
  <si>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</si>
  <si>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</si>
  <si>
    <t>Cart linear velocity</t>
  </si>
  <si>
    <t>Desired cart linear velocity</t>
  </si>
  <si>
    <t>Target angular velocity</t>
  </si>
  <si>
    <t>Target motor output power</t>
  </si>
  <si>
    <t>Off-the-shelf wheel torque</t>
  </si>
  <si>
    <t>Off-the-shelf wheel angular velocity</t>
  </si>
  <si>
    <t>Off-the-Shelf Gear Characteristics</t>
  </si>
  <si>
    <t>System Performance, Off-the-Shelf Motor</t>
  </si>
  <si>
    <t>Motor-driven gear ratio</t>
  </si>
  <si>
    <t>INPUTS</t>
  </si>
  <si>
    <t>OUTPUTS</t>
  </si>
  <si>
    <t>Off-the-shelf motor output power</t>
  </si>
  <si>
    <t>Motor output torque</t>
  </si>
  <si>
    <t>Required motor torque</t>
  </si>
  <si>
    <t>Motor supply current</t>
  </si>
  <si>
    <t>Motor Characteristics</t>
  </si>
  <si>
    <t>Motor output speed</t>
  </si>
  <si>
    <t>clicks/second</t>
  </si>
  <si>
    <t>Support count</t>
  </si>
  <si>
    <t>Motor count</t>
  </si>
  <si>
    <t>Gear ratio</t>
  </si>
  <si>
    <t>Target Motor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</si>
</sst>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23</xdr:row>
      <xdr:rowOff>38102</xdr:rowOff>
    </xdr:from>
    <xdr:to>
      <xdr:col>22</xdr:col>
      <xdr:colOff>104206</xdr:colOff>
      <xdr:row>43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7686675" y="4244342"/>
          <a:ext cx="10697911" cy="3771898"/>
          <a:chOff x="3762375" y="3616803"/>
          <a:chExt cx="10038781" cy="40122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A15" sqref="A15"/>
    </sheetView>
  </sheetViews>
  <sheetFormatPr defaultColWidth="9.109375" defaultRowHeight="14.4" x14ac:dyDescent="0.3"/>
  <cols>
    <col min="1" max="1" width="6.5546875" style="1" bestFit="1" customWidth="1"/>
    <col min="2" max="2" width="8.109375" style="1" bestFit="1" customWidth="1"/>
    <col min="3" max="3" width="34.88671875" style="1" bestFit="1" customWidth="1"/>
    <col min="4" max="4" width="9.109375" style="1"/>
    <col min="5" max="5" width="7.5546875" style="1" bestFit="1" customWidth="1"/>
    <col min="6" max="6" width="5.88671875" style="1" bestFit="1" customWidth="1"/>
    <col min="7" max="7" width="34" style="1" bestFit="1" customWidth="1"/>
    <col min="8" max="9" width="9.109375" style="1"/>
    <col min="10" max="10" width="29.109375" style="1" bestFit="1" customWidth="1"/>
    <col min="11" max="11" width="12.88671875" style="1" bestFit="1" customWidth="1"/>
    <col min="12" max="16384" width="9.109375" style="1"/>
  </cols>
  <sheetData>
    <row r="1" spans="1:7" x14ac:dyDescent="0.3">
      <c r="A1" s="5" t="s">
        <v>61</v>
      </c>
      <c r="B1" s="5"/>
      <c r="C1" s="5"/>
      <c r="E1" s="5" t="s">
        <v>62</v>
      </c>
      <c r="F1" s="5"/>
      <c r="G1" s="5"/>
    </row>
    <row r="2" spans="1:7" x14ac:dyDescent="0.3">
      <c r="A2" s="3" t="s">
        <v>17</v>
      </c>
      <c r="B2" s="3"/>
      <c r="C2" s="3"/>
      <c r="E2" s="3" t="s">
        <v>19</v>
      </c>
      <c r="F2" s="3"/>
      <c r="G2" s="3"/>
    </row>
    <row r="3" spans="1:7" x14ac:dyDescent="0.3">
      <c r="A3" s="1">
        <v>25</v>
      </c>
      <c r="B3" s="1" t="s">
        <v>1</v>
      </c>
      <c r="C3" s="1" t="s">
        <v>0</v>
      </c>
      <c r="E3" s="1">
        <f>(E8*0.0070615518333333)*(E10*0.104719755)</f>
        <v>6.669722302938065</v>
      </c>
      <c r="F3" s="1" t="s">
        <v>15</v>
      </c>
      <c r="G3" s="1" t="s">
        <v>44</v>
      </c>
    </row>
    <row r="4" spans="1:7" x14ac:dyDescent="0.3">
      <c r="A4" s="1">
        <v>4</v>
      </c>
      <c r="B4" s="1" t="s">
        <v>6</v>
      </c>
      <c r="C4" s="1" t="s">
        <v>2</v>
      </c>
      <c r="E4" s="1">
        <f>E3/A14</f>
        <v>9.5281747184829513</v>
      </c>
      <c r="F4" s="1" t="s">
        <v>15</v>
      </c>
      <c r="G4" s="1" t="s">
        <v>45</v>
      </c>
    </row>
    <row r="5" spans="1:7" x14ac:dyDescent="0.3">
      <c r="A5" s="1">
        <v>3</v>
      </c>
      <c r="C5" s="1" t="s">
        <v>70</v>
      </c>
      <c r="E5" s="1">
        <f>E4/A20</f>
        <v>31.760582394943171</v>
      </c>
      <c r="F5" s="1" t="s">
        <v>15</v>
      </c>
      <c r="G5" s="1" t="s">
        <v>46</v>
      </c>
    </row>
    <row r="6" spans="1:7" x14ac:dyDescent="0.3">
      <c r="A6" s="1">
        <v>0.4</v>
      </c>
      <c r="C6" s="1" t="s">
        <v>40</v>
      </c>
      <c r="E6" s="1">
        <f>A6*(A3/3)*A4</f>
        <v>13.333333333333336</v>
      </c>
      <c r="F6" s="1" t="s">
        <v>4</v>
      </c>
      <c r="G6" s="1" t="s">
        <v>43</v>
      </c>
    </row>
    <row r="7" spans="1:7" x14ac:dyDescent="0.3">
      <c r="A7" s="1">
        <v>5</v>
      </c>
      <c r="B7" s="1" t="s">
        <v>7</v>
      </c>
      <c r="C7" s="1" t="s">
        <v>53</v>
      </c>
      <c r="E7" s="1">
        <f>A3*A4*(SIN(RADIANS(A9)) + (A8/32.2))/(A20*A5)</f>
        <v>3.9354677673182872</v>
      </c>
      <c r="F7" s="1" t="s">
        <v>4</v>
      </c>
      <c r="G7" s="6" t="s">
        <v>41</v>
      </c>
    </row>
    <row r="8" spans="1:7" x14ac:dyDescent="0.3">
      <c r="A8" s="1">
        <v>1</v>
      </c>
      <c r="B8" s="1" t="s">
        <v>8</v>
      </c>
      <c r="C8" s="1" t="s">
        <v>3</v>
      </c>
      <c r="E8" s="2">
        <f>E7*16</f>
        <v>62.967484277092595</v>
      </c>
      <c r="F8" s="2" t="s">
        <v>10</v>
      </c>
      <c r="G8" s="6"/>
    </row>
    <row r="9" spans="1:7" x14ac:dyDescent="0.3">
      <c r="A9" s="1">
        <v>0.25</v>
      </c>
      <c r="B9" s="1" t="s">
        <v>9</v>
      </c>
      <c r="C9" s="1" t="s">
        <v>5</v>
      </c>
      <c r="E9" s="1">
        <f>A7*12/A4</f>
        <v>15</v>
      </c>
      <c r="F9" s="1" t="s">
        <v>11</v>
      </c>
      <c r="G9" s="6" t="s">
        <v>42</v>
      </c>
    </row>
    <row r="10" spans="1:7" x14ac:dyDescent="0.3">
      <c r="A10" s="1">
        <v>12</v>
      </c>
      <c r="B10" s="1" t="s">
        <v>25</v>
      </c>
      <c r="C10" s="1" t="s">
        <v>14</v>
      </c>
      <c r="E10" s="2">
        <f>(E9/(2*PI()))*60</f>
        <v>143.23944878270581</v>
      </c>
      <c r="F10" s="2" t="s">
        <v>13</v>
      </c>
      <c r="G10" s="6"/>
    </row>
    <row r="13" spans="1:7" x14ac:dyDescent="0.3">
      <c r="A13" s="3" t="s">
        <v>58</v>
      </c>
      <c r="B13" s="4"/>
      <c r="C13" s="4"/>
      <c r="E13" s="3" t="s">
        <v>73</v>
      </c>
      <c r="F13" s="4"/>
      <c r="G13" s="4"/>
    </row>
    <row r="14" spans="1:7" x14ac:dyDescent="0.3">
      <c r="A14" s="1">
        <v>0.7</v>
      </c>
      <c r="C14" s="1" t="s">
        <v>23</v>
      </c>
      <c r="E14" s="1">
        <f>A16/A15</f>
        <v>1.18</v>
      </c>
      <c r="G14" s="1" t="s">
        <v>72</v>
      </c>
    </row>
    <row r="15" spans="1:7" x14ac:dyDescent="0.3">
      <c r="A15" s="1">
        <v>1</v>
      </c>
      <c r="B15" s="1" t="s">
        <v>6</v>
      </c>
      <c r="C15" s="1" t="s">
        <v>20</v>
      </c>
      <c r="E15" s="1">
        <f>E8/(E14*A14)</f>
        <v>76.231821158707746</v>
      </c>
      <c r="F15" s="1" t="s">
        <v>10</v>
      </c>
      <c r="G15" s="1" t="s">
        <v>65</v>
      </c>
    </row>
    <row r="16" spans="1:7" x14ac:dyDescent="0.3">
      <c r="A16" s="1">
        <v>1.18</v>
      </c>
      <c r="B16" s="1" t="s">
        <v>6</v>
      </c>
      <c r="C16" s="1" t="s">
        <v>21</v>
      </c>
      <c r="E16" s="1">
        <f>E10*E14</f>
        <v>169.02254956359283</v>
      </c>
      <c r="F16" s="1" t="s">
        <v>13</v>
      </c>
      <c r="G16" s="1" t="s">
        <v>54</v>
      </c>
    </row>
    <row r="17" spans="1:11" x14ac:dyDescent="0.3">
      <c r="E17" s="1">
        <f>(E15*0.0070615518333333)*(E16*0.104719755)</f>
        <v>9.5281747184829513</v>
      </c>
      <c r="F17" s="1" t="s">
        <v>15</v>
      </c>
      <c r="G17" s="1" t="s">
        <v>55</v>
      </c>
      <c r="J17" s="1">
        <f>E21*18.75*64/60</f>
        <v>2148.8841080822344</v>
      </c>
      <c r="K17" s="1" t="s">
        <v>69</v>
      </c>
    </row>
    <row r="19" spans="1:11" x14ac:dyDescent="0.3">
      <c r="A19" s="3" t="s">
        <v>67</v>
      </c>
      <c r="B19" s="4"/>
      <c r="C19" s="4"/>
      <c r="E19" s="3" t="s">
        <v>59</v>
      </c>
      <c r="F19" s="4"/>
      <c r="G19" s="4"/>
    </row>
    <row r="20" spans="1:11" x14ac:dyDescent="0.3">
      <c r="A20" s="1">
        <v>0.3</v>
      </c>
      <c r="C20" s="1" t="s">
        <v>12</v>
      </c>
      <c r="E20" s="1">
        <f>E15</f>
        <v>76.231821158707746</v>
      </c>
      <c r="F20" s="1" t="s">
        <v>10</v>
      </c>
      <c r="G20" s="1" t="s">
        <v>64</v>
      </c>
    </row>
    <row r="21" spans="1:11" x14ac:dyDescent="0.3">
      <c r="A21" s="2">
        <v>2</v>
      </c>
      <c r="C21" s="1" t="s">
        <v>71</v>
      </c>
      <c r="E21" s="1">
        <f>(-350*E15/110) + 350</f>
        <v>107.44420540411173</v>
      </c>
      <c r="F21" s="1" t="s">
        <v>13</v>
      </c>
      <c r="G21" s="1" t="s">
        <v>68</v>
      </c>
    </row>
    <row r="22" spans="1:11" x14ac:dyDescent="0.3">
      <c r="E22" s="1">
        <f>E21/E10</f>
        <v>0.75010205859633372</v>
      </c>
      <c r="G22" s="1" t="s">
        <v>60</v>
      </c>
    </row>
    <row r="23" spans="1:11" x14ac:dyDescent="0.3">
      <c r="E23" s="1">
        <f>(E20*0.0070615518333333)*(E21*0.104719755)</f>
        <v>6.056867348304749</v>
      </c>
      <c r="F23" s="1" t="s">
        <v>15</v>
      </c>
      <c r="G23" s="1" t="s">
        <v>63</v>
      </c>
    </row>
    <row r="24" spans="1:11" x14ac:dyDescent="0.3">
      <c r="E24" s="1">
        <f>E20*E14*A14</f>
        <v>62.967484277092595</v>
      </c>
      <c r="F24" s="1" t="s">
        <v>10</v>
      </c>
      <c r="G24" s="1" t="s">
        <v>56</v>
      </c>
    </row>
    <row r="25" spans="1:11" x14ac:dyDescent="0.3">
      <c r="E25" s="1">
        <f>E21/E14</f>
        <v>91.054411359416719</v>
      </c>
      <c r="F25" s="1" t="s">
        <v>13</v>
      </c>
      <c r="G25" s="1" t="s">
        <v>57</v>
      </c>
    </row>
    <row r="26" spans="1:11" x14ac:dyDescent="0.3">
      <c r="E26" s="1">
        <f>(E21/E14)*2*PI()*A4/(60*12)</f>
        <v>3.1783985533742953</v>
      </c>
      <c r="F26" s="1" t="s">
        <v>7</v>
      </c>
      <c r="G26" s="1" t="s">
        <v>52</v>
      </c>
    </row>
    <row r="27" spans="1:11" x14ac:dyDescent="0.3">
      <c r="E27" s="1">
        <f>E23/(A20*A10)</f>
        <v>1.6824631523068749</v>
      </c>
      <c r="F27" s="1" t="s">
        <v>24</v>
      </c>
      <c r="G27" s="1" t="s">
        <v>66</v>
      </c>
    </row>
    <row r="30" spans="1:11" x14ac:dyDescent="0.3">
      <c r="A30" s="3" t="s">
        <v>22</v>
      </c>
      <c r="B30" s="4"/>
      <c r="C30" s="4"/>
      <c r="E30" s="3" t="s">
        <v>36</v>
      </c>
      <c r="F30" s="3"/>
      <c r="G30" s="3"/>
    </row>
    <row r="31" spans="1:11" x14ac:dyDescent="0.3">
      <c r="A31" s="1">
        <f>E20/(16*A15)</f>
        <v>4.7644888224192341</v>
      </c>
      <c r="B31" s="1" t="s">
        <v>1</v>
      </c>
      <c r="C31" s="1" t="s">
        <v>50</v>
      </c>
      <c r="E31" s="1">
        <f>(A31*A32/(16*A33*A34))/1000</f>
        <v>0.57173865869030804</v>
      </c>
      <c r="F31" s="1" t="s">
        <v>51</v>
      </c>
      <c r="G31" s="1" t="s">
        <v>28</v>
      </c>
    </row>
    <row r="32" spans="1:11" x14ac:dyDescent="0.3">
      <c r="A32" s="1">
        <v>48</v>
      </c>
      <c r="C32" s="1" t="s">
        <v>16</v>
      </c>
      <c r="E32" s="1">
        <f>A35/E31</f>
        <v>26.235763092110595</v>
      </c>
      <c r="G32" s="1" t="s">
        <v>31</v>
      </c>
    </row>
    <row r="33" spans="1:7" x14ac:dyDescent="0.3">
      <c r="A33" s="1">
        <v>0.125</v>
      </c>
      <c r="B33" s="1" t="s">
        <v>6</v>
      </c>
      <c r="C33" s="1" t="s">
        <v>32</v>
      </c>
      <c r="E33" s="1">
        <f>(A31*A32/(16*A36*A37))/1000</f>
        <v>0.35733666168144251</v>
      </c>
      <c r="F33" s="1" t="s">
        <v>51</v>
      </c>
      <c r="G33" s="1" t="s">
        <v>29</v>
      </c>
    </row>
    <row r="34" spans="1:7" x14ac:dyDescent="0.3">
      <c r="A34" s="1">
        <v>0.2</v>
      </c>
      <c r="C34" s="1" t="s">
        <v>33</v>
      </c>
      <c r="E34" s="1">
        <f>A38/E33</f>
        <v>41.977220947376956</v>
      </c>
      <c r="G34" s="1" t="s">
        <v>30</v>
      </c>
    </row>
    <row r="35" spans="1:7" x14ac:dyDescent="0.3">
      <c r="A35" s="1">
        <v>15</v>
      </c>
      <c r="B35" s="1" t="s">
        <v>51</v>
      </c>
      <c r="C35" s="1" t="s">
        <v>27</v>
      </c>
    </row>
    <row r="36" spans="1:7" x14ac:dyDescent="0.3">
      <c r="A36" s="1">
        <v>0.125</v>
      </c>
      <c r="B36" s="1" t="s">
        <v>6</v>
      </c>
      <c r="C36" s="1" t="s">
        <v>34</v>
      </c>
    </row>
    <row r="37" spans="1:7" x14ac:dyDescent="0.3">
      <c r="A37" s="1">
        <v>0.32</v>
      </c>
      <c r="C37" s="1" t="s">
        <v>26</v>
      </c>
    </row>
    <row r="38" spans="1:7" x14ac:dyDescent="0.3">
      <c r="A38" s="1">
        <v>15</v>
      </c>
      <c r="B38" s="1" t="s">
        <v>51</v>
      </c>
      <c r="C38" s="1" t="s">
        <v>35</v>
      </c>
    </row>
    <row r="40" spans="1:7" x14ac:dyDescent="0.3">
      <c r="A40" s="3" t="s">
        <v>18</v>
      </c>
      <c r="B40" s="3"/>
      <c r="C40" s="3"/>
      <c r="E40" s="3" t="s">
        <v>39</v>
      </c>
      <c r="F40" s="3"/>
      <c r="G40" s="3"/>
    </row>
    <row r="41" spans="1:7" x14ac:dyDescent="0.3">
      <c r="A41" s="1">
        <v>0.375</v>
      </c>
      <c r="B41" s="1" t="s">
        <v>6</v>
      </c>
      <c r="C41" s="1" t="s">
        <v>48</v>
      </c>
      <c r="E41" s="1">
        <f>((A3/A5)*A42*A41*4/2)/(PI()*((A41/2)^4))/1000</f>
        <v>8.0481314432642392</v>
      </c>
      <c r="F41" s="1" t="s">
        <v>51</v>
      </c>
      <c r="G41" s="1" t="s">
        <v>38</v>
      </c>
    </row>
    <row r="42" spans="1:7" x14ac:dyDescent="0.3">
      <c r="A42" s="1">
        <v>5</v>
      </c>
      <c r="B42" s="1" t="s">
        <v>6</v>
      </c>
      <c r="C42" s="1" t="s">
        <v>47</v>
      </c>
      <c r="E42" s="1">
        <f>(A43/E41)</f>
        <v>4.970097752749477</v>
      </c>
      <c r="G42" s="1" t="s">
        <v>37</v>
      </c>
    </row>
    <row r="43" spans="1:7" x14ac:dyDescent="0.3">
      <c r="A43" s="1">
        <v>40</v>
      </c>
      <c r="B43" s="1" t="s">
        <v>51</v>
      </c>
      <c r="C43" s="1" t="s">
        <v>49</v>
      </c>
    </row>
  </sheetData>
  <mergeCells count="14">
    <mergeCell ref="A40:C40"/>
    <mergeCell ref="E40:G40"/>
    <mergeCell ref="A19:C19"/>
    <mergeCell ref="E19:G19"/>
    <mergeCell ref="A1:C1"/>
    <mergeCell ref="E1:G1"/>
    <mergeCell ref="A2:C2"/>
    <mergeCell ref="A30:C30"/>
    <mergeCell ref="E2:G2"/>
    <mergeCell ref="A13:C13"/>
    <mergeCell ref="E13:G13"/>
    <mergeCell ref="E30:G30"/>
    <mergeCell ref="G9:G10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2018-08-29T22:52:12Z</dcterms:created>
  <dcterms:modified xsi:type="dcterms:W3CDTF">2018-11-12T05:04:37Z</dcterms:modified>
</cp:coreProperties>
</file>