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arth\Sid\Projects\Smart Car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1" i="1"/>
  <c r="E31" i="1"/>
  <c r="E32" i="1" s="1"/>
  <c r="E10" i="1"/>
  <c r="E9" i="1"/>
  <c r="E8" i="1"/>
  <c r="E4" i="1"/>
  <c r="A21" i="1"/>
  <c r="E15" i="1"/>
  <c r="E18" i="1" s="1"/>
  <c r="E22" i="1"/>
  <c r="E24" i="1" l="1"/>
  <c r="E16" i="1"/>
  <c r="E17" i="1"/>
  <c r="E14" i="1"/>
  <c r="E5" i="1"/>
  <c r="E6" i="1" s="1"/>
  <c r="E2" i="1"/>
  <c r="E3" i="1" s="1"/>
  <c r="E11" i="1" l="1"/>
  <c r="E7" i="1" l="1"/>
</calcChain>
</file>

<file path=xl/sharedStrings.xml><?xml version="1.0" encoding="utf-8"?>
<sst xmlns="http://schemas.openxmlformats.org/spreadsheetml/2006/main" count="86" uniqueCount="63">
  <si>
    <t>System weight</t>
  </si>
  <si>
    <t>lbf</t>
  </si>
  <si>
    <t>Wheel radius</t>
  </si>
  <si>
    <t>Desired operating velocity</t>
  </si>
  <si>
    <t>Desired acceleration</t>
  </si>
  <si>
    <t>lbf-in</t>
  </si>
  <si>
    <t>Climb angle</t>
  </si>
  <si>
    <t>in</t>
  </si>
  <si>
    <t>ft/s</t>
  </si>
  <si>
    <t>ft/s^2</t>
  </si>
  <si>
    <t>degrees</t>
  </si>
  <si>
    <t>oz-in</t>
  </si>
  <si>
    <t>rad/s</t>
  </si>
  <si>
    <t>Motor efficiency</t>
  </si>
  <si>
    <t>RPM</t>
  </si>
  <si>
    <t>Motor voltage</t>
  </si>
  <si>
    <t>W</t>
  </si>
  <si>
    <t>Pitch, P</t>
  </si>
  <si>
    <t>Desired System Parameters</t>
  </si>
  <si>
    <t>Rated motor output torque</t>
  </si>
  <si>
    <t>Rated motor output speed</t>
  </si>
  <si>
    <t>Rated motor output power</t>
  </si>
  <si>
    <t>Driveshaft Bending Analysis, Additional Parameters</t>
  </si>
  <si>
    <t>Desired Performance Characteristics</t>
  </si>
  <si>
    <t>Off-the-Shelf Performance Characteristics</t>
  </si>
  <si>
    <t>Supply current/motor</t>
  </si>
  <si>
    <t>Gear ratio</t>
  </si>
  <si>
    <t>Input gear radius</t>
  </si>
  <si>
    <t>Output gear radius</t>
  </si>
  <si>
    <t>Off-the-shelf gear ratio</t>
  </si>
  <si>
    <t>Cart speed</t>
  </si>
  <si>
    <t>Gear Tooth Stress Analysis, Additional Parameters</t>
  </si>
  <si>
    <t>Gear efficiency</t>
  </si>
  <si>
    <t>A</t>
  </si>
  <si>
    <t>V</t>
  </si>
  <si>
    <t>Output Lewis form factor, Y</t>
  </si>
  <si>
    <t>Input yield strength</t>
  </si>
  <si>
    <t>Input gear tooth stress</t>
  </si>
  <si>
    <t>Output gear tooth stress</t>
  </si>
  <si>
    <t>Output gear tooth safety factor</t>
  </si>
  <si>
    <t>Input gear tooth safety factor</t>
  </si>
  <si>
    <t>Input width, b</t>
  </si>
  <si>
    <t>Input Lewis form factor, Y</t>
  </si>
  <si>
    <t>Output width, b</t>
  </si>
  <si>
    <t>Output yield strength</t>
  </si>
  <si>
    <t>Gear Tooth Stress Analysis Results</t>
  </si>
  <si>
    <t>Number of base supports</t>
  </si>
  <si>
    <t>Off-the-Shelf Component Parameters</t>
  </si>
  <si>
    <t>Shaft bending safety factor</t>
  </si>
  <si>
    <t>Shaft bending stress</t>
  </si>
  <si>
    <t>Driveshaft Bending Stress Analysis Results</t>
  </si>
  <si>
    <t>Static friction coefficient</t>
  </si>
  <si>
    <t>Wheel torque</t>
  </si>
  <si>
    <t>Wheel angular velocity</t>
  </si>
  <si>
    <t>Max wheel torque before slip</t>
  </si>
  <si>
    <t>Wheel output power</t>
  </si>
  <si>
    <t>Motor output power</t>
  </si>
  <si>
    <t>Motor input power</t>
  </si>
  <si>
    <t>Cantilevered length</t>
  </si>
  <si>
    <t>Diameter</t>
  </si>
  <si>
    <t>Yield strength</t>
  </si>
  <si>
    <t>Tangential force, F_t</t>
  </si>
  <si>
    <t>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</si>
</sst>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19</xdr:row>
      <xdr:rowOff>57152</xdr:rowOff>
    </xdr:from>
    <xdr:to>
      <xdr:col>21</xdr:col>
      <xdr:colOff>313756</xdr:colOff>
      <xdr:row>37</xdr:row>
      <xdr:rowOff>171450</xdr:rowOff>
    </xdr:to>
    <xdr:grpSp>
      <xdr:nvGrpSpPr>
        <xdr:cNvPr id="6" name="Group 5"/>
        <xdr:cNvGrpSpPr/>
      </xdr:nvGrpSpPr>
      <xdr:grpSpPr>
        <a:xfrm>
          <a:off x="7258050" y="3676652"/>
          <a:ext cx="10172131" cy="3543298"/>
          <a:chOff x="3762375" y="3616803"/>
          <a:chExt cx="10038781" cy="4012221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62375" y="3619500"/>
            <a:ext cx="5485714" cy="4009524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48775" y="3616803"/>
            <a:ext cx="4552381" cy="279999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258300" y="6428952"/>
            <a:ext cx="3428571" cy="50476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H13" sqref="H13"/>
    </sheetView>
  </sheetViews>
  <sheetFormatPr defaultRowHeight="15" x14ac:dyDescent="0.25"/>
  <cols>
    <col min="1" max="1" width="11.42578125" style="1" customWidth="1"/>
    <col min="2" max="2" width="10.140625" style="1" customWidth="1"/>
    <col min="3" max="3" width="30.85546875" style="1" customWidth="1"/>
    <col min="4" max="4" width="9.140625" style="1"/>
    <col min="5" max="5" width="12.5703125" style="1" bestFit="1" customWidth="1"/>
    <col min="6" max="6" width="5.85546875" style="1" bestFit="1" customWidth="1"/>
    <col min="7" max="7" width="28.7109375" style="1" bestFit="1" customWidth="1"/>
    <col min="8" max="9" width="9.140625" style="1"/>
    <col min="10" max="10" width="29.140625" style="1" bestFit="1" customWidth="1"/>
    <col min="11" max="16384" width="9.140625" style="1"/>
  </cols>
  <sheetData>
    <row r="1" spans="1:7" x14ac:dyDescent="0.25">
      <c r="A1" s="3" t="s">
        <v>18</v>
      </c>
      <c r="B1" s="3"/>
      <c r="C1" s="3"/>
      <c r="E1" s="3" t="s">
        <v>23</v>
      </c>
      <c r="F1" s="3"/>
      <c r="G1" s="3"/>
    </row>
    <row r="2" spans="1:7" x14ac:dyDescent="0.25">
      <c r="A2" s="1">
        <v>50</v>
      </c>
      <c r="B2" s="1" t="s">
        <v>1</v>
      </c>
      <c r="C2" s="1" t="s">
        <v>0</v>
      </c>
      <c r="E2" s="1">
        <f>A2*A3*(SIN(RADIANS(A7)) + (A6/32.2))/(A8*A4)</f>
        <v>0.95392866297026524</v>
      </c>
      <c r="F2" s="1" t="s">
        <v>5</v>
      </c>
      <c r="G2" s="4" t="s">
        <v>52</v>
      </c>
    </row>
    <row r="3" spans="1:7" x14ac:dyDescent="0.25">
      <c r="A3" s="1">
        <v>3</v>
      </c>
      <c r="B3" s="1" t="s">
        <v>7</v>
      </c>
      <c r="C3" s="1" t="s">
        <v>2</v>
      </c>
      <c r="E3" s="2">
        <f>E2*16</f>
        <v>15.262858607524244</v>
      </c>
      <c r="F3" s="2" t="s">
        <v>11</v>
      </c>
      <c r="G3" s="4"/>
    </row>
    <row r="4" spans="1:7" x14ac:dyDescent="0.25">
      <c r="A4" s="1">
        <v>3</v>
      </c>
      <c r="C4" s="1" t="s">
        <v>46</v>
      </c>
      <c r="E4" s="1">
        <f>A10*(A2/3)*A3</f>
        <v>20.000000000000004</v>
      </c>
      <c r="F4" s="1" t="s">
        <v>5</v>
      </c>
      <c r="G4" s="1" t="s">
        <v>54</v>
      </c>
    </row>
    <row r="5" spans="1:7" x14ac:dyDescent="0.25">
      <c r="A5" s="1">
        <v>5</v>
      </c>
      <c r="B5" s="1" t="s">
        <v>8</v>
      </c>
      <c r="C5" s="1" t="s">
        <v>3</v>
      </c>
      <c r="E5" s="1">
        <f>A5*12/A3</f>
        <v>20</v>
      </c>
      <c r="F5" s="1" t="s">
        <v>12</v>
      </c>
      <c r="G5" s="4" t="s">
        <v>53</v>
      </c>
    </row>
    <row r="6" spans="1:7" x14ac:dyDescent="0.25">
      <c r="A6" s="1">
        <v>0.2</v>
      </c>
      <c r="B6" s="1" t="s">
        <v>9</v>
      </c>
      <c r="C6" s="1" t="s">
        <v>4</v>
      </c>
      <c r="E6" s="2">
        <f>(E5/(2*PI()))*60</f>
        <v>190.98593171027443</v>
      </c>
      <c r="F6" s="2" t="s">
        <v>14</v>
      </c>
      <c r="G6" s="4"/>
    </row>
    <row r="7" spans="1:7" x14ac:dyDescent="0.25">
      <c r="A7" s="1">
        <v>0.3</v>
      </c>
      <c r="B7" s="1" t="s">
        <v>10</v>
      </c>
      <c r="C7" s="1" t="s">
        <v>6</v>
      </c>
      <c r="E7" s="1">
        <f>(E3*0.0070615518333333)*(E6*0.104719755)</f>
        <v>2.1555893411742755</v>
      </c>
      <c r="F7" s="1" t="s">
        <v>16</v>
      </c>
      <c r="G7" s="1" t="s">
        <v>55</v>
      </c>
    </row>
    <row r="8" spans="1:7" x14ac:dyDescent="0.25">
      <c r="A8" s="1">
        <v>0.6</v>
      </c>
      <c r="C8" s="1" t="s">
        <v>13</v>
      </c>
      <c r="E8" s="1">
        <f>E7/A18</f>
        <v>3.0794133445346796</v>
      </c>
      <c r="F8" s="1" t="s">
        <v>16</v>
      </c>
      <c r="G8" s="1" t="s">
        <v>56</v>
      </c>
    </row>
    <row r="9" spans="1:7" x14ac:dyDescent="0.25">
      <c r="A9" s="1">
        <v>12</v>
      </c>
      <c r="B9" s="1" t="s">
        <v>34</v>
      </c>
      <c r="C9" s="1" t="s">
        <v>15</v>
      </c>
      <c r="E9" s="1">
        <f>E8/A8</f>
        <v>5.1323555742244666</v>
      </c>
      <c r="F9" s="1" t="s">
        <v>16</v>
      </c>
      <c r="G9" s="1" t="s">
        <v>57</v>
      </c>
    </row>
    <row r="10" spans="1:7" x14ac:dyDescent="0.25">
      <c r="A10" s="1">
        <v>0.4</v>
      </c>
      <c r="C10" s="1" t="s">
        <v>51</v>
      </c>
      <c r="E10" s="1">
        <f>E9/A9</f>
        <v>0.42769629785203889</v>
      </c>
      <c r="F10" s="1" t="s">
        <v>33</v>
      </c>
      <c r="G10" s="1" t="s">
        <v>25</v>
      </c>
    </row>
    <row r="11" spans="1:7" x14ac:dyDescent="0.25">
      <c r="E11" s="1">
        <f>A15/E6</f>
        <v>9.948376736367677E-2</v>
      </c>
      <c r="G11" s="1" t="s">
        <v>26</v>
      </c>
    </row>
    <row r="13" spans="1:7" x14ac:dyDescent="0.25">
      <c r="A13" s="3" t="s">
        <v>47</v>
      </c>
      <c r="B13" s="5"/>
      <c r="C13" s="5"/>
      <c r="E13" s="3" t="s">
        <v>24</v>
      </c>
      <c r="F13" s="5"/>
      <c r="G13" s="5"/>
    </row>
    <row r="14" spans="1:7" x14ac:dyDescent="0.25">
      <c r="A14" s="1">
        <v>208</v>
      </c>
      <c r="B14" s="1" t="s">
        <v>11</v>
      </c>
      <c r="C14" s="1" t="s">
        <v>19</v>
      </c>
      <c r="E14" s="1">
        <f>(A14*0.0070615518333333)*(A15*0.104719755)</f>
        <v>2.9224406806863459</v>
      </c>
      <c r="F14" s="1" t="s">
        <v>16</v>
      </c>
      <c r="G14" s="1" t="s">
        <v>21</v>
      </c>
    </row>
    <row r="15" spans="1:7" x14ac:dyDescent="0.25">
      <c r="A15" s="1">
        <v>19</v>
      </c>
      <c r="B15" s="1" t="s">
        <v>14</v>
      </c>
      <c r="C15" s="1" t="s">
        <v>20</v>
      </c>
      <c r="E15" s="1">
        <f>A17/A16</f>
        <v>0.1111111111111111</v>
      </c>
      <c r="G15" s="1" t="s">
        <v>29</v>
      </c>
    </row>
    <row r="16" spans="1:7" x14ac:dyDescent="0.25">
      <c r="A16" s="1">
        <v>2.25</v>
      </c>
      <c r="B16" s="1" t="s">
        <v>7</v>
      </c>
      <c r="C16" s="1" t="s">
        <v>27</v>
      </c>
      <c r="E16" s="1">
        <f>A14*E15*A18</f>
        <v>16.177777777777777</v>
      </c>
      <c r="F16" s="1" t="s">
        <v>11</v>
      </c>
      <c r="G16" s="1" t="s">
        <v>52</v>
      </c>
    </row>
    <row r="17" spans="1:7" x14ac:dyDescent="0.25">
      <c r="A17" s="1">
        <v>0.25</v>
      </c>
      <c r="B17" s="1" t="s">
        <v>7</v>
      </c>
      <c r="C17" s="1" t="s">
        <v>28</v>
      </c>
      <c r="E17" s="1">
        <f>A15/E15</f>
        <v>171</v>
      </c>
      <c r="F17" s="1" t="s">
        <v>14</v>
      </c>
      <c r="G17" s="1" t="s">
        <v>53</v>
      </c>
    </row>
    <row r="18" spans="1:7" x14ac:dyDescent="0.25">
      <c r="A18" s="1">
        <v>0.7</v>
      </c>
      <c r="C18" s="1" t="s">
        <v>32</v>
      </c>
      <c r="E18" s="1">
        <f>(A15/E15)*2*PI()*A3/(60*12)</f>
        <v>4.4767695313654547</v>
      </c>
      <c r="F18" s="1" t="s">
        <v>8</v>
      </c>
      <c r="G18" s="1" t="s">
        <v>30</v>
      </c>
    </row>
    <row r="20" spans="1:7" x14ac:dyDescent="0.25">
      <c r="A20" s="3" t="s">
        <v>31</v>
      </c>
      <c r="B20" s="5"/>
      <c r="C20" s="5"/>
      <c r="E20" s="3" t="s">
        <v>45</v>
      </c>
      <c r="F20" s="3"/>
      <c r="G20" s="3"/>
    </row>
    <row r="21" spans="1:7" x14ac:dyDescent="0.25">
      <c r="A21" s="1">
        <f>A14/(16*A16)</f>
        <v>5.7777777777777777</v>
      </c>
      <c r="B21" s="1" t="s">
        <v>1</v>
      </c>
      <c r="C21" s="1" t="s">
        <v>61</v>
      </c>
      <c r="E21" s="1">
        <f>(A21*A22/(16*A23*A24))/1000</f>
        <v>0.69333333333333325</v>
      </c>
      <c r="F21" s="1" t="s">
        <v>62</v>
      </c>
      <c r="G21" s="1" t="s">
        <v>37</v>
      </c>
    </row>
    <row r="22" spans="1:7" x14ac:dyDescent="0.25">
      <c r="A22" s="1">
        <v>48</v>
      </c>
      <c r="C22" s="1" t="s">
        <v>17</v>
      </c>
      <c r="E22" s="1">
        <f>A25/E21</f>
        <v>21.634615384615387</v>
      </c>
      <c r="G22" s="1" t="s">
        <v>40</v>
      </c>
    </row>
    <row r="23" spans="1:7" x14ac:dyDescent="0.25">
      <c r="A23" s="1">
        <v>0.125</v>
      </c>
      <c r="B23" s="1" t="s">
        <v>7</v>
      </c>
      <c r="C23" s="1" t="s">
        <v>41</v>
      </c>
      <c r="E23" s="1">
        <f>(A21*A22/(16*A26*A27))/1000</f>
        <v>0.43333333333333329</v>
      </c>
      <c r="F23" s="1" t="s">
        <v>62</v>
      </c>
      <c r="G23" s="1" t="s">
        <v>38</v>
      </c>
    </row>
    <row r="24" spans="1:7" x14ac:dyDescent="0.25">
      <c r="A24" s="1">
        <v>0.2</v>
      </c>
      <c r="C24" s="1" t="s">
        <v>42</v>
      </c>
      <c r="E24" s="1">
        <f>A28/E23</f>
        <v>34.61538461538462</v>
      </c>
      <c r="G24" s="1" t="s">
        <v>39</v>
      </c>
    </row>
    <row r="25" spans="1:7" x14ac:dyDescent="0.25">
      <c r="A25" s="1">
        <v>15</v>
      </c>
      <c r="B25" s="1" t="s">
        <v>62</v>
      </c>
      <c r="C25" s="1" t="s">
        <v>36</v>
      </c>
    </row>
    <row r="26" spans="1:7" x14ac:dyDescent="0.25">
      <c r="A26" s="1">
        <v>0.125</v>
      </c>
      <c r="B26" s="1" t="s">
        <v>7</v>
      </c>
      <c r="C26" s="1" t="s">
        <v>43</v>
      </c>
    </row>
    <row r="27" spans="1:7" x14ac:dyDescent="0.25">
      <c r="A27" s="1">
        <v>0.32</v>
      </c>
      <c r="C27" s="1" t="s">
        <v>35</v>
      </c>
    </row>
    <row r="28" spans="1:7" x14ac:dyDescent="0.25">
      <c r="A28" s="1">
        <v>15</v>
      </c>
      <c r="B28" s="1" t="s">
        <v>62</v>
      </c>
      <c r="C28" s="1" t="s">
        <v>44</v>
      </c>
    </row>
    <row r="30" spans="1:7" x14ac:dyDescent="0.25">
      <c r="A30" s="3" t="s">
        <v>22</v>
      </c>
      <c r="B30" s="3"/>
      <c r="C30" s="3"/>
      <c r="E30" s="3" t="s">
        <v>50</v>
      </c>
      <c r="F30" s="3"/>
      <c r="G30" s="3"/>
    </row>
    <row r="31" spans="1:7" x14ac:dyDescent="0.25">
      <c r="A31" s="1">
        <v>0.375</v>
      </c>
      <c r="B31" s="1" t="s">
        <v>7</v>
      </c>
      <c r="C31" s="1" t="s">
        <v>59</v>
      </c>
      <c r="E31" s="1">
        <f>((A2/A4)*A32*A31*4/2)/(PI()*((A31/2)^4))/1000</f>
        <v>16.096262886528478</v>
      </c>
      <c r="F31" s="1" t="s">
        <v>62</v>
      </c>
      <c r="G31" s="1" t="s">
        <v>49</v>
      </c>
    </row>
    <row r="32" spans="1:7" x14ac:dyDescent="0.25">
      <c r="A32" s="1">
        <v>5</v>
      </c>
      <c r="B32" s="1" t="s">
        <v>7</v>
      </c>
      <c r="C32" s="1" t="s">
        <v>58</v>
      </c>
      <c r="E32" s="1">
        <f>(A33/E31)</f>
        <v>2.4850488763747385</v>
      </c>
      <c r="G32" s="1" t="s">
        <v>48</v>
      </c>
    </row>
    <row r="33" spans="1:3" x14ac:dyDescent="0.25">
      <c r="A33" s="1">
        <v>40</v>
      </c>
      <c r="B33" s="1" t="s">
        <v>62</v>
      </c>
      <c r="C33" s="1" t="s">
        <v>60</v>
      </c>
    </row>
  </sheetData>
  <mergeCells count="10">
    <mergeCell ref="A1:C1"/>
    <mergeCell ref="A20:C20"/>
    <mergeCell ref="E1:G1"/>
    <mergeCell ref="A13:C13"/>
    <mergeCell ref="E13:G13"/>
    <mergeCell ref="E20:G20"/>
    <mergeCell ref="G5:G6"/>
    <mergeCell ref="G2:G3"/>
    <mergeCell ref="A30:C30"/>
    <mergeCell ref="E30:G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2018-08-29T22:52:12Z</dcterms:created>
  <dcterms:modified xsi:type="dcterms:W3CDTF">2018-09-03T03:42:55Z</dcterms:modified>
</cp:coreProperties>
</file>