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fileVersion appName="xl" lastEdited="7" lowestEdited="7" rupBuild="11208"/>
  <workbookPr hidePivotFieldList="1" defaultThemeVersion="166925"/>
  <ns1:AlternateContent>
    <ns1:Choice Requires="x15">
      <ns2:absPath url="/Users/tudormoldovan/Desktop/Proiect INFO/"/>
    </ns1:Choice>
  </ns1:AlternateContent>
  <ns3:revisionPtr revIDLastSave="0" documentId="13_ncr:1_{BAB6EE26-578C-EF43-A888-6A9842CF09BF}" ns4:coauthVersionLast="45" ns4:coauthVersionMax="45" ns5:uidLastSave="{00000000-0000-0000-0000-000000000000}"/>
  <bookViews>
    <workbookView xWindow="0" yWindow="460" windowWidth="28800" windowHeight="16280" ns6:uid="{6A44DA51-D805-4D4E-AC6C-01D8CB486623}"/>
  </bookViews>
  <workbookProtection lockStructure="1"/>
  <sheets>
    <sheet name="Acasa" sheetId="1" ns7:id="rId1"/>
    <sheet name="Vehicule" sheetId="8" ns7:id="rId2"/>
    <sheet name="Parc_Auto" sheetId="4" ns7:id="rId3"/>
    <sheet name="Curse_S1" sheetId="9" ns7:id="rId4"/>
    <sheet name="Raport_S1" sheetId="17" ns7:id="rId5"/>
    <sheet name="Clienti_Fideli" sheetId="5" ns7:id="rId6"/>
    <sheet name="Clienti_Curenti" sheetId="7" ns7:id="rId7"/>
    <sheet name="Angajati" sheetId="6" ns7:id="rId8"/>
  </sheets>
  <definedNames>
    <definedName name="ACCES_DIR._CĂTRE_PISCINĂ">Vehicule!$K$4:$K$54</definedName>
    <definedName name="Cameră_Delux">Vehicule!$D$16:$N$26</definedName>
    <definedName name="Cameră_Palais">Vehicule!$D$27:$N$37</definedName>
    <definedName name="Cameră_Superioară">Vehicule!$D$5:$N$15</definedName>
    <definedName name="Data_achizitiei">Parc_Auto!$M$4:$M$18</definedName>
    <definedName name="DATA_ELIBERĂRII">Vehicule!$N$4:$N$53</definedName>
    <definedName name="DATA_OCUPĂRII">Vehicule!$M$4:$M$54</definedName>
    <definedName name="ETAJ">Vehicule!$J$4:$J$54</definedName>
    <definedName name="Kilometraj">Parc_Auto!$L$4:$L$18</definedName>
    <definedName name="Marca">Parc_Auto!$D$4:$D$18</definedName>
    <definedName name="Model">Parc_Auto!$E$4:$E$18</definedName>
    <definedName name="Nr._locuri_pasageri">Parc_Auto!$N$4:$N$18</definedName>
    <definedName name="Număr_cameră">Vehicule!$E$4:$E$54</definedName>
    <definedName name="Număr_de_înmatriculare">Parc_Auto!$I$4:$I$18</definedName>
    <definedName name="Nume">Clienti_Fideli!$D$4:$D$19</definedName>
    <definedName name="Nume_șofer">Parc_Auto!$O$4:$O$18</definedName>
    <definedName name="OCUPATĂ_LIBERĂ">Vehicule!$L$4:$L$54</definedName>
    <definedName name="Prenume">Clienti_Fideli!$E$4:$E$19</definedName>
    <definedName name="PREȚ_NOAPTE">Vehicule!$I$4:$I$54</definedName>
    <definedName name="Serie_de_șasiu">Parc_Auto!$H$4:$H$18</definedName>
    <definedName name="Suită_Delux">Vehicule!$D$43:$N$47</definedName>
    <definedName name="Suită_Palais">Vehicule!$D$48:$N$52</definedName>
    <definedName name="Suită_Sperioară">Vehicule!$D$38:$N$42</definedName>
    <definedName name="SUPRAFAȚĂ_ÎN_m²">Vehicule!$F$4:$F$54</definedName>
    <definedName name="TABEL_CAMERE">Vehicule!$D$4:$N$54</definedName>
    <definedName name="Tip">Parc_Auto!$F$4:$F$18</definedName>
    <definedName name="Tip_Cameră">Vehicule!$D$4:$D$54</definedName>
    <definedName name="TIP_PAT">Vehicule!$G$4:$G$54</definedName>
    <definedName name="Ultima_revzie">Parc_Auto!$J$4:$J$18</definedName>
    <definedName name="Următoarea_revizie">Parc_Auto!$K$4:$K$18</definedName>
    <definedName name="Utilizare">Parc_Auto!$G$4:$G$18</definedName>
    <definedName name="VEDERE_LA_MARE">Vehicule!$H$4:$H$54</definedName>
    <definedName name="Villa">Vehicule!$D$53:$N$54</definedName>
  </definedNames>
  <calcPr calcId="191029"/>
  <pivotCaches>
    <pivotCache cacheId="2" ns7:id="rId9"/>
  </pivotCaches>
  <extLst>
    <ext uri="{140A7094-0E35-4892-8432-C4D2E57EDEB5}">
      <ns8:workbookPr chartTrackingRefBase="1"/>
    </ext>
    <ext uri="{B58B0392-4F1F-4190-BB64-5DF3571DCE5F}">
      <ns9:calcFeatures>
        <ns9:feature name="microsoft.com:RD"/>
        <ns9:feature name="microsoft.com:Single"/>
        <ns9:feature name="microsoft.com:FV"/>
        <ns9:feature name="microsoft.com:CNMTM"/>
      </ns9:calcFeatures>
    </ext>
  </extLst>
</workbook>
</file>

<file path=xl/calcChain.xml><?xml version="1.0" encoding="utf-8"?>
<calcChain xmlns="http://schemas.openxmlformats.org/spreadsheetml/2006/main">
  <c r="K41" i="17" l="1"/>
  <c r="L41" i="17"/>
  <c r="K42" i="17"/>
  <c r="L42" i="17"/>
  <c r="K43" i="17"/>
  <c r="L43" i="17"/>
  <c r="I41" i="17"/>
  <c r="J41" i="17"/>
  <c r="I42" i="17"/>
  <c r="J42" i="17"/>
  <c r="I43" i="17"/>
  <c r="J43" i="17"/>
  <c r="E41" i="17"/>
  <c r="F41" i="17"/>
  <c r="G41" i="17"/>
  <c r="H41" i="17"/>
  <c r="E42" i="17"/>
  <c r="F42" i="17"/>
  <c r="G42" i="17"/>
  <c r="H42" i="17"/>
  <c r="E43" i="17"/>
  <c r="F43" i="17"/>
  <c r="G43" i="17"/>
  <c r="H43" i="17"/>
  <c r="D42" i="17"/>
  <c r="D43" i="17"/>
  <c r="D41" i="17"/>
  <c r="F5" i="5" l="1"/>
  <c r="F6" i="5"/>
  <c r="F7" i="5"/>
  <c r="F8" i="5"/>
  <c r="F5" i="9"/>
  <c r="S5" i="9"/>
  <c r="T5" i="9"/>
  <c r="U5" i="9"/>
  <c r="V5" i="9"/>
  <c r="W5" i="9"/>
  <c r="R5" i="9"/>
  <c r="H45" i="6" l="1"/>
  <c r="E27" i="4" l="1"/>
  <c r="E25" i="4"/>
  <c r="E24" i="4"/>
  <c r="T4" i="8" l="1"/>
  <c r="T3" i="8"/>
  <c r="T5" i="8"/>
  <c r="T7" i="8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5" i="7"/>
  <c r="F6" i="9" l="1"/>
  <c r="M6" i="9" s="1"/>
  <c r="F7" i="9"/>
  <c r="M7" i="9" s="1"/>
  <c r="F8" i="9"/>
  <c r="M8" i="9" s="1"/>
  <c r="F9" i="9"/>
  <c r="M9" i="9" s="1"/>
  <c r="F10" i="9"/>
  <c r="M10" i="9" s="1"/>
  <c r="F11" i="9"/>
  <c r="M11" i="9" s="1"/>
  <c r="F12" i="9"/>
  <c r="M12" i="9" s="1"/>
  <c r="F13" i="9"/>
  <c r="M13" i="9" s="1"/>
  <c r="F14" i="9"/>
  <c r="M14" i="9" s="1"/>
  <c r="F15" i="9"/>
  <c r="M15" i="9" s="1"/>
  <c r="F16" i="9"/>
  <c r="M16" i="9" s="1"/>
  <c r="F17" i="9"/>
  <c r="M17" i="9" s="1"/>
  <c r="F18" i="9"/>
  <c r="M18" i="9" s="1"/>
  <c r="F19" i="9"/>
  <c r="M19" i="9" s="1"/>
  <c r="F20" i="9"/>
  <c r="M20" i="9" s="1"/>
  <c r="F21" i="9"/>
  <c r="M21" i="9" s="1"/>
  <c r="F22" i="9"/>
  <c r="M22" i="9" s="1"/>
  <c r="F23" i="9"/>
  <c r="M23" i="9" s="1"/>
  <c r="F24" i="9"/>
  <c r="M24" i="9" s="1"/>
  <c r="F25" i="9"/>
  <c r="M25" i="9" s="1"/>
  <c r="F26" i="9"/>
  <c r="M26" i="9" s="1"/>
  <c r="F27" i="9"/>
  <c r="M27" i="9" s="1"/>
  <c r="F28" i="9"/>
  <c r="M28" i="9" s="1"/>
  <c r="F29" i="9"/>
  <c r="M29" i="9" s="1"/>
  <c r="F30" i="9"/>
  <c r="M30" i="9" s="1"/>
  <c r="F31" i="9"/>
  <c r="M31" i="9" s="1"/>
  <c r="F32" i="9"/>
  <c r="M32" i="9" s="1"/>
  <c r="F33" i="9"/>
  <c r="M33" i="9" s="1"/>
  <c r="F34" i="9"/>
  <c r="M34" i="9" s="1"/>
  <c r="F35" i="9"/>
  <c r="M35" i="9" s="1"/>
  <c r="F36" i="9"/>
  <c r="M36" i="9" s="1"/>
  <c r="F37" i="9"/>
  <c r="M37" i="9" s="1"/>
  <c r="F38" i="9"/>
  <c r="M38" i="9" s="1"/>
  <c r="F39" i="9"/>
  <c r="M39" i="9" s="1"/>
  <c r="F40" i="9"/>
  <c r="M40" i="9" s="1"/>
  <c r="F41" i="9"/>
  <c r="M41" i="9" s="1"/>
  <c r="F42" i="9"/>
  <c r="M42" i="9" s="1"/>
  <c r="F43" i="9"/>
  <c r="M43" i="9" s="1"/>
  <c r="F44" i="9"/>
  <c r="M44" i="9" s="1"/>
  <c r="F45" i="9"/>
  <c r="M45" i="9" s="1"/>
  <c r="F46" i="9"/>
  <c r="M46" i="9" s="1"/>
  <c r="F47" i="9"/>
  <c r="M47" i="9" s="1"/>
  <c r="F48" i="9"/>
  <c r="M48" i="9" s="1"/>
  <c r="F49" i="9"/>
  <c r="M49" i="9" s="1"/>
  <c r="F50" i="9"/>
  <c r="M50" i="9" s="1"/>
  <c r="F51" i="9"/>
  <c r="M51" i="9" s="1"/>
  <c r="F52" i="9"/>
  <c r="M52" i="9" s="1"/>
  <c r="F53" i="9"/>
  <c r="M53" i="9" s="1"/>
  <c r="F54" i="9"/>
  <c r="M54" i="9" s="1"/>
  <c r="M5" i="9"/>
  <c r="L38" i="6" l="1"/>
  <c r="L42" i="6"/>
  <c r="L23" i="6"/>
  <c r="L33" i="6"/>
  <c r="L34" i="6"/>
  <c r="L6" i="6"/>
  <c r="L27" i="6"/>
  <c r="L41" i="6"/>
  <c r="L16" i="6"/>
  <c r="L10" i="6"/>
  <c r="L20" i="6"/>
  <c r="L8" i="6"/>
  <c r="L28" i="6"/>
  <c r="L17" i="6"/>
  <c r="L11" i="6"/>
  <c r="L12" i="6"/>
  <c r="L24" i="6"/>
  <c r="L29" i="6"/>
  <c r="L21" i="6"/>
  <c r="L14" i="6"/>
  <c r="L30" i="6"/>
  <c r="L25" i="6"/>
  <c r="L35" i="6"/>
  <c r="L32" i="6"/>
  <c r="L5" i="6"/>
  <c r="L26" i="6"/>
  <c r="L22" i="6"/>
  <c r="L40" i="6"/>
  <c r="L18" i="6"/>
  <c r="L19" i="6"/>
  <c r="L36" i="6"/>
  <c r="L37" i="6"/>
  <c r="L9" i="6"/>
  <c r="L7" i="6"/>
  <c r="L13" i="6"/>
  <c r="L31" i="6"/>
  <c r="L39" i="6"/>
  <c r="L15" i="6"/>
  <c r="H39" i="6" l="1"/>
  <c r="J39" i="6" s="1"/>
  <c r="I39" i="6"/>
  <c r="H31" i="6"/>
  <c r="J31" i="6" s="1"/>
  <c r="I31" i="6"/>
  <c r="H13" i="6"/>
  <c r="J13" i="6" s="1"/>
  <c r="M13" i="6" s="1"/>
  <c r="I13" i="6"/>
  <c r="I38" i="6"/>
  <c r="I42" i="6"/>
  <c r="I23" i="6"/>
  <c r="I33" i="6"/>
  <c r="I34" i="6"/>
  <c r="I6" i="6"/>
  <c r="I27" i="6"/>
  <c r="I41" i="6"/>
  <c r="I16" i="6"/>
  <c r="I10" i="6"/>
  <c r="I20" i="6"/>
  <c r="I8" i="6"/>
  <c r="I28" i="6"/>
  <c r="I17" i="6"/>
  <c r="I11" i="6"/>
  <c r="I12" i="6"/>
  <c r="I24" i="6"/>
  <c r="I29" i="6"/>
  <c r="I21" i="6"/>
  <c r="I14" i="6"/>
  <c r="I30" i="6"/>
  <c r="I25" i="6"/>
  <c r="I35" i="6"/>
  <c r="I32" i="6"/>
  <c r="I5" i="6"/>
  <c r="I26" i="6"/>
  <c r="I22" i="6"/>
  <c r="I40" i="6"/>
  <c r="I18" i="6"/>
  <c r="I19" i="6"/>
  <c r="I36" i="6"/>
  <c r="I37" i="6"/>
  <c r="I9" i="6"/>
  <c r="I7" i="6"/>
  <c r="I15" i="6"/>
  <c r="F48" i="6" l="1"/>
  <c r="G48" i="6"/>
  <c r="M39" i="6"/>
  <c r="M31" i="6"/>
  <c r="H38" i="6"/>
  <c r="J38" i="6" s="1"/>
  <c r="M38" i="6" s="1"/>
  <c r="H42" i="6"/>
  <c r="J42" i="6" s="1"/>
  <c r="M42" i="6" s="1"/>
  <c r="H23" i="6"/>
  <c r="J23" i="6" s="1"/>
  <c r="M23" i="6" s="1"/>
  <c r="H33" i="6"/>
  <c r="J33" i="6" s="1"/>
  <c r="M33" i="6" s="1"/>
  <c r="H34" i="6"/>
  <c r="J34" i="6" s="1"/>
  <c r="M34" i="6" s="1"/>
  <c r="H6" i="6"/>
  <c r="J6" i="6" s="1"/>
  <c r="M6" i="6" s="1"/>
  <c r="H27" i="6"/>
  <c r="J27" i="6" s="1"/>
  <c r="M27" i="6" s="1"/>
  <c r="H41" i="6"/>
  <c r="J41" i="6" s="1"/>
  <c r="M41" i="6" s="1"/>
  <c r="H16" i="6"/>
  <c r="J16" i="6" s="1"/>
  <c r="M16" i="6" s="1"/>
  <c r="H10" i="6"/>
  <c r="J10" i="6" s="1"/>
  <c r="M10" i="6" s="1"/>
  <c r="H20" i="6"/>
  <c r="J20" i="6" s="1"/>
  <c r="H8" i="6"/>
  <c r="J8" i="6" s="1"/>
  <c r="M8" i="6" s="1"/>
  <c r="H28" i="6"/>
  <c r="J28" i="6" s="1"/>
  <c r="M28" i="6" s="1"/>
  <c r="H17" i="6"/>
  <c r="J17" i="6" s="1"/>
  <c r="M17" i="6" s="1"/>
  <c r="H11" i="6"/>
  <c r="J11" i="6" s="1"/>
  <c r="M11" i="6" s="1"/>
  <c r="H12" i="6"/>
  <c r="J12" i="6" s="1"/>
  <c r="M12" i="6" s="1"/>
  <c r="H24" i="6"/>
  <c r="J24" i="6" s="1"/>
  <c r="M24" i="6" s="1"/>
  <c r="H29" i="6"/>
  <c r="J29" i="6" s="1"/>
  <c r="M29" i="6" s="1"/>
  <c r="H21" i="6"/>
  <c r="J21" i="6" s="1"/>
  <c r="H14" i="6"/>
  <c r="J14" i="6" s="1"/>
  <c r="M14" i="6" s="1"/>
  <c r="H30" i="6"/>
  <c r="J30" i="6" s="1"/>
  <c r="M30" i="6" s="1"/>
  <c r="H25" i="6"/>
  <c r="J25" i="6" s="1"/>
  <c r="M25" i="6" s="1"/>
  <c r="H35" i="6"/>
  <c r="J35" i="6" s="1"/>
  <c r="M35" i="6" s="1"/>
  <c r="H32" i="6"/>
  <c r="J32" i="6" s="1"/>
  <c r="M32" i="6" s="1"/>
  <c r="H5" i="6"/>
  <c r="J5" i="6" s="1"/>
  <c r="M5" i="6" s="1"/>
  <c r="H26" i="6"/>
  <c r="J26" i="6" s="1"/>
  <c r="M26" i="6" s="1"/>
  <c r="H22" i="6"/>
  <c r="J22" i="6" s="1"/>
  <c r="M22" i="6" s="1"/>
  <c r="H40" i="6"/>
  <c r="J40" i="6" s="1"/>
  <c r="M40" i="6" s="1"/>
  <c r="H18" i="6"/>
  <c r="J18" i="6" s="1"/>
  <c r="M18" i="6" s="1"/>
  <c r="H19" i="6"/>
  <c r="J19" i="6" s="1"/>
  <c r="M19" i="6" s="1"/>
  <c r="H36" i="6"/>
  <c r="J36" i="6" s="1"/>
  <c r="M36" i="6" s="1"/>
  <c r="H37" i="6"/>
  <c r="J37" i="6" s="1"/>
  <c r="M37" i="6" s="1"/>
  <c r="H9" i="6"/>
  <c r="J9" i="6" s="1"/>
  <c r="M9" i="6" s="1"/>
  <c r="H7" i="6"/>
  <c r="J7" i="6" s="1"/>
  <c r="M7" i="6" s="1"/>
  <c r="H15" i="6"/>
  <c r="J15" i="6" s="1"/>
  <c r="M15" i="6" s="1"/>
  <c r="M21" i="6" l="1"/>
  <c r="M20" i="6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5" i="7"/>
  <c r="H33" i="7"/>
  <c r="H34" i="7"/>
  <c r="H35" i="7"/>
  <c r="H36" i="7"/>
  <c r="H37" i="7"/>
  <c r="H38" i="7"/>
  <c r="H39" i="7"/>
  <c r="H40" i="7"/>
  <c r="H41" i="7"/>
  <c r="H42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5" i="7"/>
  <c r="I48" i="6" l="1"/>
  <c r="J48" i="6"/>
  <c r="F9" i="5"/>
  <c r="F10" i="5"/>
  <c r="F11" i="5"/>
  <c r="F12" i="5"/>
  <c r="F13" i="5"/>
  <c r="F14" i="5"/>
  <c r="F15" i="5"/>
  <c r="F16" i="5"/>
  <c r="F17" i="5"/>
  <c r="F18" i="5"/>
  <c r="F19" i="5"/>
  <c r="W4" i="5" l="1"/>
  <c r="I5" i="5" s="1"/>
  <c r="I18" i="5" l="1"/>
  <c r="I17" i="5"/>
  <c r="I15" i="5"/>
  <c r="I14" i="5"/>
  <c r="I12" i="5"/>
  <c r="I11" i="5"/>
  <c r="I10" i="5"/>
  <c r="I6" i="5"/>
  <c r="I16" i="5"/>
  <c r="I13" i="5"/>
  <c r="I9" i="5"/>
  <c r="I8" i="5"/>
  <c r="I19" i="5"/>
  <c r="I7" i="5"/>
</calcChain>
</file>

<file path=xl/sharedStrings.xml><?xml version="1.0" encoding="utf-8"?>
<sst xmlns="http://schemas.openxmlformats.org/spreadsheetml/2006/main" count="861" uniqueCount="392">
  <si>
    <t>Autocar</t>
  </si>
  <si>
    <t>Camion</t>
  </si>
  <si>
    <t>Duba</t>
  </si>
  <si>
    <t>Trailer</t>
  </si>
  <si>
    <t>Autoutilitara</t>
  </si>
  <si>
    <t>Semiremorca</t>
  </si>
  <si>
    <t>Platforma</t>
  </si>
  <si>
    <t>King</t>
  </si>
  <si>
    <t>Queen</t>
  </si>
  <si>
    <t>Nu</t>
  </si>
  <si>
    <t>Da</t>
  </si>
  <si>
    <t>ITP valabil</t>
  </si>
  <si>
    <t>Liberă</t>
  </si>
  <si>
    <t>Ocupată</t>
  </si>
  <si>
    <t>Mercedes-Benz</t>
  </si>
  <si>
    <t>V 300 d</t>
  </si>
  <si>
    <t xml:space="preserve">V 250 </t>
  </si>
  <si>
    <t>S 400 d</t>
  </si>
  <si>
    <t>S 350 d</t>
  </si>
  <si>
    <t xml:space="preserve">S 450 </t>
  </si>
  <si>
    <t>S 650</t>
  </si>
  <si>
    <t>GLS 400 d</t>
  </si>
  <si>
    <t xml:space="preserve">Citan </t>
  </si>
  <si>
    <t>Sprinter</t>
  </si>
  <si>
    <t>Monovolum</t>
  </si>
  <si>
    <t>Limuzină</t>
  </si>
  <si>
    <t>SUV</t>
  </si>
  <si>
    <t>Furgon Frigorific</t>
  </si>
  <si>
    <t>Microbuz</t>
  </si>
  <si>
    <t>Garia</t>
  </si>
  <si>
    <t>VIA 2+2</t>
  </si>
  <si>
    <t>Courtesy 4+2</t>
  </si>
  <si>
    <t>Cart Golf</t>
  </si>
  <si>
    <t>Transport persoane</t>
  </si>
  <si>
    <t>Aprovizionare</t>
  </si>
  <si>
    <t>WDAT35RUH56H56545</t>
  </si>
  <si>
    <t>WBDG5645678HJ6754</t>
  </si>
  <si>
    <t>WEDG5463219OI9870</t>
  </si>
  <si>
    <t>WRD5454GTR5544667</t>
  </si>
  <si>
    <t>WRTR45432HJ009989</t>
  </si>
  <si>
    <t>WFGD64836HF736457</t>
  </si>
  <si>
    <t>WGDHG564532KK9028</t>
  </si>
  <si>
    <t>WED453HU786453896</t>
  </si>
  <si>
    <t>WEGK756493UI85736</t>
  </si>
  <si>
    <t>WGHG54739485UT746</t>
  </si>
  <si>
    <t>WBNK8675432DD3241</t>
  </si>
  <si>
    <t>WMKO7658394HH6352</t>
  </si>
  <si>
    <t>WXDR4267GTR63YW89</t>
  </si>
  <si>
    <t>WBHU76645TEG63526</t>
  </si>
  <si>
    <t>D847</t>
  </si>
  <si>
    <t>O908</t>
  </si>
  <si>
    <t>P008</t>
  </si>
  <si>
    <t>Q234</t>
  </si>
  <si>
    <t>G789</t>
  </si>
  <si>
    <t>P986</t>
  </si>
  <si>
    <t>L097</t>
  </si>
  <si>
    <t>T543</t>
  </si>
  <si>
    <t>C567</t>
  </si>
  <si>
    <t>L987</t>
  </si>
  <si>
    <t>U765</t>
  </si>
  <si>
    <t>F665</t>
  </si>
  <si>
    <t>U890</t>
  </si>
  <si>
    <t>G676</t>
  </si>
  <si>
    <t>Ion Popescu</t>
  </si>
  <si>
    <t>Radu Popa</t>
  </si>
  <si>
    <t>Gheorghe Ionescu</t>
  </si>
  <si>
    <t>Andrei Barbu</t>
  </si>
  <si>
    <t>Robert Rotar</t>
  </si>
  <si>
    <t>Bogdan Stanescu</t>
  </si>
  <si>
    <t>Alexandru Georgescu</t>
  </si>
  <si>
    <t>Sorin Aldea</t>
  </si>
  <si>
    <t>Radu Constantinescu</t>
  </si>
  <si>
    <t>Razvan Tănase</t>
  </si>
  <si>
    <t>Andrei Vladescu</t>
  </si>
  <si>
    <t>Teodor Mânzat</t>
  </si>
  <si>
    <t>Paul Popescu</t>
  </si>
  <si>
    <t>David Tomescu</t>
  </si>
  <si>
    <t xml:space="preserve">Cristea </t>
  </si>
  <si>
    <t>Popa</t>
  </si>
  <si>
    <t>Muntean</t>
  </si>
  <si>
    <t>Bolta</t>
  </si>
  <si>
    <t xml:space="preserve">Barbu </t>
  </si>
  <si>
    <t>Radu</t>
  </si>
  <si>
    <t>Roman</t>
  </si>
  <si>
    <t>Filip</t>
  </si>
  <si>
    <t>Popescu</t>
  </si>
  <si>
    <t>Tudor</t>
  </si>
  <si>
    <t>Teodorescu</t>
  </si>
  <si>
    <t>Badea</t>
  </si>
  <si>
    <t>Aldea</t>
  </si>
  <si>
    <t>Dumitrescu</t>
  </si>
  <si>
    <t>Pop</t>
  </si>
  <si>
    <t>Ioana</t>
  </si>
  <si>
    <t>Ion</t>
  </si>
  <si>
    <t>George</t>
  </si>
  <si>
    <t>Andreea</t>
  </si>
  <si>
    <t>Mircea</t>
  </si>
  <si>
    <t>David</t>
  </si>
  <si>
    <t>Alexandru</t>
  </si>
  <si>
    <t>Oana</t>
  </si>
  <si>
    <t>Paul</t>
  </si>
  <si>
    <t>Daria</t>
  </si>
  <si>
    <t>Robert</t>
  </si>
  <si>
    <t>Dumitru</t>
  </si>
  <si>
    <t>Urmatoarea zi de nastere</t>
  </si>
  <si>
    <t>Data de azi</t>
  </si>
  <si>
    <t>M</t>
  </si>
  <si>
    <t>F</t>
  </si>
  <si>
    <t>Franța</t>
  </si>
  <si>
    <t>Elveția</t>
  </si>
  <si>
    <t>Romania</t>
  </si>
  <si>
    <t>Germania</t>
  </si>
  <si>
    <t>Monaco</t>
  </si>
  <si>
    <t>Suedia</t>
  </si>
  <si>
    <t>Austria</t>
  </si>
  <si>
    <t>Danemarca</t>
  </si>
  <si>
    <t>Norvegia</t>
  </si>
  <si>
    <t>Storchgasse 9</t>
  </si>
  <si>
    <t>Kartnerstrasse 55</t>
  </si>
  <si>
    <t>Calea Dumbrăvii 6</t>
  </si>
  <si>
    <t>Stefan Cel Mare 8</t>
  </si>
  <si>
    <t>Ullmanstasse 6</t>
  </si>
  <si>
    <t>Strada Lungă 8</t>
  </si>
  <si>
    <t>raducristea@gmail.com</t>
  </si>
  <si>
    <t>ioanapopa@gmail.com</t>
  </si>
  <si>
    <t>ionmuntean@gmail.com</t>
  </si>
  <si>
    <t>georgebolta@yahoo.com</t>
  </si>
  <si>
    <t>andreeabarbu@yahoo.com</t>
  </si>
  <si>
    <t>davidradu@yahoo.com</t>
  </si>
  <si>
    <t>alexandruroman@gmail.com</t>
  </si>
  <si>
    <t>mirceafilip@gmail.com</t>
  </si>
  <si>
    <t>oanapopescu@gmail.com</t>
  </si>
  <si>
    <t>paultudor@yahoo.com</t>
  </si>
  <si>
    <t>dariateodorescu@yahoo.com</t>
  </si>
  <si>
    <t>robertbadea@gmail.com</t>
  </si>
  <si>
    <t>dumitrualdea@gmail.com</t>
  </si>
  <si>
    <t>ioanadumitrescu@yahoo.com</t>
  </si>
  <si>
    <t>tudorpop@yahoo.com</t>
  </si>
  <si>
    <t>Autoutilitara</t>
  </si>
  <si>
    <t>Nicolae Bălcescu 7</t>
  </si>
  <si>
    <t>Mihai Eminescu 67</t>
  </si>
  <si>
    <t>Flroilor 9</t>
  </si>
  <si>
    <t>George Coșbuc 17</t>
  </si>
  <si>
    <t>Teilor 7</t>
  </si>
  <si>
    <t>Unirii 25</t>
  </si>
  <si>
    <t>Victoriei 99</t>
  </si>
  <si>
    <t>Mihai Eminescu 65</t>
  </si>
  <si>
    <t>Libertății 7</t>
  </si>
  <si>
    <t xml:space="preserve">NUME </t>
  </si>
  <si>
    <t>Voicu</t>
  </si>
  <si>
    <t>Adela</t>
  </si>
  <si>
    <t>Costea</t>
  </si>
  <si>
    <t>Valentin</t>
  </si>
  <si>
    <t>Bârsănescu</t>
  </si>
  <si>
    <t>Rebecca</t>
  </si>
  <si>
    <t>Cămătaru</t>
  </si>
  <si>
    <t>Dragomir </t>
  </si>
  <si>
    <t>Morar</t>
  </si>
  <si>
    <t>Isabela</t>
  </si>
  <si>
    <t>Pârvulescu</t>
  </si>
  <si>
    <t>Eduard </t>
  </si>
  <si>
    <t>Manea</t>
  </si>
  <si>
    <t>Ionut</t>
  </si>
  <si>
    <t>Voica</t>
  </si>
  <si>
    <t>Alin</t>
  </si>
  <si>
    <t>Cârțan</t>
  </si>
  <si>
    <t>Iulian</t>
  </si>
  <si>
    <t>Botnaru</t>
  </si>
  <si>
    <t xml:space="preserve">Dragos </t>
  </si>
  <si>
    <t>Pîrvu</t>
  </si>
  <si>
    <t>Roxana</t>
  </si>
  <si>
    <t>Chelaru</t>
  </si>
  <si>
    <t>Mariana </t>
  </si>
  <si>
    <t>Bruno </t>
  </si>
  <si>
    <t>Klaus</t>
  </si>
  <si>
    <t>Călugăreanu</t>
  </si>
  <si>
    <t>Nicolina</t>
  </si>
  <si>
    <t>Ivan </t>
  </si>
  <si>
    <t>Teodor</t>
  </si>
  <si>
    <t>Papacioc</t>
  </si>
  <si>
    <t>Bennie </t>
  </si>
  <si>
    <t>Hurmuzescu</t>
  </si>
  <si>
    <t>Andra </t>
  </si>
  <si>
    <t>Pușcaș</t>
  </si>
  <si>
    <t>Romeo </t>
  </si>
  <si>
    <t>Mihăilă</t>
  </si>
  <si>
    <t>Flaviu </t>
  </si>
  <si>
    <t>Săulescu</t>
  </si>
  <si>
    <t>Rudolf </t>
  </si>
  <si>
    <t>Ciucurescu</t>
  </si>
  <si>
    <t>Anisia</t>
  </si>
  <si>
    <t>Mihnea</t>
  </si>
  <si>
    <t>Fernando </t>
  </si>
  <si>
    <t>Roland </t>
  </si>
  <si>
    <t>Necula</t>
  </si>
  <si>
    <t>Konstantin </t>
  </si>
  <si>
    <t>Viorel </t>
  </si>
  <si>
    <t>Magdalena</t>
  </si>
  <si>
    <t>Croitor</t>
  </si>
  <si>
    <t>Dumitru </t>
  </si>
  <si>
    <t>Sandu </t>
  </si>
  <si>
    <t>Dăscălescu</t>
  </si>
  <si>
    <t>Rodica</t>
  </si>
  <si>
    <t>Oprea</t>
  </si>
  <si>
    <t>Albert</t>
  </si>
  <si>
    <t>Opriș</t>
  </si>
  <si>
    <t>Sebastian</t>
  </si>
  <si>
    <t>Ghiță</t>
  </si>
  <si>
    <t>Vladimir </t>
  </si>
  <si>
    <t>Olaru</t>
  </si>
  <si>
    <t>Anton</t>
  </si>
  <si>
    <t>Ungureanu</t>
  </si>
  <si>
    <t>Vincenza</t>
  </si>
  <si>
    <t>Bran </t>
  </si>
  <si>
    <t>Florin </t>
  </si>
  <si>
    <t>Neacșu</t>
  </si>
  <si>
    <t>Margareta</t>
  </si>
  <si>
    <t>Dobrogeanu</t>
  </si>
  <si>
    <t>Samuel </t>
  </si>
  <si>
    <t>Sorin </t>
  </si>
  <si>
    <t>NJ8776T</t>
  </si>
  <si>
    <t>B5666TT</t>
  </si>
  <si>
    <t>OT677P00</t>
  </si>
  <si>
    <t>G665</t>
  </si>
  <si>
    <t>6635TT35</t>
  </si>
  <si>
    <t>H6365</t>
  </si>
  <si>
    <t>U73645</t>
  </si>
  <si>
    <t>O99I9</t>
  </si>
  <si>
    <t>NMFMDM4</t>
  </si>
  <si>
    <t>JFHET5563</t>
  </si>
  <si>
    <t>JJEH778E</t>
  </si>
  <si>
    <t>3EDDSDE2</t>
  </si>
  <si>
    <t>HGTTE53</t>
  </si>
  <si>
    <t>JFKDG655</t>
  </si>
  <si>
    <t>KDJFBC666</t>
  </si>
  <si>
    <t>GLEA00</t>
  </si>
  <si>
    <t>OPHEH4</t>
  </si>
  <si>
    <t>2DOOR</t>
  </si>
  <si>
    <t>889HHE</t>
  </si>
  <si>
    <t>Nr. Crt</t>
  </si>
  <si>
    <t>NUME</t>
  </si>
  <si>
    <t xml:space="preserve">PRENUME </t>
  </si>
  <si>
    <t>CNP</t>
  </si>
  <si>
    <t>DATA NAȘTERII</t>
  </si>
  <si>
    <t>DATA ANGAJĂRII</t>
  </si>
  <si>
    <t>VECHIME</t>
  </si>
  <si>
    <t>VÂRSTĂ</t>
  </si>
  <si>
    <t>VÂRSTA &gt; 30 ANI</t>
  </si>
  <si>
    <t>FUNCȚIE</t>
  </si>
  <si>
    <t>SEX</t>
  </si>
  <si>
    <t>SALAR</t>
  </si>
  <si>
    <t>SCHIMB</t>
  </si>
  <si>
    <t>Barbu</t>
  </si>
  <si>
    <t>Adelina</t>
  </si>
  <si>
    <t>Florescu</t>
  </si>
  <si>
    <t>Bâlc</t>
  </si>
  <si>
    <t>Claudiu</t>
  </si>
  <si>
    <t>Petru</t>
  </si>
  <si>
    <t>Eduard</t>
  </si>
  <si>
    <t>Iacob</t>
  </si>
  <si>
    <t>Leonard</t>
  </si>
  <si>
    <t>Căluţiu</t>
  </si>
  <si>
    <t>Ionescu</t>
  </si>
  <si>
    <t>Monica</t>
  </si>
  <si>
    <t>Silaghi</t>
  </si>
  <si>
    <t>Ovidiu</t>
  </si>
  <si>
    <t>Dragoman</t>
  </si>
  <si>
    <t>Petrescu</t>
  </si>
  <si>
    <t>Raul</t>
  </si>
  <si>
    <t xml:space="preserve">Popa </t>
  </si>
  <si>
    <t>Moldovan</t>
  </si>
  <si>
    <t>Vlădescu</t>
  </si>
  <si>
    <t>Sima</t>
  </si>
  <si>
    <t>Schuster</t>
  </si>
  <si>
    <t>Cristescu</t>
  </si>
  <si>
    <t>Dușa</t>
  </si>
  <si>
    <t>Mânzat</t>
  </si>
  <si>
    <t>Bica</t>
  </si>
  <si>
    <t>Tomescu</t>
  </si>
  <si>
    <t>Georgescu</t>
  </si>
  <si>
    <t>Receptioner</t>
  </si>
  <si>
    <t>Șofer</t>
  </si>
  <si>
    <t>Gheorghe</t>
  </si>
  <si>
    <t>Andrei</t>
  </si>
  <si>
    <t>Bogdan</t>
  </si>
  <si>
    <t>Sorin</t>
  </si>
  <si>
    <t>Razvan</t>
  </si>
  <si>
    <t>Rotar</t>
  </si>
  <si>
    <t>Stanescu</t>
  </si>
  <si>
    <t>Tănase</t>
  </si>
  <si>
    <t>Vladescu</t>
  </si>
  <si>
    <t>Constantinescu</t>
  </si>
  <si>
    <t>Bucătar Șef</t>
  </si>
  <si>
    <t>Manager</t>
  </si>
  <si>
    <t>Menaj</t>
  </si>
  <si>
    <t>Concierge</t>
  </si>
  <si>
    <t>Portar</t>
  </si>
  <si>
    <t>Valet</t>
  </si>
  <si>
    <t>Curățenie</t>
  </si>
  <si>
    <t>Ajutor Bucătar</t>
  </si>
  <si>
    <t>Teodora</t>
  </si>
  <si>
    <t>Daniela</t>
  </si>
  <si>
    <t>Maria</t>
  </si>
  <si>
    <t>Sandra</t>
  </si>
  <si>
    <t>Nicolae</t>
  </si>
  <si>
    <t>Mihaela</t>
  </si>
  <si>
    <t>Darius</t>
  </si>
  <si>
    <t>Row Labels</t>
  </si>
  <si>
    <t>Grand Total</t>
  </si>
  <si>
    <t>Sum of Preț/Noapte</t>
  </si>
  <si>
    <t>Sum of Ianuarie</t>
  </si>
  <si>
    <t xml:space="preserve">Sum of Februarie </t>
  </si>
  <si>
    <t xml:space="preserve">Sum of Martie </t>
  </si>
  <si>
    <t xml:space="preserve">Sum of Aprilie </t>
  </si>
  <si>
    <t>Sum of Mai</t>
  </si>
  <si>
    <t>Sum of Iunie</t>
  </si>
  <si>
    <t>Sum of Total</t>
  </si>
  <si>
    <t>Numar Vehicule</t>
  </si>
  <si>
    <t>Numar Vehicule Ocupate</t>
  </si>
  <si>
    <t>Numar Vehicule Libere</t>
  </si>
  <si>
    <t>PRENUME</t>
  </si>
  <si>
    <t xml:space="preserve">Procent de Ocupare </t>
  </si>
  <si>
    <t>Cei mai mulți km:</t>
  </si>
  <si>
    <t>Cei mai puțini km:</t>
  </si>
  <si>
    <t>Media de Km a Flotei</t>
  </si>
  <si>
    <t>Total salarii/lună</t>
  </si>
  <si>
    <t>Angajați femei</t>
  </si>
  <si>
    <t>Angajați bărbați</t>
  </si>
  <si>
    <t>Vârstă sub 30</t>
  </si>
  <si>
    <t>Vârstă peste 30</t>
  </si>
  <si>
    <t>Paula</t>
  </si>
  <si>
    <t>TIP VEHICUL</t>
  </si>
  <si>
    <t>NUMAR VEHICUL</t>
  </si>
  <si>
    <t xml:space="preserve">CAPACITATE (T)</t>
  </si>
  <si>
    <t>TIP COMBUSTIBIL</t>
  </si>
  <si>
    <t>GPS</t>
  </si>
  <si>
    <t>TARIF/KM</t>
  </si>
  <si>
    <t>AXE</t>
  </si>
  <si>
    <t>ITP VALABIL</t>
  </si>
  <si>
    <t>OCUPATĂ/LIBERĂ</t>
  </si>
  <si>
    <t>DATA OCUPĂRII</t>
  </si>
  <si>
    <t>DATA ELIBERĂRII</t>
  </si>
  <si>
    <t>MARCA</t>
  </si>
  <si>
    <t>MODEL</t>
  </si>
  <si>
    <t xml:space="preserve">TIP </t>
  </si>
  <si>
    <t>UTILIZARE</t>
  </si>
  <si>
    <t>SERIE DE ȘASIU</t>
  </si>
  <si>
    <t>NUMĂR DE ÎNMATRICULARE</t>
  </si>
  <si>
    <t>ULTIMA REVIZIE</t>
  </si>
  <si>
    <t>URMĂTOAREA REVIZIE</t>
  </si>
  <si>
    <t>KILOMETRAJ</t>
  </si>
  <si>
    <t>DATA ACHIZIȚIEI</t>
  </si>
  <si>
    <t>NR. LOCURI PASAGERI</t>
  </si>
  <si>
    <t>NUME ȘOFER</t>
  </si>
  <si>
    <t xml:space="preserve">TIP VEHICUL </t>
  </si>
  <si>
    <t>IANUARIE</t>
  </si>
  <si>
    <t xml:space="preserve">FEBRUARIE </t>
  </si>
  <si>
    <t>MARTIE</t>
  </si>
  <si>
    <t>APRILIE</t>
  </si>
  <si>
    <t>MAI</t>
  </si>
  <si>
    <t>IUNIE</t>
  </si>
  <si>
    <t>&lt;3</t>
  </si>
  <si>
    <t>&gt;3</t>
  </si>
  <si>
    <t>&lt;6</t>
  </si>
  <si>
    <t>&gt;6</t>
  </si>
  <si>
    <t>&lt;8</t>
  </si>
  <si>
    <t>&gt;8</t>
  </si>
  <si>
    <t>&gt;12</t>
  </si>
  <si>
    <t>&gt;13</t>
  </si>
  <si>
    <t>&gt;14</t>
  </si>
  <si>
    <t>&lt;4</t>
  </si>
  <si>
    <t>&lt;5</t>
  </si>
  <si>
    <t>&lt;7</t>
  </si>
  <si>
    <t>TOTAL</t>
  </si>
  <si>
    <t>TIP VEHICUL</t>
  </si>
  <si>
    <t>ZILE PÂNĂ LA URM. ZI DE NAȘTERE</t>
  </si>
  <si>
    <t>ȚARA</t>
  </si>
  <si>
    <t>ADRESA</t>
  </si>
  <si>
    <t>ADRESA DE E-MAIL</t>
  </si>
  <si>
    <t>NR. TELEFON</t>
  </si>
  <si>
    <t>TIPUL PREFERAT DE VEHICUL</t>
  </si>
  <si>
    <t>MEDIA CURSELOR / LUNA</t>
  </si>
  <si>
    <t>TOTAL KM PARCURSI</t>
  </si>
  <si>
    <t>ULTIMA CURSA</t>
  </si>
  <si>
    <t>NR VEHICUL</t>
  </si>
  <si>
    <t>DATA PLECARE</t>
  </si>
  <si>
    <t>DATA SOSIRE</t>
  </si>
  <si>
    <t>NR.TELEFON</t>
  </si>
  <si>
    <t>E-MAIL</t>
  </si>
  <si>
    <t>TIP MARFA</t>
  </si>
  <si>
    <t>NR VEHICUL</t>
  </si>
  <si>
    <t>TRANSPORT AEROPORT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</si>
</sst>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€-1]"/>
    <numFmt numFmtId="165" formatCode="000\-00\-0000"/>
    <numFmt numFmtId="166" formatCode="#,##0.00\ [$€-1]"/>
  </numFmts>
  <fonts count="6">
    <font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rgb="FFFFF2E7"/>
      <name val="Calibri (Body)"/>
      <charset val="238"/>
    </font>
    <font>
      <sz val="12"/>
      <color rgb="FFFFF2E7"/>
      <name val="Calibri"/>
      <family val="2"/>
      <charset val="238"/>
      <scheme val="minor"/>
    </font>
    <font>
      <sz val="18"/>
      <color rgb="FFFFF2E7"/>
      <name val="Calibri (Body)"/>
      <charset val="238"/>
    </font>
    <font>
      <b/>
      <sz val="12"/>
      <color theme="0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6EADE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C8CE"/>
        <bgColor indexed="64"/>
      </patternFill>
    </fill>
    <fill>
      <patternFill patternType="solid">
        <fgColor rgb="FFFFEB9B"/>
        <bgColor indexed="64"/>
      </patternFill>
    </fill>
    <fill>
      <patternFill patternType="solid">
        <fgColor rgb="FFC6EFCF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EBEBEB"/>
        <bgColor theme="0"/>
      </patternFill>
    </fill>
  </fills>
  <borders count="115">
    <border>
      <left/>
      <right/>
      <top/>
      <bottom/>
      <diagonal/>
    </border>
    <border>
      <left style="hair">
        <color auto="1"/>
      </left>
      <right style="hair">
        <color auto="1"/>
      </right>
      <top style="slantDashDot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slantDashDot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slantDashDot">
        <color auto="1"/>
      </bottom>
      <diagonal/>
    </border>
    <border>
      <left/>
      <right style="hair">
        <color auto="1"/>
      </right>
      <top style="slantDashDot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slantDashDot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slantDashDot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slantDashDot">
        <color auto="1"/>
      </bottom>
      <diagonal/>
    </border>
    <border>
      <left style="thick">
        <color auto="1"/>
      </left>
      <right style="slantDashDot">
        <color auto="1"/>
      </right>
      <top style="slantDashDot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slantDashDot">
        <color auto="1"/>
      </top>
      <bottom style="hair">
        <color auto="1"/>
      </bottom>
      <diagonal/>
    </border>
    <border>
      <left style="thick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slantDashDot">
        <color auto="1"/>
      </right>
      <top style="hair">
        <color auto="1"/>
      </top>
      <bottom style="slantDashDot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slantDashDot">
        <color auto="1"/>
      </bottom>
      <diagonal/>
    </border>
    <border>
      <left style="thick">
        <color auto="1"/>
      </left>
      <right style="slantDashDot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slantDashDot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slantDashDot">
        <color auto="1"/>
      </right>
      <top style="hair">
        <color auto="1"/>
      </top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ck">
        <color auto="1"/>
      </left>
      <right style="slantDashDot">
        <color auto="1"/>
      </right>
      <top style="thick">
        <color auto="1"/>
      </top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 style="thick">
        <color auto="1"/>
      </top>
      <bottom style="slantDashDot">
        <color auto="1"/>
      </bottom>
      <diagonal/>
    </border>
    <border>
      <left style="slantDashDot">
        <color auto="1"/>
      </left>
      <right style="slantDashDot">
        <color auto="1"/>
      </right>
      <top/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slantDashDot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theme="1" tint="0.14993743705557422"/>
      </left>
      <right style="dashed">
        <color theme="1" tint="0.14990691854609822"/>
      </right>
      <top style="double">
        <color theme="1" tint="0.14993743705557422"/>
      </top>
      <bottom style="double">
        <color theme="1" tint="0.14993743705557422"/>
      </bottom>
      <diagonal/>
    </border>
    <border>
      <left style="double">
        <color theme="1" tint="0.14996795556505021"/>
      </left>
      <right style="dashed">
        <color theme="1" tint="0.14990691854609822"/>
      </right>
      <top/>
      <bottom style="hair">
        <color theme="1" tint="0.14996795556505021"/>
      </bottom>
      <diagonal/>
    </border>
    <border>
      <left style="double">
        <color theme="1" tint="0.14996795556505021"/>
      </left>
      <right style="dashed">
        <color theme="1" tint="0.14990691854609822"/>
      </right>
      <top style="hair">
        <color theme="1" tint="0.14996795556505021"/>
      </top>
      <bottom style="hair">
        <color theme="1" tint="0.14996795556505021"/>
      </bottom>
      <diagonal/>
    </border>
    <border>
      <left style="double">
        <color theme="1" tint="0.14996795556505021"/>
      </left>
      <right style="dashed">
        <color theme="1" tint="0.14990691854609822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90691854609822"/>
      </left>
      <right style="dashed">
        <color theme="1" tint="0.1498764000366222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90691854609822"/>
      </left>
      <right style="dashed">
        <color theme="1" tint="0.1498764000366222"/>
      </right>
      <top/>
      <bottom style="hair">
        <color theme="1" tint="0.14996795556505021"/>
      </bottom>
      <diagonal/>
    </border>
    <border>
      <left style="dashed">
        <color theme="1" tint="0.14990691854609822"/>
      </left>
      <right style="dashed">
        <color theme="1" tint="0.1498764000366222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90691854609822"/>
      </left>
      <right style="dashed">
        <color theme="1" tint="0.1498764000366222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8764000366222"/>
      </left>
      <right style="dashed">
        <color theme="1" tint="0.1498458815271462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8764000366222"/>
      </left>
      <right style="dashed">
        <color theme="1" tint="0.1498458815271462"/>
      </right>
      <top/>
      <bottom style="hair">
        <color theme="1" tint="0.14996795556505021"/>
      </bottom>
      <diagonal/>
    </border>
    <border>
      <left style="dashed">
        <color theme="1" tint="0.1498764000366222"/>
      </left>
      <right style="dashed">
        <color theme="1" tint="0.1498458815271462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8764000366222"/>
      </left>
      <right style="dashed">
        <color theme="1" tint="0.1498458815271462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8458815271462"/>
      </left>
      <right style="dashed">
        <color theme="1" tint="0.14981536301767021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8458815271462"/>
      </left>
      <right style="dashed">
        <color theme="1" tint="0.14981536301767021"/>
      </right>
      <top/>
      <bottom style="hair">
        <color theme="1" tint="0.14996795556505021"/>
      </bottom>
      <diagonal/>
    </border>
    <border>
      <left style="dashed">
        <color theme="1" tint="0.1498458815271462"/>
      </left>
      <right style="dashed">
        <color theme="1" tint="0.14981536301767021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8458815271462"/>
      </left>
      <right style="dashed">
        <color theme="1" tint="0.14981536301767021"/>
      </right>
      <top style="hair">
        <color theme="1" tint="0.14996795556505021"/>
      </top>
      <bottom style="double">
        <color theme="1" tint="0.14996795556505021"/>
      </bottom>
      <diagonal/>
    </border>
    <border>
      <left/>
      <right style="double">
        <color theme="1" tint="0.14993743705557422"/>
      </right>
      <top style="double">
        <color theme="1" tint="0.14993743705557422"/>
      </top>
      <bottom style="double">
        <color theme="1" tint="0.14993743705557422"/>
      </bottom>
      <diagonal/>
    </border>
    <border>
      <left/>
      <right style="double">
        <color theme="1" tint="0.14996795556505021"/>
      </right>
      <top/>
      <bottom style="hair">
        <color theme="1" tint="0.14996795556505021"/>
      </bottom>
      <diagonal/>
    </border>
    <border>
      <left/>
      <right style="double">
        <color theme="1" tint="0.14996795556505021"/>
      </right>
      <top style="hair">
        <color theme="1" tint="0.14996795556505021"/>
      </top>
      <bottom style="hair">
        <color theme="1" tint="0.14996795556505021"/>
      </bottom>
      <diagonal/>
    </border>
    <border>
      <left/>
      <right style="double">
        <color theme="1" tint="0.14996795556505021"/>
      </right>
      <top style="hair">
        <color theme="1" tint="0.14996795556505021"/>
      </top>
      <bottom style="double">
        <color theme="1" tint="0.14996795556505021"/>
      </bottom>
      <diagonal/>
    </border>
    <border>
      <left style="dashed">
        <color theme="1" tint="0.14981536301767021"/>
      </left>
      <right style="dashed">
        <color theme="1" tint="0.14978484450819421"/>
      </right>
      <top style="double">
        <color theme="1" tint="0.14993743705557422"/>
      </top>
      <bottom style="double">
        <color theme="1" tint="0.14993743705557422"/>
      </bottom>
      <diagonal/>
    </border>
    <border>
      <left style="dashed">
        <color theme="1" tint="0.14981536301767021"/>
      </left>
      <right style="dashed">
        <color theme="1" tint="0.14978484450819421"/>
      </right>
      <top/>
      <bottom style="hair">
        <color theme="1" tint="0.14996795556505021"/>
      </bottom>
      <diagonal/>
    </border>
    <border>
      <left style="dashed">
        <color theme="1" tint="0.14981536301767021"/>
      </left>
      <right style="dashed">
        <color theme="1" tint="0.14978484450819421"/>
      </right>
      <top style="hair">
        <color theme="1" tint="0.14996795556505021"/>
      </top>
      <bottom style="hair">
        <color theme="1" tint="0.14996795556505021"/>
      </bottom>
      <diagonal/>
    </border>
    <border>
      <left style="dashed">
        <color theme="1" tint="0.14981536301767021"/>
      </left>
      <right style="dashed">
        <color theme="1" tint="0.14978484450819421"/>
      </right>
      <top style="hair">
        <color theme="1" tint="0.14996795556505021"/>
      </top>
      <bottom style="double">
        <color theme="1" tint="0.149967955565050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slantDashDot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slantDashDot">
        <color auto="1"/>
      </right>
      <top style="medium">
        <color auto="1"/>
      </top>
      <bottom style="hair">
        <color auto="1"/>
      </bottom>
      <diagonal/>
    </border>
    <border>
      <left style="slantDashDot">
        <color auto="1"/>
      </left>
      <right style="slantDashDot">
        <color auto="1"/>
      </right>
      <top style="medium">
        <color auto="1"/>
      </top>
      <bottom style="hair">
        <color auto="1"/>
      </bottom>
      <diagonal/>
    </border>
    <border>
      <left style="slantDashDot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slantDashDot">
        <color auto="1"/>
      </right>
      <top style="hair">
        <color auto="1"/>
      </top>
      <bottom style="hair">
        <color auto="1"/>
      </bottom>
      <diagonal/>
    </border>
    <border>
      <left style="slantDashDot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slantDashDot">
        <color auto="1"/>
      </right>
      <top style="hair">
        <color auto="1"/>
      </top>
      <bottom style="medium">
        <color auto="1"/>
      </bottom>
      <diagonal/>
    </border>
    <border>
      <left style="slantDashDot">
        <color auto="1"/>
      </left>
      <right style="slantDashDot">
        <color auto="1"/>
      </right>
      <top style="hair">
        <color auto="1"/>
      </top>
      <bottom style="medium">
        <color auto="1"/>
      </bottom>
      <diagonal/>
    </border>
    <border>
      <left style="slantDashDot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1" fontId="0" fillId="5" borderId="8" xfId="0" applyNumberFormat="1" applyFill="1" applyBorder="1"/>
    <xf numFmtId="1" fontId="0" fillId="5" borderId="1" xfId="0" applyNumberFormat="1" applyFill="1" applyBorder="1"/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/>
    <xf numFmtId="14" fontId="0" fillId="5" borderId="15" xfId="0" applyNumberFormat="1" applyFill="1" applyBorder="1"/>
    <xf numFmtId="1" fontId="0" fillId="5" borderId="6" xfId="0" applyNumberFormat="1" applyFill="1" applyBorder="1"/>
    <xf numFmtId="1" fontId="0" fillId="5" borderId="2" xfId="0" applyNumberFormat="1" applyFill="1" applyBorder="1"/>
    <xf numFmtId="49" fontId="0" fillId="5" borderId="2" xfId="0" applyNumberFormat="1" applyFill="1" applyBorder="1"/>
    <xf numFmtId="49" fontId="0" fillId="5" borderId="2" xfId="0" applyNumberFormat="1" applyFill="1" applyBorder="1" applyAlignment="1">
      <alignment horizontal="center"/>
    </xf>
    <xf numFmtId="16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/>
    <xf numFmtId="14" fontId="0" fillId="5" borderId="17" xfId="0" applyNumberFormat="1" applyFill="1" applyBorder="1"/>
    <xf numFmtId="1" fontId="0" fillId="5" borderId="7" xfId="0" applyNumberFormat="1" applyFill="1" applyBorder="1"/>
    <xf numFmtId="1" fontId="0" fillId="5" borderId="3" xfId="0" applyNumberFormat="1" applyFill="1" applyBorder="1"/>
    <xf numFmtId="49" fontId="0" fillId="5" borderId="3" xfId="0" applyNumberFormat="1" applyFill="1" applyBorder="1"/>
    <xf numFmtId="49" fontId="0" fillId="5" borderId="3" xfId="0" applyNumberFormat="1" applyFill="1" applyBorder="1" applyAlignment="1">
      <alignment horizontal="center"/>
    </xf>
    <xf numFmtId="164" fontId="0" fillId="5" borderId="3" xfId="0" applyNumberFormat="1" applyFill="1" applyBorder="1"/>
    <xf numFmtId="0" fontId="0" fillId="5" borderId="3" xfId="0" applyFill="1" applyBorder="1" applyAlignment="1">
      <alignment horizontal="center"/>
    </xf>
    <xf numFmtId="14" fontId="0" fillId="5" borderId="3" xfId="0" applyNumberFormat="1" applyFill="1" applyBorder="1"/>
    <xf numFmtId="14" fontId="0" fillId="5" borderId="19" xfId="0" applyNumberFormat="1" applyFill="1" applyBorder="1"/>
    <xf numFmtId="1" fontId="0" fillId="5" borderId="5" xfId="0" applyNumberFormat="1" applyFill="1" applyBorder="1"/>
    <xf numFmtId="1" fontId="0" fillId="5" borderId="4" xfId="0" applyNumberFormat="1" applyFill="1" applyBorder="1"/>
    <xf numFmtId="49" fontId="0" fillId="5" borderId="4" xfId="0" applyNumberFormat="1" applyFill="1" applyBorder="1"/>
    <xf numFmtId="49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/>
    <xf numFmtId="0" fontId="0" fillId="5" borderId="4" xfId="0" applyFill="1" applyBorder="1" applyAlignment="1">
      <alignment horizontal="center"/>
    </xf>
    <xf numFmtId="14" fontId="0" fillId="5" borderId="4" xfId="0" applyNumberFormat="1" applyFill="1" applyBorder="1"/>
    <xf numFmtId="14" fontId="0" fillId="5" borderId="21" xfId="0" applyNumberFormat="1" applyFill="1" applyBorder="1"/>
    <xf numFmtId="1" fontId="0" fillId="5" borderId="9" xfId="0" applyNumberFormat="1" applyFill="1" applyBorder="1"/>
    <xf numFmtId="1" fontId="0" fillId="5" borderId="10" xfId="0" applyNumberFormat="1" applyFill="1" applyBorder="1"/>
    <xf numFmtId="49" fontId="0" fillId="5" borderId="10" xfId="0" applyNumberFormat="1" applyFill="1" applyBorder="1"/>
    <xf numFmtId="49" fontId="0" fillId="5" borderId="10" xfId="0" applyNumberFormat="1" applyFill="1" applyBorder="1" applyAlignment="1">
      <alignment horizontal="center"/>
    </xf>
    <xf numFmtId="164" fontId="0" fillId="5" borderId="10" xfId="0" applyNumberFormat="1" applyFill="1" applyBorder="1"/>
    <xf numFmtId="0" fontId="0" fillId="5" borderId="10" xfId="0" applyFill="1" applyBorder="1" applyAlignment="1">
      <alignment horizontal="center"/>
    </xf>
    <xf numFmtId="14" fontId="0" fillId="5" borderId="10" xfId="0" applyNumberFormat="1" applyFill="1" applyBorder="1"/>
    <xf numFmtId="14" fontId="0" fillId="5" borderId="23" xfId="0" applyNumberFormat="1" applyFill="1" applyBorder="1"/>
    <xf numFmtId="0" fontId="0" fillId="5" borderId="4" xfId="0" applyFill="1" applyBorder="1"/>
    <xf numFmtId="1" fontId="0" fillId="5" borderId="25" xfId="0" applyNumberFormat="1" applyFill="1" applyBorder="1"/>
    <xf numFmtId="1" fontId="0" fillId="5" borderId="26" xfId="0" applyNumberFormat="1" applyFill="1" applyBorder="1"/>
    <xf numFmtId="49" fontId="0" fillId="5" borderId="26" xfId="0" applyNumberFormat="1" applyFill="1" applyBorder="1"/>
    <xf numFmtId="49" fontId="0" fillId="5" borderId="26" xfId="0" applyNumberFormat="1" applyFill="1" applyBorder="1" applyAlignment="1">
      <alignment horizontal="center"/>
    </xf>
    <xf numFmtId="164" fontId="0" fillId="5" borderId="26" xfId="0" applyNumberFormat="1" applyFill="1" applyBorder="1"/>
    <xf numFmtId="0" fontId="0" fillId="5" borderId="26" xfId="0" applyFill="1" applyBorder="1"/>
    <xf numFmtId="0" fontId="0" fillId="5" borderId="26" xfId="0" applyFill="1" applyBorder="1" applyAlignment="1">
      <alignment horizontal="center"/>
    </xf>
    <xf numFmtId="14" fontId="0" fillId="5" borderId="26" xfId="0" applyNumberFormat="1" applyFill="1" applyBorder="1"/>
    <xf numFmtId="14" fontId="0" fillId="5" borderId="27" xfId="0" applyNumberFormat="1" applyFill="1" applyBorder="1"/>
    <xf numFmtId="0" fontId="0" fillId="5" borderId="31" xfId="0" applyFill="1" applyBorder="1"/>
    <xf numFmtId="0" fontId="0" fillId="5" borderId="28" xfId="0" applyFill="1" applyBorder="1"/>
    <xf numFmtId="0" fontId="0" fillId="5" borderId="32" xfId="0" applyFill="1" applyBorder="1"/>
    <xf numFmtId="0" fontId="0" fillId="5" borderId="29" xfId="0" applyFill="1" applyBorder="1"/>
    <xf numFmtId="0" fontId="0" fillId="5" borderId="33" xfId="0" applyFill="1" applyBorder="1"/>
    <xf numFmtId="9" fontId="0" fillId="5" borderId="30" xfId="0" applyNumberFormat="1" applyFill="1" applyBorder="1"/>
    <xf numFmtId="49" fontId="0" fillId="5" borderId="20" xfId="0" applyNumberFormat="1" applyFill="1" applyBorder="1"/>
    <xf numFmtId="49" fontId="0" fillId="5" borderId="36" xfId="0" applyNumberFormat="1" applyFill="1" applyBorder="1"/>
    <xf numFmtId="14" fontId="0" fillId="5" borderId="36" xfId="0" applyNumberFormat="1" applyFill="1" applyBorder="1"/>
    <xf numFmtId="3" fontId="0" fillId="5" borderId="36" xfId="0" applyNumberFormat="1" applyFill="1" applyBorder="1"/>
    <xf numFmtId="1" fontId="0" fillId="5" borderId="36" xfId="0" applyNumberFormat="1" applyFill="1" applyBorder="1" applyAlignment="1">
      <alignment horizontal="center"/>
    </xf>
    <xf numFmtId="49" fontId="0" fillId="5" borderId="40" xfId="0" applyNumberFormat="1" applyFill="1" applyBorder="1"/>
    <xf numFmtId="49" fontId="0" fillId="5" borderId="16" xfId="0" applyNumberFormat="1" applyFill="1" applyBorder="1"/>
    <xf numFmtId="49" fontId="0" fillId="5" borderId="37" xfId="0" applyNumberFormat="1" applyFill="1" applyBorder="1"/>
    <xf numFmtId="14" fontId="0" fillId="5" borderId="37" xfId="0" applyNumberFormat="1" applyFill="1" applyBorder="1"/>
    <xf numFmtId="3" fontId="0" fillId="5" borderId="37" xfId="0" applyNumberFormat="1" applyFill="1" applyBorder="1"/>
    <xf numFmtId="1" fontId="0" fillId="5" borderId="37" xfId="0" applyNumberFormat="1" applyFill="1" applyBorder="1" applyAlignment="1">
      <alignment horizontal="center"/>
    </xf>
    <xf numFmtId="49" fontId="0" fillId="5" borderId="41" xfId="0" applyNumberFormat="1" applyFill="1" applyBorder="1"/>
    <xf numFmtId="49" fontId="0" fillId="5" borderId="24" xfId="0" applyNumberFormat="1" applyFill="1" applyBorder="1"/>
    <xf numFmtId="49" fontId="0" fillId="5" borderId="38" xfId="0" applyNumberFormat="1" applyFill="1" applyBorder="1"/>
    <xf numFmtId="14" fontId="0" fillId="5" borderId="38" xfId="0" applyNumberFormat="1" applyFill="1" applyBorder="1"/>
    <xf numFmtId="3" fontId="0" fillId="5" borderId="38" xfId="0" applyNumberFormat="1" applyFill="1" applyBorder="1"/>
    <xf numFmtId="1" fontId="0" fillId="5" borderId="38" xfId="0" applyNumberFormat="1" applyFill="1" applyBorder="1" applyAlignment="1">
      <alignment horizontal="center"/>
    </xf>
    <xf numFmtId="49" fontId="0" fillId="5" borderId="42" xfId="0" applyNumberFormat="1" applyFill="1" applyBorder="1"/>
    <xf numFmtId="3" fontId="0" fillId="5" borderId="44" xfId="0" applyNumberFormat="1" applyFill="1" applyBorder="1"/>
    <xf numFmtId="0" fontId="0" fillId="5" borderId="44" xfId="0" applyFill="1" applyBorder="1"/>
    <xf numFmtId="0" fontId="0" fillId="5" borderId="6" xfId="0" applyFill="1" applyBorder="1"/>
    <xf numFmtId="0" fontId="0" fillId="5" borderId="45" xfId="0" applyFill="1" applyBorder="1"/>
    <xf numFmtId="49" fontId="0" fillId="5" borderId="5" xfId="0" applyNumberFormat="1" applyFill="1" applyBorder="1"/>
    <xf numFmtId="3" fontId="0" fillId="5" borderId="46" xfId="0" applyNumberFormat="1" applyFill="1" applyBorder="1"/>
    <xf numFmtId="0" fontId="0" fillId="5" borderId="43" xfId="0" applyFill="1" applyBorder="1"/>
    <xf numFmtId="0" fontId="0" fillId="5" borderId="47" xfId="0" applyFill="1" applyBorder="1"/>
    <xf numFmtId="0" fontId="0" fillId="5" borderId="48" xfId="0" applyFill="1" applyBorder="1"/>
    <xf numFmtId="0" fontId="0" fillId="5" borderId="49" xfId="0" applyFill="1" applyBorder="1"/>
    <xf numFmtId="0" fontId="0" fillId="5" borderId="9" xfId="0" applyFill="1" applyBorder="1"/>
    <xf numFmtId="4" fontId="0" fillId="5" borderId="50" xfId="0" applyNumberFormat="1" applyFill="1" applyBorder="1"/>
    <xf numFmtId="49" fontId="3" fillId="4" borderId="34" xfId="0" applyNumberFormat="1" applyFont="1" applyFill="1" applyBorder="1" applyAlignment="1">
      <alignment horizontal="center"/>
    </xf>
    <xf numFmtId="49" fontId="3" fillId="4" borderId="35" xfId="0" applyNumberFormat="1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49" fontId="3" fillId="4" borderId="39" xfId="0" applyNumberFormat="1" applyFont="1" applyFill="1" applyBorder="1" applyAlignment="1">
      <alignment horizontal="center"/>
    </xf>
    <xf numFmtId="0" fontId="5" fillId="6" borderId="51" xfId="0" applyFont="1" applyFill="1" applyBorder="1"/>
    <xf numFmtId="0" fontId="0" fillId="7" borderId="52" xfId="0" applyFill="1" applyBorder="1" applyAlignment="1">
      <alignment horizontal="center"/>
    </xf>
    <xf numFmtId="0" fontId="0" fillId="8" borderId="53" xfId="0" applyFill="1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5" fillId="6" borderId="55" xfId="0" applyFont="1" applyFill="1" applyBorder="1"/>
    <xf numFmtId="0" fontId="0" fillId="7" borderId="56" xfId="0" applyFill="1" applyBorder="1" applyAlignment="1">
      <alignment horizontal="center"/>
    </xf>
    <xf numFmtId="0" fontId="0" fillId="8" borderId="57" xfId="0" applyFill="1" applyBorder="1" applyAlignment="1">
      <alignment horizontal="center"/>
    </xf>
    <xf numFmtId="0" fontId="0" fillId="9" borderId="58" xfId="0" applyFill="1" applyBorder="1" applyAlignment="1">
      <alignment horizontal="center"/>
    </xf>
    <xf numFmtId="0" fontId="5" fillId="6" borderId="59" xfId="0" applyFont="1" applyFill="1" applyBorder="1"/>
    <xf numFmtId="0" fontId="0" fillId="7" borderId="60" xfId="0" applyFill="1" applyBorder="1" applyAlignment="1">
      <alignment horizontal="center"/>
    </xf>
    <xf numFmtId="0" fontId="0" fillId="8" borderId="61" xfId="0" applyFill="1" applyBorder="1" applyAlignment="1">
      <alignment horizontal="center"/>
    </xf>
    <xf numFmtId="0" fontId="0" fillId="9" borderId="62" xfId="0" applyFill="1" applyBorder="1" applyAlignment="1">
      <alignment horizontal="center"/>
    </xf>
    <xf numFmtId="0" fontId="5" fillId="6" borderId="63" xfId="0" applyFont="1" applyFill="1" applyBorder="1"/>
    <xf numFmtId="0" fontId="0" fillId="7" borderId="64" xfId="0" applyFill="1" applyBorder="1" applyAlignment="1">
      <alignment horizontal="center"/>
    </xf>
    <xf numFmtId="0" fontId="0" fillId="8" borderId="65" xfId="0" applyFill="1" applyBorder="1" applyAlignment="1">
      <alignment horizontal="center"/>
    </xf>
    <xf numFmtId="0" fontId="0" fillId="9" borderId="66" xfId="0" applyFill="1" applyBorder="1" applyAlignment="1">
      <alignment horizontal="center"/>
    </xf>
    <xf numFmtId="0" fontId="5" fillId="6" borderId="67" xfId="0" applyFont="1" applyFill="1" applyBorder="1"/>
    <xf numFmtId="0" fontId="0" fillId="7" borderId="68" xfId="0" applyFill="1" applyBorder="1" applyAlignment="1">
      <alignment horizontal="center"/>
    </xf>
    <xf numFmtId="0" fontId="0" fillId="8" borderId="69" xfId="0" applyFill="1" applyBorder="1" applyAlignment="1">
      <alignment horizontal="center"/>
    </xf>
    <xf numFmtId="0" fontId="0" fillId="9" borderId="70" xfId="0" applyFill="1" applyBorder="1" applyAlignment="1">
      <alignment horizontal="center"/>
    </xf>
    <xf numFmtId="0" fontId="5" fillId="6" borderId="71" xfId="0" applyFont="1" applyFill="1" applyBorder="1"/>
    <xf numFmtId="0" fontId="0" fillId="7" borderId="72" xfId="0" applyFill="1" applyBorder="1" applyAlignment="1">
      <alignment horizontal="center"/>
    </xf>
    <xf numFmtId="0" fontId="0" fillId="8" borderId="73" xfId="0" applyFill="1" applyBorder="1" applyAlignment="1">
      <alignment horizontal="center"/>
    </xf>
    <xf numFmtId="0" fontId="0" fillId="9" borderId="74" xfId="0" applyFill="1" applyBorder="1" applyAlignment="1">
      <alignment horizontal="center"/>
    </xf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0" fillId="12" borderId="0" xfId="0" applyFill="1"/>
    <xf numFmtId="164" fontId="0" fillId="12" borderId="0" xfId="0" applyNumberFormat="1" applyFill="1"/>
    <xf numFmtId="1" fontId="0" fillId="10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left"/>
    </xf>
    <xf numFmtId="164" fontId="3" fillId="4" borderId="0" xfId="0" applyNumberFormat="1" applyFont="1" applyFill="1"/>
    <xf numFmtId="0" fontId="3" fillId="4" borderId="0" xfId="0" applyNumberFormat="1" applyFont="1" applyFill="1"/>
    <xf numFmtId="0" fontId="0" fillId="11" borderId="0" xfId="0" applyFill="1" applyAlignment="1">
      <alignment horizontal="left"/>
    </xf>
    <xf numFmtId="164" fontId="0" fillId="10" borderId="0" xfId="0" applyNumberFormat="1" applyFill="1" applyBorder="1"/>
    <xf numFmtId="0" fontId="0" fillId="10" borderId="0" xfId="0" applyNumberFormat="1" applyFill="1" applyBorder="1"/>
    <xf numFmtId="0" fontId="0" fillId="4" borderId="0" xfId="0" applyFill="1"/>
    <xf numFmtId="0" fontId="3" fillId="4" borderId="75" xfId="0" applyFont="1" applyFill="1" applyBorder="1" applyAlignment="1">
      <alignment horizontal="center"/>
    </xf>
    <xf numFmtId="0" fontId="0" fillId="5" borderId="77" xfId="0" applyFill="1" applyBorder="1"/>
    <xf numFmtId="1" fontId="0" fillId="5" borderId="81" xfId="0" applyNumberFormat="1" applyFill="1" applyBorder="1"/>
    <xf numFmtId="14" fontId="0" fillId="5" borderId="83" xfId="0" applyNumberFormat="1" applyFill="1" applyBorder="1"/>
    <xf numFmtId="14" fontId="0" fillId="5" borderId="5" xfId="0" applyNumberFormat="1" applyFill="1" applyBorder="1"/>
    <xf numFmtId="1" fontId="0" fillId="5" borderId="46" xfId="0" applyNumberFormat="1" applyFill="1" applyBorder="1"/>
    <xf numFmtId="0" fontId="0" fillId="5" borderId="45" xfId="0" applyFill="1" applyBorder="1" applyAlignment="1">
      <alignment horizontal="center"/>
    </xf>
    <xf numFmtId="14" fontId="0" fillId="5" borderId="86" xfId="0" applyNumberFormat="1" applyFill="1" applyBorder="1"/>
    <xf numFmtId="0" fontId="0" fillId="5" borderId="78" xfId="0" applyFill="1" applyBorder="1"/>
    <xf numFmtId="1" fontId="0" fillId="5" borderId="32" xfId="0" applyNumberFormat="1" applyFill="1" applyBorder="1"/>
    <xf numFmtId="14" fontId="0" fillId="5" borderId="29" xfId="0" applyNumberFormat="1" applyFill="1" applyBorder="1"/>
    <xf numFmtId="14" fontId="0" fillId="5" borderId="6" xfId="0" applyNumberFormat="1" applyFill="1" applyBorder="1"/>
    <xf numFmtId="1" fontId="0" fillId="5" borderId="44" xfId="0" applyNumberFormat="1" applyFill="1" applyBorder="1"/>
    <xf numFmtId="0" fontId="0" fillId="5" borderId="32" xfId="0" applyFill="1" applyBorder="1" applyAlignment="1">
      <alignment horizontal="center"/>
    </xf>
    <xf numFmtId="14" fontId="0" fillId="5" borderId="87" xfId="0" applyNumberFormat="1" applyFill="1" applyBorder="1"/>
    <xf numFmtId="0" fontId="0" fillId="5" borderId="79" xfId="0" applyFill="1" applyBorder="1"/>
    <xf numFmtId="0" fontId="0" fillId="5" borderId="80" xfId="0" applyFill="1" applyBorder="1"/>
    <xf numFmtId="1" fontId="0" fillId="5" borderId="82" xfId="0" applyNumberFormat="1" applyFill="1" applyBorder="1"/>
    <xf numFmtId="14" fontId="0" fillId="5" borderId="84" xfId="0" applyNumberFormat="1" applyFill="1" applyBorder="1"/>
    <xf numFmtId="14" fontId="0" fillId="5" borderId="76" xfId="0" applyNumberFormat="1" applyFill="1" applyBorder="1"/>
    <xf numFmtId="1" fontId="0" fillId="5" borderId="85" xfId="0" applyNumberFormat="1" applyFill="1" applyBorder="1"/>
    <xf numFmtId="0" fontId="0" fillId="5" borderId="82" xfId="0" applyFill="1" applyBorder="1" applyAlignment="1">
      <alignment horizontal="center"/>
    </xf>
    <xf numFmtId="0" fontId="0" fillId="5" borderId="82" xfId="0" applyFill="1" applyBorder="1"/>
    <xf numFmtId="14" fontId="0" fillId="5" borderId="88" xfId="0" applyNumberFormat="1" applyFill="1" applyBorder="1"/>
    <xf numFmtId="0" fontId="0" fillId="11" borderId="89" xfId="0" applyFill="1" applyBorder="1"/>
    <xf numFmtId="14" fontId="0" fillId="11" borderId="90" xfId="0" applyNumberFormat="1" applyFill="1" applyBorder="1"/>
    <xf numFmtId="0" fontId="0" fillId="5" borderId="95" xfId="0" applyFill="1" applyBorder="1"/>
    <xf numFmtId="0" fontId="0" fillId="5" borderId="97" xfId="0" applyFill="1" applyBorder="1"/>
    <xf numFmtId="1" fontId="0" fillId="5" borderId="97" xfId="0" applyNumberFormat="1" applyFill="1" applyBorder="1" applyAlignment="1">
      <alignment horizontal="center"/>
    </xf>
    <xf numFmtId="14" fontId="0" fillId="5" borderId="97" xfId="0" applyNumberFormat="1" applyFill="1" applyBorder="1"/>
    <xf numFmtId="0" fontId="0" fillId="5" borderId="97" xfId="0" applyFill="1" applyBorder="1" applyAlignment="1">
      <alignment horizontal="center"/>
    </xf>
    <xf numFmtId="0" fontId="0" fillId="5" borderId="91" xfId="0" applyFill="1" applyBorder="1"/>
    <xf numFmtId="0" fontId="0" fillId="5" borderId="96" xfId="0" applyFill="1" applyBorder="1"/>
    <xf numFmtId="0" fontId="0" fillId="5" borderId="98" xfId="0" applyFill="1" applyBorder="1"/>
    <xf numFmtId="1" fontId="0" fillId="5" borderId="98" xfId="0" applyNumberFormat="1" applyFill="1" applyBorder="1" applyAlignment="1">
      <alignment horizontal="center"/>
    </xf>
    <xf numFmtId="14" fontId="0" fillId="5" borderId="98" xfId="0" applyNumberFormat="1" applyFill="1" applyBorder="1"/>
    <xf numFmtId="0" fontId="0" fillId="5" borderId="98" xfId="0" applyFill="1" applyBorder="1" applyAlignment="1">
      <alignment horizontal="center"/>
    </xf>
    <xf numFmtId="0" fontId="0" fillId="5" borderId="92" xfId="0" applyFill="1" applyBorder="1"/>
    <xf numFmtId="0" fontId="3" fillId="4" borderId="93" xfId="0" applyFont="1" applyFill="1" applyBorder="1"/>
    <xf numFmtId="0" fontId="3" fillId="4" borderId="94" xfId="0" applyFont="1" applyFill="1" applyBorder="1"/>
    <xf numFmtId="0" fontId="3" fillId="4" borderId="75" xfId="0" applyFont="1" applyFill="1" applyBorder="1"/>
    <xf numFmtId="0" fontId="3" fillId="4" borderId="99" xfId="0" applyFont="1" applyFill="1" applyBorder="1"/>
    <xf numFmtId="0" fontId="3" fillId="4" borderId="100" xfId="0" applyFont="1" applyFill="1" applyBorder="1"/>
    <xf numFmtId="49" fontId="0" fillId="5" borderId="101" xfId="0" applyNumberFormat="1" applyFill="1" applyBorder="1"/>
    <xf numFmtId="0" fontId="0" fillId="5" borderId="102" xfId="0" applyFill="1" applyBorder="1"/>
    <xf numFmtId="165" fontId="0" fillId="5" borderId="102" xfId="0" applyNumberFormat="1" applyFill="1" applyBorder="1"/>
    <xf numFmtId="14" fontId="0" fillId="5" borderId="102" xfId="0" applyNumberFormat="1" applyFill="1" applyBorder="1"/>
    <xf numFmtId="1" fontId="0" fillId="5" borderId="102" xfId="0" applyNumberFormat="1" applyFill="1" applyBorder="1"/>
    <xf numFmtId="166" fontId="0" fillId="5" borderId="102" xfId="0" applyNumberFormat="1" applyFill="1" applyBorder="1"/>
    <xf numFmtId="0" fontId="0" fillId="5" borderId="103" xfId="0" applyFill="1" applyBorder="1"/>
    <xf numFmtId="0" fontId="0" fillId="5" borderId="104" xfId="0" applyFill="1" applyBorder="1"/>
    <xf numFmtId="0" fontId="0" fillId="5" borderId="37" xfId="0" applyFill="1" applyBorder="1"/>
    <xf numFmtId="165" fontId="0" fillId="5" borderId="37" xfId="0" applyNumberFormat="1" applyFill="1" applyBorder="1"/>
    <xf numFmtId="1" fontId="0" fillId="5" borderId="37" xfId="0" applyNumberFormat="1" applyFill="1" applyBorder="1"/>
    <xf numFmtId="166" fontId="0" fillId="5" borderId="37" xfId="0" applyNumberFormat="1" applyFill="1" applyBorder="1"/>
    <xf numFmtId="0" fontId="0" fillId="5" borderId="105" xfId="0" applyFill="1" applyBorder="1"/>
    <xf numFmtId="49" fontId="0" fillId="5" borderId="104" xfId="0" applyNumberFormat="1" applyFill="1" applyBorder="1"/>
    <xf numFmtId="0" fontId="0" fillId="5" borderId="106" xfId="0" applyFill="1" applyBorder="1"/>
    <xf numFmtId="0" fontId="0" fillId="5" borderId="107" xfId="0" applyFill="1" applyBorder="1"/>
    <xf numFmtId="165" fontId="0" fillId="5" borderId="107" xfId="0" applyNumberFormat="1" applyFill="1" applyBorder="1"/>
    <xf numFmtId="14" fontId="0" fillId="5" borderId="107" xfId="0" applyNumberFormat="1" applyFill="1" applyBorder="1"/>
    <xf numFmtId="1" fontId="0" fillId="5" borderId="107" xfId="0" applyNumberFormat="1" applyFill="1" applyBorder="1"/>
    <xf numFmtId="166" fontId="0" fillId="5" borderId="107" xfId="0" applyNumberFormat="1" applyFill="1" applyBorder="1"/>
    <xf numFmtId="0" fontId="0" fillId="5" borderId="108" xfId="0" applyFill="1" applyBorder="1"/>
    <xf numFmtId="49" fontId="0" fillId="5" borderId="109" xfId="0" applyNumberFormat="1" applyFill="1" applyBorder="1"/>
    <xf numFmtId="0" fontId="0" fillId="5" borderId="110" xfId="0" applyFill="1" applyBorder="1"/>
    <xf numFmtId="0" fontId="0" fillId="5" borderId="111" xfId="0" applyFill="1" applyBorder="1"/>
    <xf numFmtId="0" fontId="0" fillId="5" borderId="112" xfId="0" applyFill="1" applyBorder="1"/>
    <xf numFmtId="0" fontId="0" fillId="5" borderId="113" xfId="0" applyFill="1" applyBorder="1"/>
    <xf numFmtId="0" fontId="0" fillId="5" borderId="114" xfId="0" applyFill="1" applyBorder="1" applyAlignment="1">
      <alignment horizontal="right"/>
    </xf>
    <xf numFmtId="49" fontId="3" fillId="4" borderId="0" xfId="0" applyNumberFormat="1" applyFont="1" applyFill="1"/>
    <xf numFmtId="166" fontId="3" fillId="4" borderId="0" xfId="0" applyNumberFormat="1" applyFont="1" applyFill="1"/>
    <xf numFmtId="0" fontId="0" fillId="13" borderId="43" xfId="0" applyFill="1" applyBorder="1"/>
    <xf numFmtId="0" fontId="3" fillId="4" borderId="20" xfId="0" applyFont="1" applyFill="1" applyBorder="1" applyAlignment="1">
      <alignment horizontal="center" vertical="center" textRotation="90"/>
    </xf>
    <xf numFmtId="0" fontId="3" fillId="4" borderId="24" xfId="0" applyFont="1" applyFill="1" applyBorder="1" applyAlignment="1">
      <alignment horizontal="center" vertical="center" textRotation="90"/>
    </xf>
    <xf numFmtId="0" fontId="4" fillId="4" borderId="14" xfId="0" applyFont="1" applyFill="1" applyBorder="1" applyAlignment="1">
      <alignment horizontal="center" vertical="center" textRotation="90"/>
    </xf>
    <xf numFmtId="0" fontId="3" fillId="4" borderId="16" xfId="0" applyFont="1" applyFill="1" applyBorder="1" applyAlignment="1">
      <alignment horizontal="center" vertical="center" textRotation="90"/>
    </xf>
    <xf numFmtId="0" fontId="3" fillId="4" borderId="18" xfId="0" applyFont="1" applyFill="1" applyBorder="1" applyAlignment="1">
      <alignment horizontal="center" vertical="center" textRotation="90"/>
    </xf>
    <xf numFmtId="0" fontId="4" fillId="4" borderId="20" xfId="0" applyFont="1" applyFill="1" applyBorder="1" applyAlignment="1">
      <alignment horizontal="center" vertical="center" textRotation="90"/>
    </xf>
    <xf numFmtId="0" fontId="3" fillId="4" borderId="22" xfId="0" applyFont="1" applyFill="1" applyBorder="1" applyAlignment="1">
      <alignment horizontal="center" vertical="center" textRotation="90"/>
    </xf>
    <xf numFmtId="0" fontId="3" fillId="4" borderId="1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36">
    <dxf>
      <fill>
        <patternFill patternType="solid">
          <bgColor rgb="FFD6D6D6"/>
        </patternFill>
      </fill>
    </dxf>
    <dxf>
      <fill>
        <patternFill patternType="solid">
          <bgColor rgb="FFC1C1C1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font>
        <color rgb="FFFFF2E7"/>
      </font>
      <fill>
        <patternFill patternType="solid">
          <bgColor theme="1" tint="0.499984740745262"/>
        </patternFill>
      </fill>
    </dxf>
    <dxf>
      <numFmt numFmtId="164" formatCode="#,##0\ [$€-1]"/>
    </dxf>
    <dxf>
      <numFmt numFmtId="164" formatCode="#,##0\ [$€-1]"/>
    </dxf>
    <dxf>
      <numFmt numFmtId="164" formatCode="#,##0\ [$€-1]"/>
    </dxf>
    <dxf>
      <numFmt numFmtId="164" formatCode="#,##0\ [$€-1]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rgb="FFFFF2E7"/>
        <name val="Calibri"/>
        <family val="2"/>
        <charset val="238"/>
        <scheme val="minor"/>
      </font>
      <fill>
        <patternFill patternType="solid">
          <fgColor indexed="64"/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EBEBEB"/>
      <color rgb="FFF6EADE"/>
      <color rgb="FFFFF2E7"/>
      <color rgb="FFC1C1C1"/>
      <color rgb="FFAAAAAA"/>
      <color rgb="FFD6D6D6"/>
      <color rgb="FFC6EFCF"/>
      <color rgb="FFFFEB9B"/>
      <color rgb="FFFFC8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</a:t>
            </a:r>
            <a:r>
              <a:rPr lang="en-US" baseline="0"/>
              <a:t> DE OCUPARE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95-5E4D-9759-6557F014232B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95-5E4D-9759-6557F01423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Vehicule!$S$4:$S$5</c:f>
              <c:strCache>
                <c:ptCount val="2"/>
                <c:pt idx="0">
                  <c:v>Număr Vehicule Ocupate</c:v>
                </c:pt>
                <c:pt idx="1">
                  <c:v>Număr Vehicule Libere</c:v>
                </c:pt>
              </c:strCache>
            </c:strRef>
          </c:cat>
          <c:val>
            <c:numRef>
              <c:f>Vehicule!$T$4:$T$5</c:f>
              <c:numCache>
                <c:formatCode>General</c:formatCode>
                <c:ptCount val="2"/>
                <c:pt idx="0">
                  <c:v>38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4-5444-98F2-246F70A02BD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6EADE"/>
    </a:solidFill>
    <a:ln w="25400" cap="flat" cmpd="tri" algn="ctr">
      <a:solidFill>
        <a:schemeClr val="tx1">
          <a:lumMod val="65000"/>
          <a:lumOff val="3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Curse</a:t>
            </a:r>
            <a:r>
              <a:rPr lang="en-US" baseline="0"/>
              <a:t> pe luni</a:t>
            </a:r>
          </a:p>
        </c:rich>
      </c:tx>
      <c:layout>
        <c:manualLayout>
          <c:xMode val="edge"/>
          <c:yMode val="edge"/>
          <c:x val="0.4338471128608923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clienti</c:v>
          </c:tx>
          <c:spPr>
            <a:solidFill>
              <a:schemeClr val="accent1"/>
            </a:solidFill>
            <a:ln w="19050">
              <a:solidFill>
                <a:srgbClr val="FF99FF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rgbClr val="FF99FF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rgbClr val="FF99FF"/>
                </a:solidFill>
              </a:ln>
              <a:effectLst/>
            </c:spPr>
          </c:dPt>
          <c:cat>
            <c:strRef>
              <c:f>'Curse_S1'!$G$4:$K$4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'Curse_S1'!$G$10:$K$10</c:f>
              <c:numCache>
                <c:formatCode>General</c:formatCode>
                <c:ptCount val="5"/>
                <c:pt idx="0">
                  <c:v>25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02691312"/>
        <c:axId val="-1502698384"/>
      </c:barChart>
      <c:lineChart>
        <c:grouping val="standard"/>
        <c:varyColors val="0"/>
        <c:ser>
          <c:idx val="1"/>
          <c:order val="1"/>
          <c:tx>
            <c:strRef>
              <c:f>'Curse_S1'!$F$4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'Curse_S1'!$G$4:$K$4</c:f>
              <c:strCache>
                <c:ptCount val="5"/>
                <c:pt idx="0">
                  <c:v>Luni
 </c:v>
                </c:pt>
                <c:pt idx="1">
                  <c:v>Marti
</c:v>
                </c:pt>
                <c:pt idx="2">
                  <c:v>Miercuri
</c:v>
                </c:pt>
                <c:pt idx="3">
                  <c:v>Joi
</c:v>
                </c:pt>
                <c:pt idx="4">
                  <c:v>Vineri
</c:v>
                </c:pt>
              </c:strCache>
            </c:strRef>
          </c:cat>
          <c:val>
            <c:numRef>
              <c:f>'Curse_S1'!$G$11:$K$11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18</c:v>
                </c:pt>
                <c:pt idx="3">
                  <c:v>23</c:v>
                </c:pt>
                <c:pt idx="4">
                  <c:v>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502691312"/>
        <c:axId val="-1502698384"/>
      </c:lineChart>
      <c:catAx>
        <c:axId val="-150269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2698384"/>
        <c:crosses val="autoZero"/>
        <c:auto val="1"/>
        <c:lblAlgn val="ctr"/>
        <c:lblOffset val="100"/>
        <c:noMultiLvlLbl val="0"/>
      </c:catAx>
      <c:valAx>
        <c:axId val="-15026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26913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[Grand-Hotel du Cote d'Azur.xlsx]Raport_S1!PivotTable1</c:name>
    <c:fmtId val="1"/>
  </c:pivotSource>
  <c:chart>
    <c:autoTitleDeleted val="1"/>
    <c:pivotFmts>
      <c:pivotFmt>
        <c:idx val="0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shade val="5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shade val="7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shade val="9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tint val="9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tint val="7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tint val="50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365067020943362E-2"/>
          <c:y val="4.7128129602356406E-2"/>
          <c:w val="0.82472430143762898"/>
          <c:h val="0.8992687254299398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Raport_S1!$BO$90</c:f>
              <c:strCache>
                <c:ptCount val="1"/>
                <c:pt idx="0">
                  <c:v>Sum of Ianuarie</c:v>
                </c:pt>
              </c:strCache>
            </c:strRef>
          </c:tx>
          <c:spPr>
            <a:solidFill>
              <a:schemeClr val="accent4">
                <a:shade val="50000"/>
                <a:alpha val="88000"/>
              </a:schemeClr>
            </a:solidFill>
            <a:ln>
              <a:solidFill>
                <a:schemeClr val="accent4">
                  <a:shade val="5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shade val="5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shade val="5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Raport_S1!$BN$91:$BN$98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Raport_S1!$BO$91:$BO$98</c:f>
              <c:numCache>
                <c:formatCode>General</c:formatCode>
                <c:ptCount val="7"/>
                <c:pt idx="0">
                  <c:v>43</c:v>
                </c:pt>
                <c:pt idx="1">
                  <c:v>39</c:v>
                </c:pt>
                <c:pt idx="2">
                  <c:v>43</c:v>
                </c:pt>
                <c:pt idx="3">
                  <c:v>14</c:v>
                </c:pt>
                <c:pt idx="4">
                  <c:v>10</c:v>
                </c:pt>
                <c:pt idx="5">
                  <c:v>19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9-C742-BDB0-48DBA49F6771}"/>
            </c:ext>
          </c:extLst>
        </c:ser>
        <c:ser>
          <c:idx val="1"/>
          <c:order val="1"/>
          <c:tx>
            <c:strRef>
              <c:f>Raport_S1!$BP$90</c:f>
              <c:strCache>
                <c:ptCount val="1"/>
                <c:pt idx="0">
                  <c:v>Sum of Februarie </c:v>
                </c:pt>
              </c:strCache>
            </c:strRef>
          </c:tx>
          <c:spPr>
            <a:solidFill>
              <a:schemeClr val="accent4">
                <a:shade val="70000"/>
                <a:alpha val="88000"/>
              </a:schemeClr>
            </a:solidFill>
            <a:ln>
              <a:solidFill>
                <a:schemeClr val="accent4">
                  <a:shade val="7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shade val="7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shade val="7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Raport_S1!$BN$91:$BN$98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Raport_S1!$BP$91:$BP$98</c:f>
              <c:numCache>
                <c:formatCode>General</c:formatCode>
                <c:ptCount val="7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31</c:v>
                </c:pt>
                <c:pt idx="4">
                  <c:v>27</c:v>
                </c:pt>
                <c:pt idx="5">
                  <c:v>26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9-C742-BDB0-48DBA49F6771}"/>
            </c:ext>
          </c:extLst>
        </c:ser>
        <c:ser>
          <c:idx val="2"/>
          <c:order val="2"/>
          <c:tx>
            <c:strRef>
              <c:f>Raport_S1!$BQ$90</c:f>
              <c:strCache>
                <c:ptCount val="1"/>
                <c:pt idx="0">
                  <c:v>Sum of Martie </c:v>
                </c:pt>
              </c:strCache>
            </c:strRef>
          </c:tx>
          <c:spPr>
            <a:solidFill>
              <a:schemeClr val="accent4">
                <a:shade val="90000"/>
                <a:alpha val="88000"/>
              </a:schemeClr>
            </a:solidFill>
            <a:ln>
              <a:solidFill>
                <a:schemeClr val="accent4">
                  <a:shade val="9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shade val="9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shade val="9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Raport_S1!$BN$91:$BN$98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Raport_S1!$BQ$91:$BQ$98</c:f>
              <c:numCache>
                <c:formatCode>General</c:formatCode>
                <c:ptCount val="7"/>
                <c:pt idx="0">
                  <c:v>86</c:v>
                </c:pt>
                <c:pt idx="1">
                  <c:v>92</c:v>
                </c:pt>
                <c:pt idx="2">
                  <c:v>90</c:v>
                </c:pt>
                <c:pt idx="3">
                  <c:v>40</c:v>
                </c:pt>
                <c:pt idx="4">
                  <c:v>37</c:v>
                </c:pt>
                <c:pt idx="5">
                  <c:v>37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9-C742-BDB0-48DBA49F6771}"/>
            </c:ext>
          </c:extLst>
        </c:ser>
        <c:ser>
          <c:idx val="3"/>
          <c:order val="3"/>
          <c:tx>
            <c:strRef>
              <c:f>Raport_S1!$BR$90</c:f>
              <c:strCache>
                <c:ptCount val="1"/>
                <c:pt idx="0">
                  <c:v>Sum of Aprilie </c:v>
                </c:pt>
              </c:strCache>
            </c:strRef>
          </c:tx>
          <c:spPr>
            <a:solidFill>
              <a:schemeClr val="accent4">
                <a:tint val="90000"/>
                <a:alpha val="88000"/>
              </a:schemeClr>
            </a:solidFill>
            <a:ln>
              <a:solidFill>
                <a:schemeClr val="accent4">
                  <a:tint val="9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tint val="9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tint val="9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Raport_S1!$BN$91:$BN$98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Raport_S1!$BR$91:$BR$98</c:f>
              <c:numCache>
                <c:formatCode>General</c:formatCode>
                <c:ptCount val="7"/>
                <c:pt idx="0">
                  <c:v>140</c:v>
                </c:pt>
                <c:pt idx="1">
                  <c:v>140</c:v>
                </c:pt>
                <c:pt idx="2">
                  <c:v>131</c:v>
                </c:pt>
                <c:pt idx="3">
                  <c:v>65</c:v>
                </c:pt>
                <c:pt idx="4">
                  <c:v>60</c:v>
                </c:pt>
                <c:pt idx="5">
                  <c:v>67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9-C742-BDB0-48DBA49F6771}"/>
            </c:ext>
          </c:extLst>
        </c:ser>
        <c:ser>
          <c:idx val="4"/>
          <c:order val="4"/>
          <c:tx>
            <c:strRef>
              <c:f>Raport_S1!$BS$90</c:f>
              <c:strCache>
                <c:ptCount val="1"/>
                <c:pt idx="0">
                  <c:v>Sum of Mai</c:v>
                </c:pt>
              </c:strCache>
            </c:strRef>
          </c:tx>
          <c:spPr>
            <a:solidFill>
              <a:schemeClr val="accent4">
                <a:tint val="70000"/>
                <a:alpha val="88000"/>
              </a:schemeClr>
            </a:solidFill>
            <a:ln>
              <a:solidFill>
                <a:schemeClr val="accent4">
                  <a:tint val="7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tint val="7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tint val="7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Raport_S1!$BN$91:$BN$98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Raport_S1!$BS$91:$BS$98</c:f>
              <c:numCache>
                <c:formatCode>General</c:formatCode>
                <c:ptCount val="7"/>
                <c:pt idx="0">
                  <c:v>178</c:v>
                </c:pt>
                <c:pt idx="1">
                  <c:v>171</c:v>
                </c:pt>
                <c:pt idx="2">
                  <c:v>161</c:v>
                </c:pt>
                <c:pt idx="3">
                  <c:v>74</c:v>
                </c:pt>
                <c:pt idx="4">
                  <c:v>63</c:v>
                </c:pt>
                <c:pt idx="5">
                  <c:v>79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E9-C742-BDB0-48DBA49F6771}"/>
            </c:ext>
          </c:extLst>
        </c:ser>
        <c:ser>
          <c:idx val="5"/>
          <c:order val="5"/>
          <c:tx>
            <c:strRef>
              <c:f>Raport_S1!$BT$90</c:f>
              <c:strCache>
                <c:ptCount val="1"/>
                <c:pt idx="0">
                  <c:v>Sum of Iunie</c:v>
                </c:pt>
              </c:strCache>
            </c:strRef>
          </c:tx>
          <c:spPr>
            <a:solidFill>
              <a:schemeClr val="accent4">
                <a:tint val="50000"/>
                <a:alpha val="88000"/>
              </a:schemeClr>
            </a:solidFill>
            <a:ln>
              <a:solidFill>
                <a:schemeClr val="accent4">
                  <a:tint val="5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tint val="50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tint val="50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o-R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Raport_S1!$BN$91:$BN$98</c:f>
              <c:strCache>
                <c:ptCount val="7"/>
                <c:pt idx="0">
                  <c:v>Cameră Delux</c:v>
                </c:pt>
                <c:pt idx="1">
                  <c:v>Cameră Palais</c:v>
                </c:pt>
                <c:pt idx="2">
                  <c:v>Cameră Superioară</c:v>
                </c:pt>
                <c:pt idx="3">
                  <c:v>Suită Delux</c:v>
                </c:pt>
                <c:pt idx="4">
                  <c:v>Suită Palais</c:v>
                </c:pt>
                <c:pt idx="5">
                  <c:v>Suită Superioară</c:v>
                </c:pt>
                <c:pt idx="6">
                  <c:v>Villa</c:v>
                </c:pt>
              </c:strCache>
            </c:strRef>
          </c:cat>
          <c:val>
            <c:numRef>
              <c:f>Raport_S1!$BT$91:$BT$98</c:f>
              <c:numCache>
                <c:formatCode>General</c:formatCode>
                <c:ptCount val="7"/>
                <c:pt idx="0">
                  <c:v>198</c:v>
                </c:pt>
                <c:pt idx="1">
                  <c:v>190</c:v>
                </c:pt>
                <c:pt idx="2">
                  <c:v>209</c:v>
                </c:pt>
                <c:pt idx="3">
                  <c:v>92</c:v>
                </c:pt>
                <c:pt idx="4">
                  <c:v>90</c:v>
                </c:pt>
                <c:pt idx="5">
                  <c:v>101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E9-C742-BDB0-48DBA49F67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73284240"/>
        <c:axId val="1977678767"/>
        <c:axId val="0"/>
      </c:bar3DChart>
      <c:catAx>
        <c:axId val="2732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77678767"/>
        <c:crosses val="autoZero"/>
        <c:auto val="1"/>
        <c:lblAlgn val="ctr"/>
        <c:lblOffset val="100"/>
        <c:noMultiLvlLbl val="0"/>
      </c:catAx>
      <c:valAx>
        <c:axId val="19776787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7328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71771703190316"/>
          <c:y val="0.12002829543214316"/>
          <c:w val="0.10371607868058107"/>
          <c:h val="0.686305474702260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>
      <a:outerShdw blurRad="228600" sx="101000" sy="101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ANGAJAȚI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Angajati!$F$47:$G$47</c:f>
              <c:strCache>
                <c:ptCount val="2"/>
                <c:pt idx="0">
                  <c:v>Angajați femei</c:v>
                </c:pt>
                <c:pt idx="1">
                  <c:v>Angajați bărbați</c:v>
                </c:pt>
              </c:strCache>
            </c:strRef>
          </c:cat>
          <c:val>
            <c:numRef>
              <c:f>Angajati!$F$48:$G$48</c:f>
              <c:numCache>
                <c:formatCode>General</c:formatCode>
                <c:ptCount val="2"/>
                <c:pt idx="0">
                  <c:v>13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A-6946-9A18-FBE9323AA03A}"/>
            </c:ext>
          </c:extLst>
        </c:ser>
        <c:ser>
          <c:idx val="1"/>
          <c:order val="1"/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Angajati!$F$47:$G$47</c:f>
              <c:strCache>
                <c:ptCount val="2"/>
                <c:pt idx="0">
                  <c:v>Angajați femei</c:v>
                </c:pt>
                <c:pt idx="1">
                  <c:v>Angajați bărbați</c:v>
                </c:pt>
              </c:strCache>
            </c:strRef>
          </c:cat>
          <c:val>
            <c:numRef>
              <c:f>Angajati!$F$49:$G$49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895A-6946-9A18-FBE9323AA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7600399"/>
        <c:axId val="1707642895"/>
        <c:axId val="0"/>
      </c:bar3DChart>
      <c:catAx>
        <c:axId val="170760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707642895"/>
        <c:crosses val="autoZero"/>
        <c:auto val="1"/>
        <c:lblAlgn val="ctr"/>
        <c:lblOffset val="100"/>
        <c:noMultiLvlLbl val="0"/>
      </c:catAx>
      <c:valAx>
        <c:axId val="17076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70760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6EADE"/>
    </a:solidFill>
    <a:ln w="12700" cap="flat" cmpd="sng" algn="ctr">
      <a:solidFill>
        <a:schemeClr val="accent1">
          <a:alpha val="94000"/>
        </a:schemeClr>
      </a:solidFill>
      <a:round/>
    </a:ln>
    <a:effectLst>
      <a:outerShdw blurRad="76200" sx="103000" sy="103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VÂRSTĂ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BC-324C-862E-D3E7E4A4E2F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BC-324C-862E-D3E7E4A4E2FF}"/>
              </c:ext>
            </c:extLst>
          </c:dPt>
          <c:cat>
            <c:strRef>
              <c:f>Angajati!$I$47:$J$47</c:f>
              <c:strCache>
                <c:ptCount val="2"/>
                <c:pt idx="0">
                  <c:v>Vârstă sub 30</c:v>
                </c:pt>
                <c:pt idx="1">
                  <c:v>Vârstă peste 30</c:v>
                </c:pt>
              </c:strCache>
            </c:strRef>
          </c:cat>
          <c:val>
            <c:numRef>
              <c:f>Angajati!$I$48:$J$48</c:f>
              <c:numCache>
                <c:formatCode>General</c:formatCode>
                <c:ptCount val="2"/>
                <c:pt idx="0">
                  <c:v>18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C-CE48-A8CA-61E860EF2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76200" sx="103000" sy="103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ngajati!A1"/><Relationship Id="rId3" Type="http://schemas.openxmlformats.org/officeDocument/2006/relationships/hyperlink" Target="#'Nr nop&#539;i ocpt in prima jum an'!A1"/><Relationship Id="rId7" Type="http://schemas.openxmlformats.org/officeDocument/2006/relationships/hyperlink" Target="#'Autovehicule Transport Aproviz'!A1"/><Relationship Id="rId2" Type="http://schemas.openxmlformats.org/officeDocument/2006/relationships/hyperlink" Target="#Camere!A1"/><Relationship Id="rId1" Type="http://schemas.openxmlformats.org/officeDocument/2006/relationships/image" Target="../media/image1.png"/><Relationship Id="rId6" Type="http://schemas.openxmlformats.org/officeDocument/2006/relationships/hyperlink" Target="#'Clienti Fideli'!A1"/><Relationship Id="rId5" Type="http://schemas.openxmlformats.org/officeDocument/2006/relationships/hyperlink" Target="#'Clienti actuali'!A1"/><Relationship Id="rId4" Type="http://schemas.openxmlformats.org/officeDocument/2006/relationships/hyperlink" Target="#'PT Raport Prima Jum An '!A1"/><Relationship Id="rId9" Type="http://schemas.openxmlformats.org/officeDocument/2006/relationships/hyperlink" Target="Grand-Hotel%20du%20Cote%20d'Azur.docx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4</xdr:row>
      <xdr:rowOff>63500</xdr:rowOff>
    </xdr:from>
    <xdr:to>
      <xdr:col>15</xdr:col>
      <xdr:colOff>304800</xdr:colOff>
      <xdr:row>32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F5F5AC-59F1-B24D-8C3C-535BE3FB1FCD}"/>
            </a:ext>
          </a:extLst>
        </xdr:cNvPr>
        <xdr:cNvSpPr/>
      </xdr:nvSpPr>
      <xdr:spPr>
        <a:xfrm>
          <a:off x="5791200" y="876300"/>
          <a:ext cx="5702300" cy="5702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419100</xdr:colOff>
      <xdr:row>4</xdr:row>
      <xdr:rowOff>101600</xdr:rowOff>
    </xdr:from>
    <xdr:to>
      <xdr:col>15</xdr:col>
      <xdr:colOff>266700</xdr:colOff>
      <xdr:row>32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A27E3D-7568-454B-861A-5301E3434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0" y="914400"/>
          <a:ext cx="5626100" cy="5626100"/>
        </a:xfrm>
        <a:prstGeom prst="rect">
          <a:avLst/>
        </a:prstGeom>
      </xdr:spPr>
    </xdr:pic>
    <xdr:clientData/>
  </xdr:twoCellAnchor>
  <xdr:twoCellAnchor>
    <xdr:from>
      <xdr:col>4</xdr:col>
      <xdr:colOff>774700</xdr:colOff>
      <xdr:row>6</xdr:row>
      <xdr:rowOff>101600</xdr:rowOff>
    </xdr:from>
    <xdr:to>
      <xdr:col>7</xdr:col>
      <xdr:colOff>292100</xdr:colOff>
      <xdr:row>10</xdr:row>
      <xdr:rowOff>38100</xdr:rowOff>
    </xdr:to>
    <xdr:sp macro="" textlink="">
      <xdr:nvSpPr>
        <xdr:cNvPr id="6" name="Rectangl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5EFA92-C877-0D4A-9CB5-C76659B6F54C}"/>
            </a:ext>
          </a:extLst>
        </xdr:cNvPr>
        <xdr:cNvSpPr/>
      </xdr:nvSpPr>
      <xdr:spPr>
        <a:xfrm>
          <a:off x="2882900" y="13208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CAMERE</a:t>
          </a:r>
        </a:p>
      </xdr:txBody>
    </xdr:sp>
    <xdr:clientData/>
  </xdr:twoCellAnchor>
  <xdr:twoCellAnchor>
    <xdr:from>
      <xdr:col>4</xdr:col>
      <xdr:colOff>774700</xdr:colOff>
      <xdr:row>19</xdr:row>
      <xdr:rowOff>50800</xdr:rowOff>
    </xdr:from>
    <xdr:to>
      <xdr:col>7</xdr:col>
      <xdr:colOff>292100</xdr:colOff>
      <xdr:row>22</xdr:row>
      <xdr:rowOff>190500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27CB07-DC61-8846-B3B1-A298C1731230}"/>
            </a:ext>
          </a:extLst>
        </xdr:cNvPr>
        <xdr:cNvSpPr/>
      </xdr:nvSpPr>
      <xdr:spPr>
        <a:xfrm>
          <a:off x="2882900" y="39116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STATISTICĂ</a:t>
          </a:r>
          <a:r>
            <a:rPr lang="en-US" sz="2400" baseline="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latin typeface="Helvetica" pitchFamily="2" charset="0"/>
            </a:rPr>
            <a:t> </a:t>
          </a:r>
          <a:endParaRPr lang="en-US" sz="2400">
            <a:ln>
              <a:solidFill>
                <a:schemeClr val="tx1">
                  <a:lumMod val="65000"/>
                  <a:lumOff val="35000"/>
                </a:schemeClr>
              </a:solidFill>
            </a:ln>
            <a:latin typeface="Helvetica" pitchFamily="2" charset="0"/>
          </a:endParaRPr>
        </a:p>
      </xdr:txBody>
    </xdr:sp>
    <xdr:clientData/>
  </xdr:twoCellAnchor>
  <xdr:twoCellAnchor>
    <xdr:from>
      <xdr:col>16</xdr:col>
      <xdr:colOff>457200</xdr:colOff>
      <xdr:row>6</xdr:row>
      <xdr:rowOff>101600</xdr:rowOff>
    </xdr:from>
    <xdr:to>
      <xdr:col>18</xdr:col>
      <xdr:colOff>800100</xdr:colOff>
      <xdr:row>10</xdr:row>
      <xdr:rowOff>38100</xdr:rowOff>
    </xdr:to>
    <xdr:sp macro="" textlink="">
      <xdr:nvSpPr>
        <xdr:cNvPr id="8" name="Rectangle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3E651E-F640-0F45-BC09-2A5CCE651981}"/>
            </a:ext>
          </a:extLst>
        </xdr:cNvPr>
        <xdr:cNvSpPr/>
      </xdr:nvSpPr>
      <xdr:spPr>
        <a:xfrm>
          <a:off x="12471400" y="13208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0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RAPORT PIVOT TABLE</a:t>
          </a:r>
        </a:p>
      </xdr:txBody>
    </xdr:sp>
    <xdr:clientData/>
  </xdr:twoCellAnchor>
  <xdr:twoCellAnchor>
    <xdr:from>
      <xdr:col>16</xdr:col>
      <xdr:colOff>469900</xdr:colOff>
      <xdr:row>19</xdr:row>
      <xdr:rowOff>50800</xdr:rowOff>
    </xdr:from>
    <xdr:to>
      <xdr:col>18</xdr:col>
      <xdr:colOff>812800</xdr:colOff>
      <xdr:row>22</xdr:row>
      <xdr:rowOff>190500</xdr:rowOff>
    </xdr:to>
    <xdr:sp macro="" textlink="">
      <xdr:nvSpPr>
        <xdr:cNvPr id="9" name="Rectangl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B9893B-95F1-CB4F-8512-B5FABD6C9D56}"/>
            </a:ext>
          </a:extLst>
        </xdr:cNvPr>
        <xdr:cNvSpPr/>
      </xdr:nvSpPr>
      <xdr:spPr>
        <a:xfrm>
          <a:off x="12484100" y="39116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0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CLIENȚI ACTUALI</a:t>
          </a:r>
        </a:p>
      </xdr:txBody>
    </xdr:sp>
    <xdr:clientData/>
  </xdr:twoCellAnchor>
  <xdr:twoCellAnchor>
    <xdr:from>
      <xdr:col>16</xdr:col>
      <xdr:colOff>457200</xdr:colOff>
      <xdr:row>12</xdr:row>
      <xdr:rowOff>177800</xdr:rowOff>
    </xdr:from>
    <xdr:to>
      <xdr:col>18</xdr:col>
      <xdr:colOff>800100</xdr:colOff>
      <xdr:row>16</xdr:row>
      <xdr:rowOff>114300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15D68F-21C9-2A49-9637-1B2503A491E2}"/>
            </a:ext>
          </a:extLst>
        </xdr:cNvPr>
        <xdr:cNvSpPr/>
      </xdr:nvSpPr>
      <xdr:spPr>
        <a:xfrm>
          <a:off x="12471400" y="26162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0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CLIENȚI</a:t>
          </a:r>
          <a:r>
            <a:rPr lang="en-US" sz="2000" baseline="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 FIDELI</a:t>
          </a:r>
          <a:endParaRPr lang="en-US" sz="2000">
            <a:ln>
              <a:solidFill>
                <a:schemeClr val="tx1">
                  <a:lumMod val="65000"/>
                  <a:lumOff val="35000"/>
                </a:schemeClr>
              </a:solidFill>
            </a:ln>
            <a:solidFill>
              <a:srgbClr val="F6EADE"/>
            </a:solidFill>
            <a:latin typeface="Helvetica" pitchFamily="2" charset="0"/>
          </a:endParaRPr>
        </a:p>
      </xdr:txBody>
    </xdr:sp>
    <xdr:clientData/>
  </xdr:twoCellAnchor>
  <xdr:twoCellAnchor>
    <xdr:from>
      <xdr:col>4</xdr:col>
      <xdr:colOff>774700</xdr:colOff>
      <xdr:row>12</xdr:row>
      <xdr:rowOff>177800</xdr:rowOff>
    </xdr:from>
    <xdr:to>
      <xdr:col>7</xdr:col>
      <xdr:colOff>292100</xdr:colOff>
      <xdr:row>16</xdr:row>
      <xdr:rowOff>114300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89BA7F4-78EE-9342-992E-9203C3135C0B}"/>
            </a:ext>
          </a:extLst>
        </xdr:cNvPr>
        <xdr:cNvSpPr/>
      </xdr:nvSpPr>
      <xdr:spPr>
        <a:xfrm>
          <a:off x="2882900" y="26162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91440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FLOTA AUTO</a:t>
          </a:r>
        </a:p>
      </xdr:txBody>
    </xdr:sp>
    <xdr:clientData/>
  </xdr:twoCellAnchor>
  <xdr:twoCellAnchor>
    <xdr:from>
      <xdr:col>4</xdr:col>
      <xdr:colOff>762000</xdr:colOff>
      <xdr:row>25</xdr:row>
      <xdr:rowOff>127000</xdr:rowOff>
    </xdr:from>
    <xdr:to>
      <xdr:col>7</xdr:col>
      <xdr:colOff>279400</xdr:colOff>
      <xdr:row>29</xdr:row>
      <xdr:rowOff>63500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440C0E-2044-F24A-8211-1661A3B8FD68}"/>
            </a:ext>
          </a:extLst>
        </xdr:cNvPr>
        <xdr:cNvSpPr/>
      </xdr:nvSpPr>
      <xdr:spPr>
        <a:xfrm>
          <a:off x="2870200" y="5207000"/>
          <a:ext cx="1993900" cy="7493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91440" rtlCol="0" anchor="ctr"/>
        <a:lstStyle/>
        <a:p>
          <a:pPr algn="ctr"/>
          <a:r>
            <a:rPr lang="en-US" sz="2400"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  <a:solidFill>
                <a:srgbClr val="F6EADE"/>
              </a:solidFill>
              <a:latin typeface="Helvetica" pitchFamily="2" charset="0"/>
            </a:rPr>
            <a:t>ANGAJAȚI</a:t>
          </a:r>
        </a:p>
      </xdr:txBody>
    </xdr:sp>
    <xdr:clientData/>
  </xdr:twoCellAnchor>
  <xdr:twoCellAnchor>
    <xdr:from>
      <xdr:col>16</xdr:col>
      <xdr:colOff>482600</xdr:colOff>
      <xdr:row>25</xdr:row>
      <xdr:rowOff>139700</xdr:rowOff>
    </xdr:from>
    <xdr:to>
      <xdr:col>19</xdr:col>
      <xdr:colOff>0</xdr:colOff>
      <xdr:row>29</xdr:row>
      <xdr:rowOff>76200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9AE143-70FB-4E48-BB86-C6D968529E74}"/>
            </a:ext>
          </a:extLst>
        </xdr:cNvPr>
        <xdr:cNvSpPr/>
      </xdr:nvSpPr>
      <xdr:spPr>
        <a:xfrm>
          <a:off x="12496800" y="5219700"/>
          <a:ext cx="1993900" cy="749300"/>
        </a:xfrm>
        <a:prstGeom prst="rect">
          <a:avLst/>
        </a:prstGeom>
        <a:solidFill>
          <a:sysClr val="windowText" lastClr="000000">
            <a:lumMod val="65000"/>
            <a:lumOff val="35000"/>
          </a:sysClr>
        </a:solidFill>
        <a:ln w="12700" cap="flat" cmpd="sng" algn="ctr">
          <a:noFill/>
          <a:prstDash val="solid"/>
          <a:miter lim="800000"/>
        </a:ln>
        <a:effectLst>
          <a:outerShdw blurRad="190500" sx="106000" sy="106000" algn="ctr" rotWithShape="0">
            <a:prstClr val="black">
              <a:alpha val="32000"/>
            </a:prstClr>
          </a:outerShdw>
        </a:effectLst>
      </xdr:spPr>
      <xdr:txBody>
        <a:bodyPr vertOverflow="clip" horzOverflow="clip" tIns="9144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solidFill>
                <a:srgbClr val="F6EADE"/>
              </a:solidFill>
              <a:effectLst/>
              <a:uLnTx/>
              <a:uFillTx/>
              <a:latin typeface="Helvetica" pitchFamily="2" charset="0"/>
              <a:ea typeface="+mn-ea"/>
              <a:cs typeface="+mn-cs"/>
            </a:rPr>
            <a:t>WORD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28761</xdr:colOff>
      <xdr:row>11</xdr:row>
      <xdr:rowOff>0</xdr:rowOff>
    </xdr:from>
    <xdr:to>
      <xdr:col>22</xdr:col>
      <xdr:colOff>812800</xdr:colOff>
      <xdr:row>25</xdr:row>
      <xdr:rowOff>6101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A5FDBF-C048-FB40-8231-18791B5C0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215900</xdr:colOff>
      <xdr:row>30</xdr:row>
      <xdr:rowOff>165100</xdr:rowOff>
    </xdr:from>
    <xdr:to>
      <xdr:col>22</xdr:col>
      <xdr:colOff>495300</xdr:colOff>
      <xdr:row>35</xdr:row>
      <xdr:rowOff>141200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316D4E-79A7-894B-AB13-499622A8F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11300" y="6375400"/>
          <a:ext cx="4318000" cy="99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21</xdr:row>
      <xdr:rowOff>0</xdr:rowOff>
    </xdr:from>
    <xdr:to>
      <xdr:col>13</xdr:col>
      <xdr:colOff>825500</xdr:colOff>
      <xdr:row>39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62C45-FCFF-7643-9692-16A13DAB9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190500</xdr:colOff>
      <xdr:row>9</xdr:row>
      <xdr:rowOff>99515</xdr:rowOff>
    </xdr:from>
    <xdr:to>
      <xdr:col>23</xdr:col>
      <xdr:colOff>152400</xdr:colOff>
      <xdr:row>15</xdr:row>
      <xdr:rowOff>50409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1631F-590A-FD40-B855-C374EFF17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7000" y="2004515"/>
          <a:ext cx="5092700" cy="11700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15</xdr:row>
      <xdr:rowOff>88900</xdr:rowOff>
    </xdr:from>
    <xdr:to>
      <xdr:col>13</xdr:col>
      <xdr:colOff>12700</xdr:colOff>
      <xdr:row>36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4EEAAE-F620-2F47-A667-96D6CEC21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1317522</xdr:colOff>
      <xdr:row>22</xdr:row>
      <xdr:rowOff>26629</xdr:rowOff>
    </xdr:from>
    <xdr:to>
      <xdr:col>15</xdr:col>
      <xdr:colOff>771422</xdr:colOff>
      <xdr:row>33</xdr:row>
      <xdr:rowOff>104077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D8175-B1AF-624F-B4EC-421BD03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199" y="4594532"/>
          <a:ext cx="10044062" cy="23306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210342</xdr:colOff>
      <xdr:row>1</xdr:row>
      <xdr:rowOff>165100</xdr:rowOff>
    </xdr:from>
    <xdr:to>
      <xdr:col>18</xdr:col>
      <xdr:colOff>411958</xdr:colOff>
      <xdr:row>20</xdr:row>
      <xdr:rowOff>70252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93C181-C735-884E-8184-60A1F9880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865024" y="1750418"/>
          <a:ext cx="3791352" cy="10271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107950</xdr:colOff>
      <xdr:row>2</xdr:row>
      <xdr:rowOff>165100</xdr:rowOff>
    </xdr:from>
    <xdr:to>
      <xdr:col>24</xdr:col>
      <xdr:colOff>292100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411F4-6442-F44C-90C5-B2F3C4566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127000</xdr:colOff>
      <xdr:row>17</xdr:row>
      <xdr:rowOff>146050</xdr:rowOff>
    </xdr:from>
    <xdr:to>
      <xdr:col>24</xdr:col>
      <xdr:colOff>317500</xdr:colOff>
      <xdr:row>31</xdr:row>
      <xdr:rowOff>44450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6E893F-24C4-E242-B60B-FE7073B41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839.938629282406" createdVersion="6" refreshedVersion="6" minRefreshableVersion="3" recordCount="50" xr:uid="{778250FE-848A-3E44-887B-010380BCEFB2}">
  <cacheSource type="worksheet">
    <worksheetSource name="Table6"/>
  </cacheSource>
  <cacheFields count="10">
    <cacheField name="Număr cameră" numFmtId="1">
      <sharedItems containsSemiMixedTypes="0" containsString="0" containsNumber="1" containsInteger="1" minValue="1" maxValue="603"/>
    </cacheField>
    <cacheField name="Tip cameră " numFmtId="0">
      <sharedItems count="7">
        <s v="Cameră Superioară"/>
        <s v="Cameră Delux"/>
        <s v="Cameră Palais"/>
        <s v="Suită Superioară"/>
        <s v="Suită Delux"/>
        <s v="Suită Palais"/>
        <s v="Villa"/>
      </sharedItems>
    </cacheField>
    <cacheField name="Preț/Noapte" numFmtId="164">
      <sharedItems containsSemiMixedTypes="0" containsString="0" containsNumber="1" containsInteger="1" minValue="245" maxValue="6545" count="11">
        <n v="245"/>
        <n v="280"/>
        <n v="465"/>
        <n v="500"/>
        <n v="685"/>
        <n v="700"/>
        <n v="845"/>
        <n v="945"/>
        <n v="1100"/>
        <n v="1645"/>
        <n v="6545"/>
      </sharedItems>
    </cacheField>
    <cacheField name="Ianuarie" numFmtId="0">
      <sharedItems containsSemiMixedTypes="0" containsString="0" containsNumber="1" containsInteger="1" minValue="0" maxValue="6"/>
    </cacheField>
    <cacheField name="Februarie " numFmtId="0">
      <sharedItems containsSemiMixedTypes="0" containsString="0" containsNumber="1" containsInteger="1" minValue="1" maxValue="8"/>
    </cacheField>
    <cacheField name="Martie " numFmtId="0">
      <sharedItems containsSemiMixedTypes="0" containsString="0" containsNumber="1" containsInteger="1" minValue="1" maxValue="10"/>
    </cacheField>
    <cacheField name="Aprilie " numFmtId="0">
      <sharedItems containsSemiMixedTypes="0" containsString="0" containsNumber="1" containsInteger="1" minValue="3" maxValue="14"/>
    </cacheField>
    <cacheField name="Mai" numFmtId="0">
      <sharedItems containsSemiMixedTypes="0" containsString="0" containsNumber="1" containsInteger="1" minValue="4" maxValue="18"/>
    </cacheField>
    <cacheField name="Iunie" numFmtId="0">
      <sharedItems containsSemiMixedTypes="0" containsString="0" containsNumber="1" containsInteger="1" minValue="5" maxValue="25"/>
    </cacheField>
    <cacheField name="Total" numFmtId="164">
      <sharedItems containsSemiMixedTypes="0" containsString="0" containsNumber="1" containsInteger="1" minValue="14210" maxValue="124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1"/>
    <x v="0"/>
    <x v="0"/>
    <n v="6"/>
    <n v="7"/>
    <n v="10"/>
    <n v="12"/>
    <n v="15"/>
    <n v="19"/>
    <n v="16905"/>
  </r>
  <r>
    <n v="203"/>
    <x v="0"/>
    <x v="0"/>
    <n v="5"/>
    <n v="8"/>
    <n v="9"/>
    <n v="14"/>
    <n v="11"/>
    <n v="21"/>
    <n v="16660"/>
  </r>
  <r>
    <n v="205"/>
    <x v="0"/>
    <x v="0"/>
    <n v="2"/>
    <n v="3"/>
    <n v="7"/>
    <n v="11"/>
    <n v="16"/>
    <n v="20"/>
    <n v="14455"/>
  </r>
  <r>
    <n v="301"/>
    <x v="0"/>
    <x v="0"/>
    <n v="4"/>
    <n v="6"/>
    <n v="8"/>
    <n v="11"/>
    <n v="14"/>
    <n v="19"/>
    <n v="15190"/>
  </r>
  <r>
    <n v="303"/>
    <x v="0"/>
    <x v="0"/>
    <n v="2"/>
    <n v="5"/>
    <n v="7"/>
    <n v="12"/>
    <n v="14"/>
    <n v="18"/>
    <n v="14210"/>
  </r>
  <r>
    <n v="305"/>
    <x v="0"/>
    <x v="0"/>
    <n v="4"/>
    <n v="6"/>
    <n v="8"/>
    <n v="11"/>
    <n v="15"/>
    <n v="19"/>
    <n v="15435"/>
  </r>
  <r>
    <n v="401"/>
    <x v="0"/>
    <x v="1"/>
    <n v="4"/>
    <n v="5"/>
    <n v="7"/>
    <n v="13"/>
    <n v="15"/>
    <n v="17"/>
    <n v="17080"/>
  </r>
  <r>
    <n v="403"/>
    <x v="0"/>
    <x v="0"/>
    <n v="5"/>
    <n v="7"/>
    <n v="9"/>
    <n v="12"/>
    <n v="16"/>
    <n v="20"/>
    <n v="16905"/>
  </r>
  <r>
    <n v="405"/>
    <x v="0"/>
    <x v="1"/>
    <n v="3"/>
    <n v="4"/>
    <n v="7"/>
    <n v="12"/>
    <n v="16"/>
    <n v="21"/>
    <n v="17640"/>
  </r>
  <r>
    <n v="501"/>
    <x v="0"/>
    <x v="0"/>
    <n v="4"/>
    <n v="8"/>
    <n v="8"/>
    <n v="11"/>
    <n v="15"/>
    <n v="21"/>
    <n v="16415"/>
  </r>
  <r>
    <n v="503"/>
    <x v="0"/>
    <x v="1"/>
    <n v="4"/>
    <n v="7"/>
    <n v="10"/>
    <n v="12"/>
    <n v="14"/>
    <n v="14"/>
    <n v="17080"/>
  </r>
  <r>
    <n v="202"/>
    <x v="1"/>
    <x v="2"/>
    <n v="5"/>
    <n v="6"/>
    <n v="7"/>
    <n v="14"/>
    <n v="17"/>
    <n v="13"/>
    <n v="28830"/>
  </r>
  <r>
    <n v="204"/>
    <x v="1"/>
    <x v="2"/>
    <n v="4"/>
    <n v="5"/>
    <n v="8"/>
    <n v="12"/>
    <n v="16"/>
    <n v="21"/>
    <n v="30690"/>
  </r>
  <r>
    <n v="206"/>
    <x v="1"/>
    <x v="2"/>
    <n v="2"/>
    <n v="6"/>
    <n v="9"/>
    <n v="13"/>
    <n v="15"/>
    <n v="12"/>
    <n v="26505"/>
  </r>
  <r>
    <n v="302"/>
    <x v="1"/>
    <x v="2"/>
    <n v="3"/>
    <n v="5"/>
    <n v="8"/>
    <n v="14"/>
    <n v="16"/>
    <n v="14"/>
    <n v="27900"/>
  </r>
  <r>
    <n v="304"/>
    <x v="1"/>
    <x v="2"/>
    <n v="4"/>
    <n v="4"/>
    <n v="9"/>
    <n v="14"/>
    <n v="16"/>
    <n v="21"/>
    <n v="31620"/>
  </r>
  <r>
    <n v="306"/>
    <x v="1"/>
    <x v="2"/>
    <n v="5"/>
    <n v="7"/>
    <n v="10"/>
    <n v="14"/>
    <n v="15"/>
    <n v="22"/>
    <n v="33945"/>
  </r>
  <r>
    <n v="402"/>
    <x v="1"/>
    <x v="3"/>
    <n v="5"/>
    <n v="5"/>
    <n v="7"/>
    <n v="13"/>
    <n v="17"/>
    <n v="18"/>
    <n v="32500"/>
  </r>
  <r>
    <n v="404"/>
    <x v="1"/>
    <x v="2"/>
    <n v="4"/>
    <n v="8"/>
    <n v="8"/>
    <n v="12"/>
    <n v="16"/>
    <n v="18"/>
    <n v="30690"/>
  </r>
  <r>
    <n v="406"/>
    <x v="1"/>
    <x v="3"/>
    <n v="5"/>
    <n v="5"/>
    <n v="7"/>
    <n v="12"/>
    <n v="15"/>
    <n v="19"/>
    <n v="31500"/>
  </r>
  <r>
    <n v="502"/>
    <x v="1"/>
    <x v="2"/>
    <n v="3"/>
    <n v="6"/>
    <n v="6"/>
    <n v="11"/>
    <n v="18"/>
    <n v="17"/>
    <n v="28365"/>
  </r>
  <r>
    <n v="504"/>
    <x v="1"/>
    <x v="3"/>
    <n v="3"/>
    <n v="7"/>
    <n v="7"/>
    <n v="11"/>
    <n v="17"/>
    <n v="23"/>
    <n v="34000"/>
  </r>
  <r>
    <n v="207"/>
    <x v="2"/>
    <x v="4"/>
    <n v="2"/>
    <n v="3"/>
    <n v="8"/>
    <n v="13"/>
    <n v="16"/>
    <n v="21"/>
    <n v="43155"/>
  </r>
  <r>
    <n v="208"/>
    <x v="2"/>
    <x v="4"/>
    <n v="3"/>
    <n v="5"/>
    <n v="9"/>
    <n v="12"/>
    <n v="15"/>
    <n v="14"/>
    <n v="39730"/>
  </r>
  <r>
    <n v="209"/>
    <x v="2"/>
    <x v="4"/>
    <n v="4"/>
    <n v="6"/>
    <n v="10"/>
    <n v="11"/>
    <n v="12"/>
    <n v="16"/>
    <n v="40415"/>
  </r>
  <r>
    <n v="307"/>
    <x v="2"/>
    <x v="4"/>
    <n v="2"/>
    <n v="7"/>
    <n v="10"/>
    <n v="13"/>
    <n v="15"/>
    <n v="15"/>
    <n v="42470"/>
  </r>
  <r>
    <n v="308"/>
    <x v="2"/>
    <x v="4"/>
    <n v="3"/>
    <n v="8"/>
    <n v="7"/>
    <n v="14"/>
    <n v="17"/>
    <n v="14"/>
    <n v="43155"/>
  </r>
  <r>
    <n v="309"/>
    <x v="2"/>
    <x v="4"/>
    <n v="4"/>
    <n v="7"/>
    <n v="8"/>
    <n v="12"/>
    <n v="18"/>
    <n v="18"/>
    <n v="45895"/>
  </r>
  <r>
    <n v="407"/>
    <x v="2"/>
    <x v="5"/>
    <n v="5"/>
    <n v="6"/>
    <n v="9"/>
    <n v="13"/>
    <n v="17"/>
    <n v="19"/>
    <n v="48300"/>
  </r>
  <r>
    <n v="408"/>
    <x v="2"/>
    <x v="4"/>
    <n v="5"/>
    <n v="7"/>
    <n v="8"/>
    <n v="14"/>
    <n v="16"/>
    <n v="20"/>
    <n v="47950"/>
  </r>
  <r>
    <n v="409"/>
    <x v="2"/>
    <x v="5"/>
    <n v="4"/>
    <n v="5"/>
    <n v="8"/>
    <n v="12"/>
    <n v="15"/>
    <n v="18"/>
    <n v="43400"/>
  </r>
  <r>
    <n v="507"/>
    <x v="2"/>
    <x v="4"/>
    <n v="4"/>
    <n v="6"/>
    <n v="8"/>
    <n v="14"/>
    <n v="14"/>
    <n v="19"/>
    <n v="44525"/>
  </r>
  <r>
    <n v="508"/>
    <x v="2"/>
    <x v="5"/>
    <n v="3"/>
    <n v="5"/>
    <n v="7"/>
    <n v="12"/>
    <n v="16"/>
    <n v="16"/>
    <n v="41300"/>
  </r>
  <r>
    <n v="210"/>
    <x v="3"/>
    <x v="6"/>
    <n v="5"/>
    <n v="6"/>
    <n v="8"/>
    <n v="13"/>
    <n v="16"/>
    <n v="25"/>
    <n v="61685"/>
  </r>
  <r>
    <n v="310"/>
    <x v="3"/>
    <x v="6"/>
    <n v="4"/>
    <n v="5"/>
    <n v="9"/>
    <n v="13"/>
    <n v="15"/>
    <n v="24"/>
    <n v="59150"/>
  </r>
  <r>
    <n v="410"/>
    <x v="3"/>
    <x v="7"/>
    <n v="4"/>
    <n v="4"/>
    <n v="7"/>
    <n v="14"/>
    <n v="17"/>
    <n v="17"/>
    <n v="59535"/>
  </r>
  <r>
    <n v="510"/>
    <x v="3"/>
    <x v="7"/>
    <n v="3"/>
    <n v="5"/>
    <n v="6"/>
    <n v="13"/>
    <n v="16"/>
    <n v="17"/>
    <n v="56700"/>
  </r>
  <r>
    <n v="511"/>
    <x v="3"/>
    <x v="7"/>
    <n v="3"/>
    <n v="6"/>
    <n v="7"/>
    <n v="14"/>
    <n v="15"/>
    <n v="18"/>
    <n v="59535"/>
  </r>
  <r>
    <n v="411"/>
    <x v="4"/>
    <x v="8"/>
    <n v="2"/>
    <n v="5"/>
    <n v="8"/>
    <n v="12"/>
    <n v="15"/>
    <n v="19"/>
    <n v="67100"/>
  </r>
  <r>
    <n v="412"/>
    <x v="4"/>
    <x v="8"/>
    <n v="3"/>
    <n v="6"/>
    <n v="9"/>
    <n v="14"/>
    <n v="14"/>
    <n v="20"/>
    <n v="72600"/>
  </r>
  <r>
    <n v="512"/>
    <x v="4"/>
    <x v="8"/>
    <n v="4"/>
    <n v="7"/>
    <n v="8"/>
    <n v="12"/>
    <n v="13"/>
    <n v="19"/>
    <n v="69300"/>
  </r>
  <r>
    <n v="513"/>
    <x v="4"/>
    <x v="8"/>
    <n v="3"/>
    <n v="7"/>
    <n v="7"/>
    <n v="13"/>
    <n v="16"/>
    <n v="18"/>
    <n v="70400"/>
  </r>
  <r>
    <n v="104"/>
    <x v="4"/>
    <x v="8"/>
    <n v="2"/>
    <n v="6"/>
    <n v="8"/>
    <n v="14"/>
    <n v="16"/>
    <n v="16"/>
    <n v="68200"/>
  </r>
  <r>
    <n v="101"/>
    <x v="5"/>
    <x v="9"/>
    <n v="2"/>
    <n v="6"/>
    <n v="7"/>
    <n v="11"/>
    <n v="15"/>
    <n v="19"/>
    <n v="98700"/>
  </r>
  <r>
    <n v="102"/>
    <x v="5"/>
    <x v="9"/>
    <n v="2"/>
    <n v="5"/>
    <n v="9"/>
    <n v="11"/>
    <n v="11"/>
    <n v="18"/>
    <n v="92120"/>
  </r>
  <r>
    <n v="601"/>
    <x v="5"/>
    <x v="9"/>
    <n v="2"/>
    <n v="5"/>
    <n v="7"/>
    <n v="12"/>
    <n v="13"/>
    <n v="17"/>
    <n v="92120"/>
  </r>
  <r>
    <n v="602"/>
    <x v="5"/>
    <x v="9"/>
    <n v="2"/>
    <n v="6"/>
    <n v="7"/>
    <n v="14"/>
    <n v="12"/>
    <n v="19"/>
    <n v="98700"/>
  </r>
  <r>
    <n v="603"/>
    <x v="5"/>
    <x v="9"/>
    <n v="2"/>
    <n v="5"/>
    <n v="7"/>
    <n v="12"/>
    <n v="12"/>
    <n v="17"/>
    <n v="90475"/>
  </r>
  <r>
    <n v="1"/>
    <x v="6"/>
    <x v="10"/>
    <n v="1"/>
    <n v="1"/>
    <n v="2"/>
    <n v="3"/>
    <n v="4"/>
    <n v="5"/>
    <n v="104720"/>
  </r>
  <r>
    <n v="2"/>
    <x v="6"/>
    <x v="10"/>
    <n v="0"/>
    <n v="1"/>
    <n v="1"/>
    <n v="4"/>
    <n v="6"/>
    <n v="7"/>
    <n v="1243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5E35B-597E-8C43-BF46-21B0D30CA761}" name="PivotTable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TIP DE CAMERĂ">
  <location ref="D4:L12" firstHeaderRow="0" firstDataRow="1" firstDataCol="1"/>
  <pivotFields count="10">
    <pivotField numFmtId="1" showAll="0"/>
    <pivotField axis="axisRow" showAll="0">
      <items count="8">
        <item x="1"/>
        <item x="2"/>
        <item x="0"/>
        <item x="4"/>
        <item x="5"/>
        <item x="3"/>
        <item x="6"/>
        <item t="default"/>
      </items>
    </pivotField>
    <pivotField dataField="1" numFmtId="164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Preț/Noapte" fld="2" baseField="0" baseItem="0" numFmtId="164"/>
    <dataField name="Sum of Ianuarie" fld="3" baseField="0" baseItem="0"/>
    <dataField name="Sum of Februarie " fld="4" baseField="0" baseItem="0"/>
    <dataField name="Sum of Martie " fld="5" baseField="0" baseItem="0"/>
    <dataField name="Sum of Aprilie " fld="6" baseField="0" baseItem="0"/>
    <dataField name="Sum of Mai" fld="7" baseField="0" baseItem="0"/>
    <dataField name="Sum of Iunie" fld="8" baseField="0" baseItem="0"/>
    <dataField name="Sum of Total" fld="9" baseField="0" baseItem="0" numFmtId="164"/>
  </dataFields>
  <formats count="8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collapsedLevelsAreSubtotals="1" fieldPosition="0">
        <references count="1">
          <reference field="1" count="0"/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F8726-E83C-A645-82E8-8CC6C7A3A0CB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N90:BT98" firstHeaderRow="0" firstDataRow="1" firstDataCol="1"/>
  <pivotFields count="10">
    <pivotField numFmtId="1" showAll="0"/>
    <pivotField axis="axisRow" showAll="0">
      <items count="8">
        <item x="1"/>
        <item x="2"/>
        <item x="0"/>
        <item x="4"/>
        <item x="5"/>
        <item x="3"/>
        <item x="6"/>
        <item t="default"/>
      </items>
    </pivotField>
    <pivotField numFmtId="164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164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anuarie" fld="3" baseField="0" baseItem="0"/>
    <dataField name="Sum of Februarie " fld="4" baseField="0" baseItem="0"/>
    <dataField name="Sum of Martie " fld="5" baseField="0" baseItem="0"/>
    <dataField name="Sum of Aprilie " fld="6" baseField="0" baseItem="0"/>
    <dataField name="Sum of Mai" fld="7" baseField="0" baseItem="0"/>
    <dataField name="Sum of Iunie" fld="8" baseField="0" baseItem="0"/>
  </dataField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5B1395-C98D-AF48-A571-837111AFDE3E}" name="Table6" displayName="Table6" ref="D4:M54" totalsRowShown="0" headerRowDxfId="11">
  <autoFilter ref="D4:M54" xr:uid="{7F7E20C4-7D60-B44C-B7AE-94663AC865C1}"/>
  <tableColumns count="10">
    <tableColumn id="1" xr3:uid="{8460BB4F-C540-7644-BC97-A5543A1BCD67}" name="NUMĂR CAMERĂ" dataDxfId="10"/>
    <tableColumn id="2" xr3:uid="{096AED7F-7211-614C-A5E9-3935BCCD9307}" name="TIP CAMERĂ "/>
    <tableColumn id="3" xr3:uid="{343379CA-0150-0041-87E7-A878BE16311B}" name="PREȚ/NOAPTE" dataDxfId="9">
      <calculatedColumnFormula>VLOOKUP(D5,Vehicule!E:Q,5,0)</calculatedColumnFormula>
    </tableColumn>
    <tableColumn id="4" xr3:uid="{40B824F1-CE7E-2649-9648-054D21FA38F3}" name="IANUARIE"/>
    <tableColumn id="5" xr3:uid="{E8882B8E-9862-6349-991B-D03D96246599}" name="FEBRUARIE "/>
    <tableColumn id="6" xr3:uid="{E8741194-DC27-1E41-ABAB-0AFF820E1300}" name="MARTIE"/>
    <tableColumn id="7" xr3:uid="{74A45C89-5232-2B4B-834B-93C8CCF94A0C}" name="APRILIE"/>
    <tableColumn id="8" xr3:uid="{20050490-2E67-4E4C-BB7B-44DC91164229}" name="MAI"/>
    <tableColumn id="9" xr3:uid="{42BBB5E7-3130-4247-B0E5-41A2AD2DA12C}" name="IUNIE"/>
    <tableColumn id="10" xr3:uid="{DF1D7209-9106-E14F-8044-63D1B28DBBCF}" name="TOTAL" dataDxfId="8">
      <calculatedColumnFormula>SUM(Table6[[#This Row],[IANUARIE]:[IUNIE]])*Table6[[#This Row],[PREȚ/NOAPTE]]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9CA2-8D68-8F4F-AD82-A3F8F78D1E36}">
  <dimension ref="A1:AF54"/>
  <sheetViews>
    <sheetView tabSelected="1" zoomScaleNormal="100" workbookViewId="0">
      <selection activeCell="AI37" sqref="AI37"/>
    </sheetView>
  </sheetViews>
  <sheetFormatPr baseColWidth="10" defaultRowHeight="16"/>
  <cols>
    <col min="1" max="2" width="3" customWidth="1"/>
    <col min="4" max="4" width="10.83203125" customWidth="1"/>
    <col min="22" max="22" width="10.6640625" customWidth="1"/>
    <col min="23" max="23" width="6.83203125" customWidth="1"/>
    <col min="24" max="24" width="3.5" customWidth="1"/>
    <col min="25" max="25" width="3.6640625" customWidth="1"/>
  </cols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4"/>
      <c r="AE3" s="4"/>
      <c r="AF3" s="4"/>
    </row>
    <row r="4" spans="1:32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5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5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5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5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5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5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5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5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EE54-B35A-6041-A23B-5ABD11020852}">
  <dimension ref="A1:AJ82"/>
  <sheetViews>
    <sheetView zoomScaleNormal="100" workbookViewId="0"/>
  </sheetViews>
  <sheetFormatPr baseColWidth="10" defaultRowHeight="16"/>
  <cols>
    <col min="1" max="3" width="3.1640625" customWidth="1"/>
    <col min="4" max="4" width="11.5" customWidth="1"/>
    <col min="5" max="5" width="15.6640625" customWidth="1"/>
    <col min="6" max="6" width="16.6640625" customWidth="1"/>
    <col min="8" max="8" width="18.33203125" customWidth="1"/>
    <col min="9" max="9" width="13.33203125" customWidth="1"/>
    <col min="11" max="11" width="23.6640625" customWidth="1"/>
    <col min="12" max="12" width="16.1640625" customWidth="1"/>
    <col min="13" max="13" width="15.5" customWidth="1"/>
    <col min="14" max="14" width="15.1640625" customWidth="1"/>
    <col min="15" max="15" width="3.1640625" customWidth="1"/>
    <col min="16" max="16" width="3.33203125" customWidth="1"/>
    <col min="17" max="17" width="3.5" customWidth="1"/>
    <col min="18" max="18" width="3.1640625" customWidth="1"/>
    <col min="19" max="19" width="21" bestFit="1" customWidth="1"/>
    <col min="21" max="21" width="3.6640625" customWidth="1"/>
    <col min="24" max="24" width="3.1640625" customWidth="1"/>
  </cols>
  <sheetData>
    <row r="1" spans="1:3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7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8" thickTop="1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5"/>
      <c r="S3" s="60" t="s">
        <v>317</v>
      </c>
      <c r="T3" s="61">
        <f>COUNT(E5:E54)</f>
        <v>50</v>
      </c>
      <c r="U3" s="5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ht="18" thickTop="1" thickBot="1">
      <c r="A4" s="4"/>
      <c r="B4" s="5"/>
      <c r="C4" s="4"/>
      <c r="D4" s="7" t="s">
        <v>331</v>
      </c>
      <c r="E4" s="8" t="s">
        <v>332</v>
      </c>
      <c r="F4" s="8" t="s">
        <v>333</v>
      </c>
      <c r="G4" s="8" t="s">
        <v>334</v>
      </c>
      <c r="H4" s="8" t="s">
        <v>335</v>
      </c>
      <c r="I4" s="8" t="s">
        <v>336</v>
      </c>
      <c r="J4" s="8" t="s">
        <v>337</v>
      </c>
      <c r="K4" s="8" t="s">
        <v>338</v>
      </c>
      <c r="L4" s="8" t="s">
        <v>339</v>
      </c>
      <c r="M4" s="8" t="s">
        <v>340</v>
      </c>
      <c r="N4" s="9" t="s">
        <v>341</v>
      </c>
      <c r="O4" s="4"/>
      <c r="P4" s="5"/>
      <c r="Q4" s="4"/>
      <c r="R4" s="5"/>
      <c r="S4" s="62" t="s">
        <v>318</v>
      </c>
      <c r="T4" s="63">
        <f>COUNTA(M5:M54)</f>
        <v>38</v>
      </c>
      <c r="U4" s="5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ht="16" customHeight="1">
      <c r="A5" s="4"/>
      <c r="B5" s="5"/>
      <c r="C5" s="4"/>
      <c r="D5" s="216" t="s">
        <v>1</v>
      </c>
      <c r="E5" s="10">
        <v>201</v>
      </c>
      <c r="F5" s="11">
        <v>27</v>
      </c>
      <c r="G5" s="12" t="s">
        <v>8</v>
      </c>
      <c r="H5" s="13" t="s">
        <v>9</v>
      </c>
      <c r="I5" s="14">
        <v>245</v>
      </c>
      <c r="J5" s="11">
        <v>2</v>
      </c>
      <c r="K5" s="15" t="s">
        <v>9</v>
      </c>
      <c r="L5" s="15" t="s">
        <v>12</v>
      </c>
      <c r="M5" s="16"/>
      <c r="N5" s="17"/>
      <c r="O5" s="4"/>
      <c r="P5" s="5"/>
      <c r="Q5" s="4"/>
      <c r="R5" s="5"/>
      <c r="S5" s="62" t="s">
        <v>319</v>
      </c>
      <c r="T5" s="63">
        <f>COUNTBLANK(M5:M54)</f>
        <v>12</v>
      </c>
      <c r="U5" s="5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>
      <c r="A6" s="4"/>
      <c r="B6" s="5"/>
      <c r="C6" s="4"/>
      <c r="D6" s="217"/>
      <c r="E6" s="18">
        <v>203</v>
      </c>
      <c r="F6" s="19">
        <v>27</v>
      </c>
      <c r="G6" s="20" t="s">
        <v>8</v>
      </c>
      <c r="H6" s="21" t="s">
        <v>9</v>
      </c>
      <c r="I6" s="22">
        <v>245</v>
      </c>
      <c r="J6" s="19">
        <v>2</v>
      </c>
      <c r="K6" s="23" t="s">
        <v>9</v>
      </c>
      <c r="L6" s="23" t="s">
        <v>13</v>
      </c>
      <c r="M6" s="24">
        <v>43670</v>
      </c>
      <c r="N6" s="25">
        <v>43673</v>
      </c>
      <c r="O6" s="4"/>
      <c r="P6" s="5"/>
      <c r="Q6" s="4"/>
      <c r="R6" s="5"/>
      <c r="S6" s="62"/>
      <c r="T6" s="63"/>
      <c r="U6" s="5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ht="17" thickBot="1">
      <c r="A7" s="4"/>
      <c r="B7" s="5"/>
      <c r="C7" s="4"/>
      <c r="D7" s="217"/>
      <c r="E7" s="18">
        <v>205</v>
      </c>
      <c r="F7" s="19">
        <v>27</v>
      </c>
      <c r="G7" s="20" t="s">
        <v>8</v>
      </c>
      <c r="H7" s="21" t="s">
        <v>9</v>
      </c>
      <c r="I7" s="22">
        <v>245</v>
      </c>
      <c r="J7" s="19">
        <v>2</v>
      </c>
      <c r="K7" s="23" t="s">
        <v>9</v>
      </c>
      <c r="L7" s="23" t="s">
        <v>13</v>
      </c>
      <c r="M7" s="24">
        <v>43665</v>
      </c>
      <c r="N7" s="25">
        <v>43675</v>
      </c>
      <c r="O7" s="4"/>
      <c r="P7" s="5"/>
      <c r="Q7" s="4"/>
      <c r="R7" s="5"/>
      <c r="S7" s="64" t="s">
        <v>321</v>
      </c>
      <c r="T7" s="65">
        <f>(T4/T3)</f>
        <v>0.76</v>
      </c>
      <c r="U7" s="5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7" thickTop="1">
      <c r="A8" s="4"/>
      <c r="B8" s="5"/>
      <c r="C8" s="4"/>
      <c r="D8" s="217"/>
      <c r="E8" s="18">
        <v>301</v>
      </c>
      <c r="F8" s="19">
        <v>27</v>
      </c>
      <c r="G8" s="20" t="s">
        <v>8</v>
      </c>
      <c r="H8" s="21" t="s">
        <v>9</v>
      </c>
      <c r="I8" s="22">
        <v>245</v>
      </c>
      <c r="J8" s="19">
        <v>3</v>
      </c>
      <c r="K8" s="23" t="s">
        <v>9</v>
      </c>
      <c r="L8" s="23" t="s">
        <v>13</v>
      </c>
      <c r="M8" s="24">
        <v>43668</v>
      </c>
      <c r="N8" s="25">
        <v>47325</v>
      </c>
      <c r="O8" s="4"/>
      <c r="P8" s="5"/>
      <c r="Q8" s="4"/>
      <c r="R8" s="5"/>
      <c r="S8" s="5"/>
      <c r="T8" s="5"/>
      <c r="U8" s="5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>
      <c r="A9" s="4"/>
      <c r="B9" s="5"/>
      <c r="C9" s="4"/>
      <c r="D9" s="217"/>
      <c r="E9" s="18">
        <v>303</v>
      </c>
      <c r="F9" s="19">
        <v>27</v>
      </c>
      <c r="G9" s="20" t="s">
        <v>8</v>
      </c>
      <c r="H9" s="21" t="s">
        <v>9</v>
      </c>
      <c r="I9" s="22">
        <v>245</v>
      </c>
      <c r="J9" s="19">
        <v>3</v>
      </c>
      <c r="K9" s="23" t="s">
        <v>9</v>
      </c>
      <c r="L9" s="23" t="s">
        <v>12</v>
      </c>
      <c r="M9" s="24"/>
      <c r="N9" s="25"/>
      <c r="O9" s="4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5"/>
      <c r="C10" s="4"/>
      <c r="D10" s="217"/>
      <c r="E10" s="18">
        <v>305</v>
      </c>
      <c r="F10" s="19">
        <v>30</v>
      </c>
      <c r="G10" s="20" t="s">
        <v>8</v>
      </c>
      <c r="H10" s="21" t="s">
        <v>9</v>
      </c>
      <c r="I10" s="22">
        <v>245</v>
      </c>
      <c r="J10" s="19">
        <v>3</v>
      </c>
      <c r="K10" s="23" t="s">
        <v>9</v>
      </c>
      <c r="L10" s="23" t="s">
        <v>13</v>
      </c>
      <c r="M10" s="24">
        <v>43669</v>
      </c>
      <c r="N10" s="25">
        <v>43674</v>
      </c>
      <c r="O10" s="4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5"/>
      <c r="C11" s="4"/>
      <c r="D11" s="217"/>
      <c r="E11" s="18">
        <v>401</v>
      </c>
      <c r="F11" s="19">
        <v>30</v>
      </c>
      <c r="G11" s="20" t="s">
        <v>8</v>
      </c>
      <c r="H11" s="21" t="s">
        <v>10</v>
      </c>
      <c r="I11" s="22">
        <v>280</v>
      </c>
      <c r="J11" s="19">
        <v>4</v>
      </c>
      <c r="K11" s="23" t="s">
        <v>9</v>
      </c>
      <c r="L11" s="23" t="s">
        <v>13</v>
      </c>
      <c r="M11" s="24">
        <v>43671</v>
      </c>
      <c r="N11" s="25">
        <v>43672</v>
      </c>
      <c r="O11" s="4"/>
      <c r="P11" s="5"/>
      <c r="Q11" s="4"/>
      <c r="R11" s="5"/>
      <c r="S11" s="5"/>
      <c r="T11" s="5"/>
      <c r="U11" s="5"/>
      <c r="V11" s="5"/>
      <c r="W11" s="5"/>
      <c r="X11" s="5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5"/>
      <c r="C12" s="4"/>
      <c r="D12" s="217"/>
      <c r="E12" s="18">
        <v>403</v>
      </c>
      <c r="F12" s="19">
        <v>30</v>
      </c>
      <c r="G12" s="20" t="s">
        <v>8</v>
      </c>
      <c r="H12" s="21" t="s">
        <v>9</v>
      </c>
      <c r="I12" s="22">
        <v>245</v>
      </c>
      <c r="J12" s="19">
        <v>4</v>
      </c>
      <c r="K12" s="23" t="s">
        <v>9</v>
      </c>
      <c r="L12" s="23" t="s">
        <v>13</v>
      </c>
      <c r="M12" s="24">
        <v>43670</v>
      </c>
      <c r="N12" s="25">
        <v>43675</v>
      </c>
      <c r="O12" s="4"/>
      <c r="P12" s="5"/>
      <c r="Q12" s="4"/>
      <c r="R12" s="5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5"/>
      <c r="C13" s="4"/>
      <c r="D13" s="217"/>
      <c r="E13" s="18">
        <v>405</v>
      </c>
      <c r="F13" s="19">
        <v>30</v>
      </c>
      <c r="G13" s="20" t="s">
        <v>8</v>
      </c>
      <c r="H13" s="21" t="s">
        <v>10</v>
      </c>
      <c r="I13" s="22">
        <v>280</v>
      </c>
      <c r="J13" s="19">
        <v>4</v>
      </c>
      <c r="K13" s="23" t="s">
        <v>9</v>
      </c>
      <c r="L13" s="23" t="s">
        <v>12</v>
      </c>
      <c r="M13" s="24"/>
      <c r="N13" s="25"/>
      <c r="O13" s="4"/>
      <c r="P13" s="5"/>
      <c r="Q13" s="4"/>
      <c r="R13" s="5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5"/>
      <c r="C14" s="4"/>
      <c r="D14" s="217"/>
      <c r="E14" s="18">
        <v>501</v>
      </c>
      <c r="F14" s="19">
        <v>30</v>
      </c>
      <c r="G14" s="20" t="s">
        <v>8</v>
      </c>
      <c r="H14" s="21" t="s">
        <v>9</v>
      </c>
      <c r="I14" s="22">
        <v>245</v>
      </c>
      <c r="J14" s="19">
        <v>5</v>
      </c>
      <c r="K14" s="23" t="s">
        <v>9</v>
      </c>
      <c r="L14" s="23" t="s">
        <v>13</v>
      </c>
      <c r="M14" s="24">
        <v>43669</v>
      </c>
      <c r="N14" s="25">
        <v>43671</v>
      </c>
      <c r="O14" s="4"/>
      <c r="P14" s="5"/>
      <c r="Q14" s="4"/>
      <c r="R14" s="5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ht="17" thickBot="1">
      <c r="A15" s="4"/>
      <c r="B15" s="5"/>
      <c r="C15" s="4"/>
      <c r="D15" s="218"/>
      <c r="E15" s="26">
        <v>503</v>
      </c>
      <c r="F15" s="27">
        <v>30</v>
      </c>
      <c r="G15" s="28" t="s">
        <v>8</v>
      </c>
      <c r="H15" s="29" t="s">
        <v>10</v>
      </c>
      <c r="I15" s="30">
        <v>280</v>
      </c>
      <c r="J15" s="27">
        <v>5</v>
      </c>
      <c r="K15" s="31" t="s">
        <v>9</v>
      </c>
      <c r="L15" s="31" t="s">
        <v>13</v>
      </c>
      <c r="M15" s="32">
        <v>43666</v>
      </c>
      <c r="N15" s="33">
        <v>43671</v>
      </c>
      <c r="O15" s="4"/>
      <c r="P15" s="5"/>
      <c r="Q15" s="4"/>
      <c r="R15" s="5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6" customHeight="1">
      <c r="A16" s="4"/>
      <c r="B16" s="5"/>
      <c r="C16" s="4"/>
      <c r="D16" s="216" t="s">
        <v>2</v>
      </c>
      <c r="E16" s="10">
        <v>202</v>
      </c>
      <c r="F16" s="11">
        <v>34</v>
      </c>
      <c r="G16" s="12" t="s">
        <v>8</v>
      </c>
      <c r="H16" s="13" t="s">
        <v>9</v>
      </c>
      <c r="I16" s="14">
        <v>465</v>
      </c>
      <c r="J16" s="11">
        <v>2</v>
      </c>
      <c r="K16" s="15" t="s">
        <v>9</v>
      </c>
      <c r="L16" s="15" t="s">
        <v>13</v>
      </c>
      <c r="M16" s="16">
        <v>43668</v>
      </c>
      <c r="N16" s="17">
        <v>43673</v>
      </c>
      <c r="O16" s="4"/>
      <c r="P16" s="5"/>
      <c r="Q16" s="4"/>
      <c r="R16" s="5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5"/>
      <c r="C17" s="4"/>
      <c r="D17" s="217"/>
      <c r="E17" s="18">
        <v>204</v>
      </c>
      <c r="F17" s="19">
        <v>34</v>
      </c>
      <c r="G17" s="20" t="s">
        <v>8</v>
      </c>
      <c r="H17" s="21" t="s">
        <v>9</v>
      </c>
      <c r="I17" s="22">
        <v>465</v>
      </c>
      <c r="J17" s="19">
        <v>2</v>
      </c>
      <c r="K17" s="23" t="s">
        <v>9</v>
      </c>
      <c r="L17" s="23" t="s">
        <v>13</v>
      </c>
      <c r="M17" s="24">
        <v>43669</v>
      </c>
      <c r="N17" s="25">
        <v>43673</v>
      </c>
      <c r="O17" s="4"/>
      <c r="P17" s="5"/>
      <c r="Q17" s="4"/>
      <c r="R17" s="5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5"/>
      <c r="C18" s="4"/>
      <c r="D18" s="217"/>
      <c r="E18" s="18">
        <v>206</v>
      </c>
      <c r="F18" s="19">
        <v>34</v>
      </c>
      <c r="G18" s="20" t="s">
        <v>8</v>
      </c>
      <c r="H18" s="21" t="s">
        <v>9</v>
      </c>
      <c r="I18" s="22">
        <v>465</v>
      </c>
      <c r="J18" s="19">
        <v>2</v>
      </c>
      <c r="K18" s="23" t="s">
        <v>9</v>
      </c>
      <c r="L18" s="23" t="s">
        <v>12</v>
      </c>
      <c r="M18" s="24"/>
      <c r="N18" s="25"/>
      <c r="O18" s="4"/>
      <c r="P18" s="5"/>
      <c r="Q18" s="4"/>
      <c r="R18" s="5"/>
      <c r="S18" s="4"/>
      <c r="T18" s="4"/>
      <c r="U18" s="4"/>
      <c r="V18" s="4"/>
      <c r="W18" s="4"/>
      <c r="X18" s="5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5"/>
      <c r="C19" s="4"/>
      <c r="D19" s="217"/>
      <c r="E19" s="18">
        <v>302</v>
      </c>
      <c r="F19" s="19">
        <v>34</v>
      </c>
      <c r="G19" s="20" t="s">
        <v>8</v>
      </c>
      <c r="H19" s="21" t="s">
        <v>9</v>
      </c>
      <c r="I19" s="22">
        <v>465</v>
      </c>
      <c r="J19" s="19">
        <v>3</v>
      </c>
      <c r="K19" s="23" t="s">
        <v>9</v>
      </c>
      <c r="L19" s="23" t="s">
        <v>13</v>
      </c>
      <c r="M19" s="24">
        <v>43668</v>
      </c>
      <c r="N19" s="25">
        <v>43671</v>
      </c>
      <c r="O19" s="4"/>
      <c r="P19" s="5"/>
      <c r="Q19" s="4"/>
      <c r="R19" s="5"/>
      <c r="S19" s="4"/>
      <c r="T19" s="4"/>
      <c r="U19" s="4"/>
      <c r="V19" s="4"/>
      <c r="W19" s="4"/>
      <c r="X19" s="5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5"/>
      <c r="C20" s="4"/>
      <c r="D20" s="217"/>
      <c r="E20" s="18">
        <v>304</v>
      </c>
      <c r="F20" s="19">
        <v>34</v>
      </c>
      <c r="G20" s="20" t="s">
        <v>8</v>
      </c>
      <c r="H20" s="21" t="s">
        <v>9</v>
      </c>
      <c r="I20" s="22">
        <v>465</v>
      </c>
      <c r="J20" s="19">
        <v>3</v>
      </c>
      <c r="K20" s="23" t="s">
        <v>9</v>
      </c>
      <c r="L20" s="23" t="s">
        <v>13</v>
      </c>
      <c r="M20" s="24">
        <v>43667</v>
      </c>
      <c r="N20" s="25">
        <v>43672</v>
      </c>
      <c r="O20" s="4"/>
      <c r="P20" s="5"/>
      <c r="Q20" s="4"/>
      <c r="R20" s="5"/>
      <c r="S20" s="4"/>
      <c r="T20" s="4"/>
      <c r="U20" s="4"/>
      <c r="V20" s="4"/>
      <c r="W20" s="4"/>
      <c r="X20" s="5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5"/>
      <c r="C21" s="4"/>
      <c r="D21" s="217"/>
      <c r="E21" s="18">
        <v>306</v>
      </c>
      <c r="F21" s="19">
        <v>38</v>
      </c>
      <c r="G21" s="20" t="s">
        <v>7</v>
      </c>
      <c r="H21" s="21" t="s">
        <v>9</v>
      </c>
      <c r="I21" s="22">
        <v>465</v>
      </c>
      <c r="J21" s="19">
        <v>3</v>
      </c>
      <c r="K21" s="23" t="s">
        <v>9</v>
      </c>
      <c r="L21" s="23" t="s">
        <v>12</v>
      </c>
      <c r="M21" s="24"/>
      <c r="N21" s="25"/>
      <c r="O21" s="4"/>
      <c r="P21" s="5"/>
      <c r="Q21" s="4"/>
      <c r="R21" s="5"/>
      <c r="S21" s="4"/>
      <c r="T21" s="4"/>
      <c r="U21" s="4"/>
      <c r="V21" s="4"/>
      <c r="W21" s="4"/>
      <c r="X21" s="5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5"/>
      <c r="C22" s="4"/>
      <c r="D22" s="217"/>
      <c r="E22" s="18">
        <v>402</v>
      </c>
      <c r="F22" s="19">
        <v>38</v>
      </c>
      <c r="G22" s="20" t="s">
        <v>7</v>
      </c>
      <c r="H22" s="21" t="s">
        <v>10</v>
      </c>
      <c r="I22" s="22">
        <v>500</v>
      </c>
      <c r="J22" s="19">
        <v>4</v>
      </c>
      <c r="K22" s="23" t="s">
        <v>9</v>
      </c>
      <c r="L22" s="23" t="s">
        <v>13</v>
      </c>
      <c r="M22" s="24">
        <v>43668</v>
      </c>
      <c r="N22" s="25">
        <v>43675</v>
      </c>
      <c r="O22" s="4"/>
      <c r="P22" s="5"/>
      <c r="Q22" s="4"/>
      <c r="R22" s="5"/>
      <c r="S22" s="4"/>
      <c r="T22" s="4"/>
      <c r="U22" s="4"/>
      <c r="V22" s="4"/>
      <c r="W22" s="4"/>
      <c r="X22" s="5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5"/>
      <c r="C23" s="4"/>
      <c r="D23" s="217"/>
      <c r="E23" s="18">
        <v>404</v>
      </c>
      <c r="F23" s="19">
        <v>38</v>
      </c>
      <c r="G23" s="20" t="s">
        <v>7</v>
      </c>
      <c r="H23" s="21" t="s">
        <v>9</v>
      </c>
      <c r="I23" s="22">
        <v>465</v>
      </c>
      <c r="J23" s="19">
        <v>4</v>
      </c>
      <c r="K23" s="23" t="s">
        <v>9</v>
      </c>
      <c r="L23" s="23" t="s">
        <v>13</v>
      </c>
      <c r="M23" s="24">
        <v>43671</v>
      </c>
      <c r="N23" s="25">
        <v>43672</v>
      </c>
      <c r="O23" s="4"/>
      <c r="P23" s="5"/>
      <c r="Q23" s="4"/>
      <c r="R23" s="5"/>
      <c r="S23" s="4"/>
      <c r="T23" s="4"/>
      <c r="U23" s="4"/>
      <c r="V23" s="4"/>
      <c r="W23" s="4"/>
      <c r="X23" s="5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5"/>
      <c r="C24" s="4"/>
      <c r="D24" s="217"/>
      <c r="E24" s="18">
        <v>406</v>
      </c>
      <c r="F24" s="19">
        <v>38</v>
      </c>
      <c r="G24" s="20" t="s">
        <v>7</v>
      </c>
      <c r="H24" s="21" t="s">
        <v>10</v>
      </c>
      <c r="I24" s="22">
        <v>500</v>
      </c>
      <c r="J24" s="19">
        <v>4</v>
      </c>
      <c r="K24" s="23" t="s">
        <v>9</v>
      </c>
      <c r="L24" s="23" t="s">
        <v>13</v>
      </c>
      <c r="M24" s="24">
        <v>43670</v>
      </c>
      <c r="N24" s="25">
        <v>43672</v>
      </c>
      <c r="O24" s="4"/>
      <c r="P24" s="5"/>
      <c r="Q24" s="4"/>
      <c r="R24" s="5"/>
      <c r="S24" s="4"/>
      <c r="T24" s="4"/>
      <c r="U24" s="4"/>
      <c r="V24" s="4"/>
      <c r="W24" s="4"/>
      <c r="X24" s="5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5"/>
      <c r="C25" s="4"/>
      <c r="D25" s="217"/>
      <c r="E25" s="18">
        <v>502</v>
      </c>
      <c r="F25" s="19">
        <v>38</v>
      </c>
      <c r="G25" s="20" t="s">
        <v>7</v>
      </c>
      <c r="H25" s="21" t="s">
        <v>9</v>
      </c>
      <c r="I25" s="22">
        <v>465</v>
      </c>
      <c r="J25" s="19">
        <v>5</v>
      </c>
      <c r="K25" s="23" t="s">
        <v>9</v>
      </c>
      <c r="L25" s="23" t="s">
        <v>12</v>
      </c>
      <c r="M25" s="24"/>
      <c r="N25" s="25"/>
      <c r="O25" s="4"/>
      <c r="P25" s="5"/>
      <c r="Q25" s="4"/>
      <c r="R25" s="5"/>
      <c r="S25" s="4"/>
      <c r="T25" s="4"/>
      <c r="U25" s="4"/>
      <c r="V25" s="4"/>
      <c r="W25" s="4"/>
      <c r="X25" s="5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ht="17" thickBot="1">
      <c r="A26" s="4"/>
      <c r="B26" s="5"/>
      <c r="C26" s="4"/>
      <c r="D26" s="218"/>
      <c r="E26" s="26">
        <v>504</v>
      </c>
      <c r="F26" s="27">
        <v>38</v>
      </c>
      <c r="G26" s="28" t="s">
        <v>7</v>
      </c>
      <c r="H26" s="29" t="s">
        <v>10</v>
      </c>
      <c r="I26" s="30">
        <v>500</v>
      </c>
      <c r="J26" s="27">
        <v>5</v>
      </c>
      <c r="K26" s="31" t="s">
        <v>9</v>
      </c>
      <c r="L26" s="31" t="s">
        <v>13</v>
      </c>
      <c r="M26" s="32">
        <v>43668</v>
      </c>
      <c r="N26" s="33">
        <v>43674</v>
      </c>
      <c r="O26" s="4"/>
      <c r="P26" s="5"/>
      <c r="Q26" s="4"/>
      <c r="R26" s="5"/>
      <c r="S26" s="5"/>
      <c r="T26" s="5"/>
      <c r="U26" s="5"/>
      <c r="V26" s="5"/>
      <c r="W26" s="5"/>
      <c r="X26" s="5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5"/>
      <c r="C27" s="4"/>
      <c r="D27" s="219" t="s">
        <v>0</v>
      </c>
      <c r="E27" s="34">
        <v>207</v>
      </c>
      <c r="F27" s="35">
        <v>41</v>
      </c>
      <c r="G27" s="36" t="s">
        <v>7</v>
      </c>
      <c r="H27" s="37" t="s">
        <v>9</v>
      </c>
      <c r="I27" s="38">
        <v>685</v>
      </c>
      <c r="J27" s="35">
        <v>2</v>
      </c>
      <c r="K27" s="39" t="s">
        <v>9</v>
      </c>
      <c r="L27" s="39" t="s">
        <v>13</v>
      </c>
      <c r="M27" s="40">
        <v>43667</v>
      </c>
      <c r="N27" s="41">
        <v>43671</v>
      </c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5"/>
      <c r="C28" s="4"/>
      <c r="D28" s="217"/>
      <c r="E28" s="18">
        <v>208</v>
      </c>
      <c r="F28" s="19">
        <v>41</v>
      </c>
      <c r="G28" s="20" t="s">
        <v>7</v>
      </c>
      <c r="H28" s="21" t="s">
        <v>9</v>
      </c>
      <c r="I28" s="22">
        <v>685</v>
      </c>
      <c r="J28" s="19">
        <v>2</v>
      </c>
      <c r="K28" s="23" t="s">
        <v>9</v>
      </c>
      <c r="L28" s="23" t="s">
        <v>13</v>
      </c>
      <c r="M28" s="24">
        <v>43669</v>
      </c>
      <c r="N28" s="25">
        <v>43674</v>
      </c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5"/>
      <c r="C29" s="4"/>
      <c r="D29" s="217"/>
      <c r="E29" s="18">
        <v>209</v>
      </c>
      <c r="F29" s="19">
        <v>41</v>
      </c>
      <c r="G29" s="20" t="s">
        <v>7</v>
      </c>
      <c r="H29" s="21" t="s">
        <v>9</v>
      </c>
      <c r="I29" s="22">
        <v>685</v>
      </c>
      <c r="J29" s="19">
        <v>2</v>
      </c>
      <c r="K29" s="23" t="s">
        <v>9</v>
      </c>
      <c r="L29" s="23" t="s">
        <v>13</v>
      </c>
      <c r="M29" s="24">
        <v>43670</v>
      </c>
      <c r="N29" s="25">
        <v>43672</v>
      </c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5"/>
      <c r="C30" s="4"/>
      <c r="D30" s="217"/>
      <c r="E30" s="18">
        <v>307</v>
      </c>
      <c r="F30" s="19">
        <v>41</v>
      </c>
      <c r="G30" s="20" t="s">
        <v>7</v>
      </c>
      <c r="H30" s="21" t="s">
        <v>9</v>
      </c>
      <c r="I30" s="22">
        <v>685</v>
      </c>
      <c r="J30" s="19">
        <v>3</v>
      </c>
      <c r="K30" s="23" t="s">
        <v>9</v>
      </c>
      <c r="L30" s="23" t="s">
        <v>13</v>
      </c>
      <c r="M30" s="24">
        <v>43670</v>
      </c>
      <c r="N30" s="25">
        <v>43672</v>
      </c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5"/>
      <c r="C31" s="4"/>
      <c r="D31" s="217"/>
      <c r="E31" s="18">
        <v>308</v>
      </c>
      <c r="F31" s="19">
        <v>41</v>
      </c>
      <c r="G31" s="20" t="s">
        <v>7</v>
      </c>
      <c r="H31" s="21" t="s">
        <v>9</v>
      </c>
      <c r="I31" s="22">
        <v>685</v>
      </c>
      <c r="J31" s="19">
        <v>3</v>
      </c>
      <c r="K31" s="23" t="s">
        <v>9</v>
      </c>
      <c r="L31" s="23" t="s">
        <v>13</v>
      </c>
      <c r="M31" s="24">
        <v>43665</v>
      </c>
      <c r="N31" s="25">
        <v>43672</v>
      </c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5"/>
      <c r="C32" s="4"/>
      <c r="D32" s="217"/>
      <c r="E32" s="18">
        <v>309</v>
      </c>
      <c r="F32" s="19">
        <v>41</v>
      </c>
      <c r="G32" s="20" t="s">
        <v>7</v>
      </c>
      <c r="H32" s="21" t="s">
        <v>9</v>
      </c>
      <c r="I32" s="22">
        <v>685</v>
      </c>
      <c r="J32" s="19">
        <v>3</v>
      </c>
      <c r="K32" s="23" t="s">
        <v>9</v>
      </c>
      <c r="L32" s="23" t="s">
        <v>12</v>
      </c>
      <c r="M32" s="24"/>
      <c r="N32" s="25"/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5"/>
      <c r="C33" s="4"/>
      <c r="D33" s="217"/>
      <c r="E33" s="18">
        <v>407</v>
      </c>
      <c r="F33" s="19">
        <v>41</v>
      </c>
      <c r="G33" s="20" t="s">
        <v>7</v>
      </c>
      <c r="H33" s="21" t="s">
        <v>10</v>
      </c>
      <c r="I33" s="22">
        <v>700</v>
      </c>
      <c r="J33" s="19">
        <v>4</v>
      </c>
      <c r="K33" s="23" t="s">
        <v>9</v>
      </c>
      <c r="L33" s="23" t="s">
        <v>13</v>
      </c>
      <c r="M33" s="24">
        <v>43666</v>
      </c>
      <c r="N33" s="25">
        <v>43675</v>
      </c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5"/>
      <c r="C34" s="4"/>
      <c r="D34" s="217"/>
      <c r="E34" s="18">
        <v>408</v>
      </c>
      <c r="F34" s="19">
        <v>41</v>
      </c>
      <c r="G34" s="20" t="s">
        <v>7</v>
      </c>
      <c r="H34" s="21" t="s">
        <v>9</v>
      </c>
      <c r="I34" s="22">
        <v>685</v>
      </c>
      <c r="J34" s="19">
        <v>4</v>
      </c>
      <c r="K34" s="23" t="s">
        <v>9</v>
      </c>
      <c r="L34" s="23" t="s">
        <v>13</v>
      </c>
      <c r="M34" s="24">
        <v>43668</v>
      </c>
      <c r="N34" s="25">
        <v>43671</v>
      </c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5"/>
      <c r="C35" s="4"/>
      <c r="D35" s="217"/>
      <c r="E35" s="18">
        <v>409</v>
      </c>
      <c r="F35" s="19">
        <v>41</v>
      </c>
      <c r="G35" s="20" t="s">
        <v>7</v>
      </c>
      <c r="H35" s="21" t="s">
        <v>10</v>
      </c>
      <c r="I35" s="22">
        <v>700</v>
      </c>
      <c r="J35" s="19">
        <v>4</v>
      </c>
      <c r="K35" s="23" t="s">
        <v>9</v>
      </c>
      <c r="L35" s="23" t="s">
        <v>13</v>
      </c>
      <c r="M35" s="24">
        <v>43670</v>
      </c>
      <c r="N35" s="25">
        <v>43672</v>
      </c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5"/>
      <c r="C36" s="4"/>
      <c r="D36" s="217"/>
      <c r="E36" s="18">
        <v>507</v>
      </c>
      <c r="F36" s="19">
        <v>41</v>
      </c>
      <c r="G36" s="20" t="s">
        <v>7</v>
      </c>
      <c r="H36" s="21" t="s">
        <v>9</v>
      </c>
      <c r="I36" s="22">
        <v>685</v>
      </c>
      <c r="J36" s="19">
        <v>5</v>
      </c>
      <c r="K36" s="23" t="s">
        <v>9</v>
      </c>
      <c r="L36" s="23" t="s">
        <v>13</v>
      </c>
      <c r="M36" s="24">
        <v>43669</v>
      </c>
      <c r="N36" s="25">
        <v>43673</v>
      </c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ht="17" thickBot="1">
      <c r="A37" s="4"/>
      <c r="B37" s="5"/>
      <c r="C37" s="4"/>
      <c r="D37" s="220"/>
      <c r="E37" s="42">
        <v>508</v>
      </c>
      <c r="F37" s="43">
        <v>41</v>
      </c>
      <c r="G37" s="44" t="s">
        <v>7</v>
      </c>
      <c r="H37" s="45" t="s">
        <v>10</v>
      </c>
      <c r="I37" s="46">
        <v>700</v>
      </c>
      <c r="J37" s="43">
        <v>5</v>
      </c>
      <c r="K37" s="47" t="s">
        <v>9</v>
      </c>
      <c r="L37" s="47" t="s">
        <v>13</v>
      </c>
      <c r="M37" s="48">
        <v>43669</v>
      </c>
      <c r="N37" s="49">
        <v>43671</v>
      </c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5"/>
      <c r="C38" s="4"/>
      <c r="D38" s="221" t="s">
        <v>4</v>
      </c>
      <c r="E38" s="10">
        <v>210</v>
      </c>
      <c r="F38" s="11">
        <v>45</v>
      </c>
      <c r="G38" s="12" t="s">
        <v>7</v>
      </c>
      <c r="H38" s="13" t="s">
        <v>9</v>
      </c>
      <c r="I38" s="14">
        <v>845</v>
      </c>
      <c r="J38" s="11">
        <v>2</v>
      </c>
      <c r="K38" s="15" t="s">
        <v>9</v>
      </c>
      <c r="L38" s="15" t="s">
        <v>12</v>
      </c>
      <c r="M38" s="16"/>
      <c r="N38" s="17"/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5"/>
      <c r="C39" s="4"/>
      <c r="D39" s="217"/>
      <c r="E39" s="18">
        <v>310</v>
      </c>
      <c r="F39" s="19">
        <v>45</v>
      </c>
      <c r="G39" s="20" t="s">
        <v>7</v>
      </c>
      <c r="H39" s="21" t="s">
        <v>9</v>
      </c>
      <c r="I39" s="22">
        <v>845</v>
      </c>
      <c r="J39" s="19">
        <v>3</v>
      </c>
      <c r="K39" s="23" t="s">
        <v>9</v>
      </c>
      <c r="L39" s="23" t="s">
        <v>13</v>
      </c>
      <c r="M39" s="24">
        <v>43667</v>
      </c>
      <c r="N39" s="25">
        <v>43674</v>
      </c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>
      <c r="A40" s="4"/>
      <c r="B40" s="5"/>
      <c r="C40" s="4"/>
      <c r="D40" s="217"/>
      <c r="E40" s="18">
        <v>410</v>
      </c>
      <c r="F40" s="19">
        <v>75</v>
      </c>
      <c r="G40" s="20" t="s">
        <v>7</v>
      </c>
      <c r="H40" s="21" t="s">
        <v>10</v>
      </c>
      <c r="I40" s="22">
        <v>945</v>
      </c>
      <c r="J40" s="19">
        <v>4</v>
      </c>
      <c r="K40" s="23" t="s">
        <v>9</v>
      </c>
      <c r="L40" s="23" t="s">
        <v>13</v>
      </c>
      <c r="M40" s="24">
        <v>43671</v>
      </c>
      <c r="N40" s="25">
        <v>43675</v>
      </c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>
      <c r="A41" s="4"/>
      <c r="B41" s="5"/>
      <c r="C41" s="4"/>
      <c r="D41" s="217"/>
      <c r="E41" s="18">
        <v>510</v>
      </c>
      <c r="F41" s="19">
        <v>75</v>
      </c>
      <c r="G41" s="20" t="s">
        <v>7</v>
      </c>
      <c r="H41" s="21" t="s">
        <v>10</v>
      </c>
      <c r="I41" s="22">
        <v>945</v>
      </c>
      <c r="J41" s="19">
        <v>5</v>
      </c>
      <c r="K41" s="23" t="s">
        <v>9</v>
      </c>
      <c r="L41" s="23" t="s">
        <v>13</v>
      </c>
      <c r="M41" s="24">
        <v>43670</v>
      </c>
      <c r="N41" s="25">
        <v>43671</v>
      </c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7" thickBot="1">
      <c r="A42" s="4"/>
      <c r="B42" s="5"/>
      <c r="C42" s="4"/>
      <c r="D42" s="218"/>
      <c r="E42" s="26">
        <v>511</v>
      </c>
      <c r="F42" s="27">
        <v>75</v>
      </c>
      <c r="G42" s="28" t="s">
        <v>7</v>
      </c>
      <c r="H42" s="29" t="s">
        <v>10</v>
      </c>
      <c r="I42" s="30">
        <v>945</v>
      </c>
      <c r="J42" s="27">
        <v>5</v>
      </c>
      <c r="K42" s="31" t="s">
        <v>9</v>
      </c>
      <c r="L42" s="31" t="s">
        <v>12</v>
      </c>
      <c r="M42" s="32"/>
      <c r="N42" s="33"/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>
      <c r="A43" s="4"/>
      <c r="B43" s="5"/>
      <c r="C43" s="4"/>
      <c r="D43" s="221" t="s">
        <v>5</v>
      </c>
      <c r="E43" s="10">
        <v>411</v>
      </c>
      <c r="F43" s="11">
        <v>82</v>
      </c>
      <c r="G43" s="12" t="s">
        <v>7</v>
      </c>
      <c r="H43" s="13" t="s">
        <v>10</v>
      </c>
      <c r="I43" s="14">
        <v>1100</v>
      </c>
      <c r="J43" s="11">
        <v>4</v>
      </c>
      <c r="K43" s="15" t="s">
        <v>9</v>
      </c>
      <c r="L43" s="15" t="s">
        <v>13</v>
      </c>
      <c r="M43" s="16">
        <v>43668</v>
      </c>
      <c r="N43" s="17">
        <v>43673</v>
      </c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>
      <c r="A44" s="4"/>
      <c r="B44" s="5"/>
      <c r="C44" s="4"/>
      <c r="D44" s="217"/>
      <c r="E44" s="18">
        <v>412</v>
      </c>
      <c r="F44" s="19">
        <v>82</v>
      </c>
      <c r="G44" s="20" t="s">
        <v>7</v>
      </c>
      <c r="H44" s="21" t="s">
        <v>10</v>
      </c>
      <c r="I44" s="22">
        <v>1100</v>
      </c>
      <c r="J44" s="19">
        <v>4</v>
      </c>
      <c r="K44" s="23" t="s">
        <v>9</v>
      </c>
      <c r="L44" s="23" t="s">
        <v>13</v>
      </c>
      <c r="M44" s="24">
        <v>43668</v>
      </c>
      <c r="N44" s="25">
        <v>43671</v>
      </c>
      <c r="O44" s="4"/>
      <c r="P44" s="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5"/>
      <c r="C45" s="4"/>
      <c r="D45" s="217"/>
      <c r="E45" s="18">
        <v>512</v>
      </c>
      <c r="F45" s="19">
        <v>82</v>
      </c>
      <c r="G45" s="20" t="s">
        <v>7</v>
      </c>
      <c r="H45" s="21" t="s">
        <v>10</v>
      </c>
      <c r="I45" s="22">
        <v>1100</v>
      </c>
      <c r="J45" s="19">
        <v>5</v>
      </c>
      <c r="K45" s="23" t="s">
        <v>9</v>
      </c>
      <c r="L45" s="23" t="s">
        <v>12</v>
      </c>
      <c r="M45" s="24"/>
      <c r="N45" s="25"/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5"/>
      <c r="C46" s="4"/>
      <c r="D46" s="217"/>
      <c r="E46" s="18">
        <v>513</v>
      </c>
      <c r="F46" s="19">
        <v>82</v>
      </c>
      <c r="G46" s="20" t="s">
        <v>7</v>
      </c>
      <c r="H46" s="21" t="s">
        <v>10</v>
      </c>
      <c r="I46" s="22">
        <v>1100</v>
      </c>
      <c r="J46" s="19">
        <v>5</v>
      </c>
      <c r="K46" s="23" t="s">
        <v>9</v>
      </c>
      <c r="L46" s="23" t="s">
        <v>13</v>
      </c>
      <c r="M46" s="24">
        <v>43669</v>
      </c>
      <c r="N46" s="25">
        <v>43672</v>
      </c>
      <c r="O46" s="4"/>
      <c r="P46" s="5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ht="17" thickBot="1">
      <c r="A47" s="4"/>
      <c r="B47" s="5"/>
      <c r="C47" s="4"/>
      <c r="D47" s="218"/>
      <c r="E47" s="26">
        <v>104</v>
      </c>
      <c r="F47" s="27">
        <v>82</v>
      </c>
      <c r="G47" s="28" t="s">
        <v>7</v>
      </c>
      <c r="H47" s="29" t="s">
        <v>10</v>
      </c>
      <c r="I47" s="30">
        <v>1100</v>
      </c>
      <c r="J47" s="27">
        <v>1</v>
      </c>
      <c r="K47" s="31" t="s">
        <v>10</v>
      </c>
      <c r="L47" s="31" t="s">
        <v>13</v>
      </c>
      <c r="M47" s="32">
        <v>43670</v>
      </c>
      <c r="N47" s="33">
        <v>43673</v>
      </c>
      <c r="O47" s="4"/>
      <c r="P47" s="5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5"/>
      <c r="C48" s="4"/>
      <c r="D48" s="221" t="s">
        <v>3</v>
      </c>
      <c r="E48" s="10">
        <v>101</v>
      </c>
      <c r="F48" s="11">
        <v>100</v>
      </c>
      <c r="G48" s="12" t="s">
        <v>7</v>
      </c>
      <c r="H48" s="13" t="s">
        <v>10</v>
      </c>
      <c r="I48" s="14">
        <v>1645</v>
      </c>
      <c r="J48" s="11">
        <v>1</v>
      </c>
      <c r="K48" s="15" t="s">
        <v>10</v>
      </c>
      <c r="L48" s="15" t="s">
        <v>13</v>
      </c>
      <c r="M48" s="16">
        <v>43667</v>
      </c>
      <c r="N48" s="17">
        <v>43674</v>
      </c>
      <c r="O48" s="4"/>
      <c r="P48" s="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5"/>
      <c r="C49" s="4"/>
      <c r="D49" s="217"/>
      <c r="E49" s="18">
        <v>102</v>
      </c>
      <c r="F49" s="19">
        <v>100</v>
      </c>
      <c r="G49" s="20" t="s">
        <v>7</v>
      </c>
      <c r="H49" s="21" t="s">
        <v>10</v>
      </c>
      <c r="I49" s="22">
        <v>1645</v>
      </c>
      <c r="J49" s="19">
        <v>1</v>
      </c>
      <c r="K49" s="23" t="s">
        <v>10</v>
      </c>
      <c r="L49" s="23" t="s">
        <v>13</v>
      </c>
      <c r="M49" s="24">
        <v>43668</v>
      </c>
      <c r="N49" s="25">
        <v>43672</v>
      </c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5"/>
      <c r="C50" s="4"/>
      <c r="D50" s="217"/>
      <c r="E50" s="18">
        <v>601</v>
      </c>
      <c r="F50" s="19">
        <v>100</v>
      </c>
      <c r="G50" s="20" t="s">
        <v>7</v>
      </c>
      <c r="H50" s="21" t="s">
        <v>10</v>
      </c>
      <c r="I50" s="22">
        <v>1645</v>
      </c>
      <c r="J50" s="19">
        <v>6</v>
      </c>
      <c r="K50" s="23" t="s">
        <v>9</v>
      </c>
      <c r="L50" s="23" t="s">
        <v>12</v>
      </c>
      <c r="M50" s="24"/>
      <c r="N50" s="25"/>
      <c r="O50" s="4"/>
      <c r="P50" s="5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5"/>
      <c r="C51" s="4"/>
      <c r="D51" s="217"/>
      <c r="E51" s="18">
        <v>602</v>
      </c>
      <c r="F51" s="19">
        <v>100</v>
      </c>
      <c r="G51" s="20" t="s">
        <v>7</v>
      </c>
      <c r="H51" s="21" t="s">
        <v>10</v>
      </c>
      <c r="I51" s="22">
        <v>1645</v>
      </c>
      <c r="J51" s="19">
        <v>6</v>
      </c>
      <c r="K51" s="23" t="s">
        <v>9</v>
      </c>
      <c r="L51" s="23" t="s">
        <v>13</v>
      </c>
      <c r="M51" s="24">
        <v>43671</v>
      </c>
      <c r="N51" s="25">
        <v>43674</v>
      </c>
      <c r="O51" s="4"/>
      <c r="P51" s="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ht="17" thickBot="1">
      <c r="A52" s="4"/>
      <c r="B52" s="5"/>
      <c r="C52" s="4"/>
      <c r="D52" s="218"/>
      <c r="E52" s="26">
        <v>603</v>
      </c>
      <c r="F52" s="27">
        <v>100</v>
      </c>
      <c r="G52" s="28" t="s">
        <v>7</v>
      </c>
      <c r="H52" s="29" t="s">
        <v>10</v>
      </c>
      <c r="I52" s="30">
        <v>1645</v>
      </c>
      <c r="J52" s="27">
        <v>6</v>
      </c>
      <c r="K52" s="31" t="s">
        <v>9</v>
      </c>
      <c r="L52" s="31" t="s">
        <v>13</v>
      </c>
      <c r="M52" s="32">
        <v>43669</v>
      </c>
      <c r="N52" s="33">
        <v>43675</v>
      </c>
      <c r="O52" s="4"/>
      <c r="P52" s="5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5"/>
      <c r="C53" s="4"/>
      <c r="D53" s="214" t="s">
        <v>6</v>
      </c>
      <c r="E53" s="34">
        <v>1</v>
      </c>
      <c r="F53" s="35">
        <v>550</v>
      </c>
      <c r="G53" s="36" t="s">
        <v>7</v>
      </c>
      <c r="H53" s="37" t="s">
        <v>10</v>
      </c>
      <c r="I53" s="38">
        <v>6545</v>
      </c>
      <c r="J53" s="50"/>
      <c r="K53" s="39" t="s">
        <v>11</v>
      </c>
      <c r="L53" s="39" t="s">
        <v>13</v>
      </c>
      <c r="M53" s="40">
        <v>43667</v>
      </c>
      <c r="N53" s="41">
        <v>43673</v>
      </c>
      <c r="O53" s="4"/>
      <c r="P53" s="5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ht="17" thickBot="1">
      <c r="A54" s="4"/>
      <c r="B54" s="5"/>
      <c r="C54" s="4"/>
      <c r="D54" s="215"/>
      <c r="E54" s="51">
        <v>2</v>
      </c>
      <c r="F54" s="52">
        <v>550</v>
      </c>
      <c r="G54" s="53" t="s">
        <v>7</v>
      </c>
      <c r="H54" s="54" t="s">
        <v>10</v>
      </c>
      <c r="I54" s="55">
        <v>6545</v>
      </c>
      <c r="J54" s="56"/>
      <c r="K54" s="57" t="s">
        <v>11</v>
      </c>
      <c r="L54" s="57" t="s">
        <v>12</v>
      </c>
      <c r="M54" s="58"/>
      <c r="N54" s="59"/>
      <c r="O54" s="4"/>
      <c r="P54" s="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7" thickTop="1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5"/>
      <c r="N56" s="5"/>
      <c r="O56" s="5"/>
      <c r="P56" s="5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</sheetData>
  <sheetProtection algorithmName="SHA-512" hashValue="iwTS8o0jvf5a3lKlNSQ6wUYHWgh+JacpzgIz7S7JGhyFXvYgbjf6GeMrlg7O/UFRMIQX8GhTB8B48MwPoOHUaQ==" saltValue="u3K7Shzuxwisx45GtVUt0Q==" spinCount="100000" sheet="1" objects="1" scenarios="1"/>
  <mergeCells count="7">
    <mergeCell ref="D53:D54"/>
    <mergeCell ref="D5:D15"/>
    <mergeCell ref="D16:D26"/>
    <mergeCell ref="D27:D37"/>
    <mergeCell ref="D38:D42"/>
    <mergeCell ref="D43:D47"/>
    <mergeCell ref="D48:D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D066-DF06-224D-87CF-2F5B35833C09}">
  <dimension ref="A1:AF561"/>
  <sheetViews>
    <sheetView zoomScaleNormal="100" workbookViewId="0">
      <selection activeCell="AE32" sqref="AE32"/>
    </sheetView>
  </sheetViews>
  <sheetFormatPr baseColWidth="10" defaultRowHeight="16"/>
  <cols>
    <col min="1" max="1" width="3" customWidth="1"/>
    <col min="2" max="2" width="3.1640625" customWidth="1"/>
    <col min="3" max="3" width="3.5" customWidth="1"/>
    <col min="4" max="4" width="14.33203125" customWidth="1"/>
    <col min="5" max="5" width="16.5" customWidth="1"/>
    <col min="6" max="6" width="14.6640625" customWidth="1"/>
    <col min="7" max="7" width="17.5" customWidth="1"/>
    <col min="8" max="8" width="23.33203125" customWidth="1"/>
    <col min="9" max="9" width="25.5" customWidth="1"/>
    <col min="10" max="10" width="18" customWidth="1"/>
    <col min="11" max="11" width="20.33203125" customWidth="1"/>
    <col min="12" max="12" width="11.83203125" customWidth="1"/>
    <col min="13" max="13" width="15.33203125" customWidth="1"/>
    <col min="14" max="14" width="19.83203125" customWidth="1"/>
    <col min="15" max="15" width="18.5" customWidth="1"/>
    <col min="16" max="16" width="3.5" customWidth="1"/>
    <col min="17" max="17" width="3.6640625" customWidth="1"/>
  </cols>
  <sheetData>
    <row r="1" spans="1:3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7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8" thickTop="1" thickBot="1">
      <c r="A4" s="4"/>
      <c r="B4" s="5"/>
      <c r="C4" s="4"/>
      <c r="D4" s="96" t="s">
        <v>342</v>
      </c>
      <c r="E4" s="97" t="s">
        <v>343</v>
      </c>
      <c r="F4" s="97" t="s">
        <v>344</v>
      </c>
      <c r="G4" s="97" t="s">
        <v>345</v>
      </c>
      <c r="H4" s="97" t="s">
        <v>346</v>
      </c>
      <c r="I4" s="97" t="s">
        <v>347</v>
      </c>
      <c r="J4" s="98" t="s">
        <v>348</v>
      </c>
      <c r="K4" s="98" t="s">
        <v>349</v>
      </c>
      <c r="L4" s="98" t="s">
        <v>350</v>
      </c>
      <c r="M4" s="98" t="s">
        <v>351</v>
      </c>
      <c r="N4" s="98" t="s">
        <v>352</v>
      </c>
      <c r="O4" s="99" t="s">
        <v>353</v>
      </c>
      <c r="P4" s="4"/>
      <c r="Q4" s="5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5"/>
      <c r="C5" s="4"/>
      <c r="D5" s="66" t="s">
        <v>14</v>
      </c>
      <c r="E5" s="67" t="s">
        <v>15</v>
      </c>
      <c r="F5" s="67" t="s">
        <v>24</v>
      </c>
      <c r="G5" s="67" t="s">
        <v>33</v>
      </c>
      <c r="H5" s="67" t="s">
        <v>35</v>
      </c>
      <c r="I5" s="67" t="s">
        <v>49</v>
      </c>
      <c r="J5" s="68">
        <v>43508</v>
      </c>
      <c r="K5" s="68">
        <v>43894</v>
      </c>
      <c r="L5" s="69">
        <v>46987</v>
      </c>
      <c r="M5" s="68">
        <v>43352</v>
      </c>
      <c r="N5" s="70">
        <v>6</v>
      </c>
      <c r="O5" s="71" t="s">
        <v>63</v>
      </c>
      <c r="P5" s="4"/>
      <c r="Q5" s="5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5"/>
      <c r="C6" s="4"/>
      <c r="D6" s="72" t="s">
        <v>14</v>
      </c>
      <c r="E6" s="73" t="s">
        <v>15</v>
      </c>
      <c r="F6" s="73" t="s">
        <v>24</v>
      </c>
      <c r="G6" s="73" t="s">
        <v>33</v>
      </c>
      <c r="H6" s="73" t="s">
        <v>36</v>
      </c>
      <c r="I6" s="73" t="s">
        <v>50</v>
      </c>
      <c r="J6" s="74">
        <v>43509</v>
      </c>
      <c r="K6" s="74">
        <v>43867</v>
      </c>
      <c r="L6" s="75">
        <v>34099</v>
      </c>
      <c r="M6" s="74">
        <v>43352</v>
      </c>
      <c r="N6" s="76">
        <v>6</v>
      </c>
      <c r="O6" s="77" t="s">
        <v>64</v>
      </c>
      <c r="P6" s="4"/>
      <c r="Q6" s="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5"/>
      <c r="C7" s="4"/>
      <c r="D7" s="72" t="s">
        <v>14</v>
      </c>
      <c r="E7" s="73" t="s">
        <v>16</v>
      </c>
      <c r="F7" s="73" t="s">
        <v>24</v>
      </c>
      <c r="G7" s="73" t="s">
        <v>33</v>
      </c>
      <c r="H7" s="73" t="s">
        <v>37</v>
      </c>
      <c r="I7" s="73" t="s">
        <v>51</v>
      </c>
      <c r="J7" s="74">
        <v>43510</v>
      </c>
      <c r="K7" s="74">
        <v>43867</v>
      </c>
      <c r="L7" s="75">
        <v>54898</v>
      </c>
      <c r="M7" s="74">
        <v>43352</v>
      </c>
      <c r="N7" s="76">
        <v>8</v>
      </c>
      <c r="O7" s="77" t="s">
        <v>65</v>
      </c>
      <c r="P7" s="4"/>
      <c r="Q7" s="5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5"/>
      <c r="C8" s="4"/>
      <c r="D8" s="72" t="s">
        <v>14</v>
      </c>
      <c r="E8" s="73" t="s">
        <v>17</v>
      </c>
      <c r="F8" s="73" t="s">
        <v>25</v>
      </c>
      <c r="G8" s="73" t="s">
        <v>33</v>
      </c>
      <c r="H8" s="73" t="s">
        <v>38</v>
      </c>
      <c r="I8" s="73" t="s">
        <v>52</v>
      </c>
      <c r="J8" s="74">
        <v>43502</v>
      </c>
      <c r="K8" s="74">
        <v>43874</v>
      </c>
      <c r="L8" s="75">
        <v>21453</v>
      </c>
      <c r="M8" s="74">
        <v>43525</v>
      </c>
      <c r="N8" s="76">
        <v>3</v>
      </c>
      <c r="O8" s="77" t="s">
        <v>66</v>
      </c>
      <c r="P8" s="4"/>
      <c r="Q8" s="5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5"/>
      <c r="C9" s="4"/>
      <c r="D9" s="72" t="s">
        <v>14</v>
      </c>
      <c r="E9" s="73" t="s">
        <v>18</v>
      </c>
      <c r="F9" s="73" t="s">
        <v>25</v>
      </c>
      <c r="G9" s="73" t="s">
        <v>33</v>
      </c>
      <c r="H9" s="73" t="s">
        <v>39</v>
      </c>
      <c r="I9" s="73" t="s">
        <v>53</v>
      </c>
      <c r="J9" s="74">
        <v>43443</v>
      </c>
      <c r="K9" s="74">
        <v>44169</v>
      </c>
      <c r="L9" s="75">
        <v>76987</v>
      </c>
      <c r="M9" s="74">
        <v>42605</v>
      </c>
      <c r="N9" s="76">
        <v>3</v>
      </c>
      <c r="O9" s="77" t="s">
        <v>67</v>
      </c>
      <c r="P9" s="4"/>
      <c r="Q9" s="5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5"/>
      <c r="C10" s="4"/>
      <c r="D10" s="72" t="s">
        <v>14</v>
      </c>
      <c r="E10" s="73" t="s">
        <v>19</v>
      </c>
      <c r="F10" s="73" t="s">
        <v>25</v>
      </c>
      <c r="G10" s="73" t="s">
        <v>33</v>
      </c>
      <c r="H10" s="73" t="s">
        <v>40</v>
      </c>
      <c r="I10" s="73" t="s">
        <v>54</v>
      </c>
      <c r="J10" s="74">
        <v>43503</v>
      </c>
      <c r="K10" s="74">
        <v>43869</v>
      </c>
      <c r="L10" s="75">
        <v>20942</v>
      </c>
      <c r="M10" s="74">
        <v>43525</v>
      </c>
      <c r="N10" s="76">
        <v>3</v>
      </c>
      <c r="O10" s="77" t="s">
        <v>68</v>
      </c>
      <c r="P10" s="4"/>
      <c r="Q10" s="5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5"/>
      <c r="C11" s="4"/>
      <c r="D11" s="72" t="s">
        <v>14</v>
      </c>
      <c r="E11" s="73" t="s">
        <v>20</v>
      </c>
      <c r="F11" s="73" t="s">
        <v>25</v>
      </c>
      <c r="G11" s="73" t="s">
        <v>33</v>
      </c>
      <c r="H11" s="73" t="s">
        <v>41</v>
      </c>
      <c r="I11" s="73" t="s">
        <v>55</v>
      </c>
      <c r="J11" s="74">
        <v>43649</v>
      </c>
      <c r="K11" s="74">
        <v>44021</v>
      </c>
      <c r="L11" s="75">
        <v>12554</v>
      </c>
      <c r="M11" s="74">
        <v>43653</v>
      </c>
      <c r="N11" s="76">
        <v>3</v>
      </c>
      <c r="O11" s="77" t="s">
        <v>69</v>
      </c>
      <c r="P11" s="4"/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5"/>
      <c r="C12" s="4"/>
      <c r="D12" s="72" t="s">
        <v>14</v>
      </c>
      <c r="E12" s="73" t="s">
        <v>21</v>
      </c>
      <c r="F12" s="73" t="s">
        <v>26</v>
      </c>
      <c r="G12" s="73" t="s">
        <v>33</v>
      </c>
      <c r="H12" s="73" t="s">
        <v>42</v>
      </c>
      <c r="I12" s="73" t="s">
        <v>56</v>
      </c>
      <c r="J12" s="74">
        <v>43503</v>
      </c>
      <c r="K12" s="74">
        <v>43863</v>
      </c>
      <c r="L12" s="75">
        <v>40876</v>
      </c>
      <c r="M12" s="74">
        <v>43317</v>
      </c>
      <c r="N12" s="76">
        <v>6</v>
      </c>
      <c r="O12" s="77" t="s">
        <v>70</v>
      </c>
      <c r="P12" s="4"/>
      <c r="Q12" s="5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5"/>
      <c r="C13" s="4"/>
      <c r="D13" s="72" t="s">
        <v>14</v>
      </c>
      <c r="E13" s="73" t="s">
        <v>22</v>
      </c>
      <c r="F13" s="73" t="s">
        <v>27</v>
      </c>
      <c r="G13" s="73" t="s">
        <v>34</v>
      </c>
      <c r="H13" s="73" t="s">
        <v>43</v>
      </c>
      <c r="I13" s="73" t="s">
        <v>57</v>
      </c>
      <c r="J13" s="74">
        <v>43533</v>
      </c>
      <c r="K13" s="74">
        <v>43895</v>
      </c>
      <c r="L13" s="75">
        <v>121987</v>
      </c>
      <c r="M13" s="74">
        <v>42411</v>
      </c>
      <c r="N13" s="76">
        <v>0</v>
      </c>
      <c r="O13" s="77" t="s">
        <v>72</v>
      </c>
      <c r="P13" s="4"/>
      <c r="Q13" s="5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5"/>
      <c r="C14" s="4"/>
      <c r="D14" s="72" t="s">
        <v>14</v>
      </c>
      <c r="E14" s="73" t="s">
        <v>22</v>
      </c>
      <c r="F14" s="73" t="s">
        <v>27</v>
      </c>
      <c r="G14" s="73" t="s">
        <v>34</v>
      </c>
      <c r="H14" s="73" t="s">
        <v>44</v>
      </c>
      <c r="I14" s="73" t="s">
        <v>58</v>
      </c>
      <c r="J14" s="74">
        <v>43534</v>
      </c>
      <c r="K14" s="74">
        <v>43909</v>
      </c>
      <c r="L14" s="75">
        <v>89008</v>
      </c>
      <c r="M14" s="74">
        <v>42411</v>
      </c>
      <c r="N14" s="76">
        <v>0</v>
      </c>
      <c r="O14" s="77" t="s">
        <v>73</v>
      </c>
      <c r="P14" s="4"/>
      <c r="Q14" s="5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5"/>
      <c r="C15" s="4"/>
      <c r="D15" s="72" t="s">
        <v>14</v>
      </c>
      <c r="E15" s="73" t="s">
        <v>23</v>
      </c>
      <c r="F15" s="73" t="s">
        <v>28</v>
      </c>
      <c r="G15" s="73" t="s">
        <v>33</v>
      </c>
      <c r="H15" s="73" t="s">
        <v>45</v>
      </c>
      <c r="I15" s="73" t="s">
        <v>59</v>
      </c>
      <c r="J15" s="74">
        <v>43535</v>
      </c>
      <c r="K15" s="74">
        <v>43885</v>
      </c>
      <c r="L15" s="75">
        <v>83957</v>
      </c>
      <c r="M15" s="74">
        <v>42411</v>
      </c>
      <c r="N15" s="76">
        <v>0</v>
      </c>
      <c r="O15" s="77" t="s">
        <v>76</v>
      </c>
      <c r="P15" s="4"/>
      <c r="Q15" s="5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5"/>
      <c r="C16" s="4"/>
      <c r="D16" s="72" t="s">
        <v>29</v>
      </c>
      <c r="E16" s="73" t="s">
        <v>30</v>
      </c>
      <c r="F16" s="73" t="s">
        <v>32</v>
      </c>
      <c r="G16" s="73" t="s">
        <v>33</v>
      </c>
      <c r="H16" s="73" t="s">
        <v>46</v>
      </c>
      <c r="I16" s="73" t="s">
        <v>60</v>
      </c>
      <c r="J16" s="74"/>
      <c r="K16" s="74"/>
      <c r="L16" s="75">
        <v>9769</v>
      </c>
      <c r="M16" s="74">
        <v>42796</v>
      </c>
      <c r="N16" s="76">
        <v>4</v>
      </c>
      <c r="O16" s="77" t="s">
        <v>74</v>
      </c>
      <c r="P16" s="4"/>
      <c r="Q16" s="5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5"/>
      <c r="C17" s="4"/>
      <c r="D17" s="72" t="s">
        <v>29</v>
      </c>
      <c r="E17" s="73" t="s">
        <v>30</v>
      </c>
      <c r="F17" s="73" t="s">
        <v>32</v>
      </c>
      <c r="G17" s="73" t="s">
        <v>33</v>
      </c>
      <c r="H17" s="73" t="s">
        <v>47</v>
      </c>
      <c r="I17" s="73" t="s">
        <v>61</v>
      </c>
      <c r="J17" s="74"/>
      <c r="K17" s="74"/>
      <c r="L17" s="75">
        <v>7654</v>
      </c>
      <c r="M17" s="74">
        <v>42796</v>
      </c>
      <c r="N17" s="76">
        <v>4</v>
      </c>
      <c r="O17" s="77" t="s">
        <v>75</v>
      </c>
      <c r="P17" s="4"/>
      <c r="Q17" s="5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7" thickBot="1">
      <c r="A18" s="4"/>
      <c r="B18" s="5"/>
      <c r="C18" s="4"/>
      <c r="D18" s="78" t="s">
        <v>29</v>
      </c>
      <c r="E18" s="79" t="s">
        <v>31</v>
      </c>
      <c r="F18" s="79" t="s">
        <v>32</v>
      </c>
      <c r="G18" s="79" t="s">
        <v>33</v>
      </c>
      <c r="H18" s="79" t="s">
        <v>48</v>
      </c>
      <c r="I18" s="79" t="s">
        <v>62</v>
      </c>
      <c r="J18" s="80"/>
      <c r="K18" s="80"/>
      <c r="L18" s="81">
        <v>12887</v>
      </c>
      <c r="M18" s="80">
        <v>42796</v>
      </c>
      <c r="N18" s="82">
        <v>6</v>
      </c>
      <c r="O18" s="83" t="s">
        <v>71</v>
      </c>
      <c r="P18" s="4"/>
      <c r="Q18" s="5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7" thickTop="1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5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7" thickBot="1">
      <c r="A22" s="4"/>
      <c r="B22" s="5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8" thickTop="1" thickBot="1">
      <c r="A23" s="4"/>
      <c r="B23" s="5"/>
      <c r="C23" s="90"/>
      <c r="D23" s="91"/>
      <c r="E23" s="9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7" thickTop="1">
      <c r="A24" s="4"/>
      <c r="B24" s="5"/>
      <c r="C24" s="87"/>
      <c r="D24" s="88" t="s">
        <v>322</v>
      </c>
      <c r="E24" s="89">
        <f>MAX(L5:L18)</f>
        <v>121987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5"/>
      <c r="C25" s="62"/>
      <c r="D25" s="86" t="s">
        <v>323</v>
      </c>
      <c r="E25" s="84">
        <f>MIN(L:L)</f>
        <v>7654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5"/>
      <c r="C26" s="62"/>
      <c r="D26" s="86"/>
      <c r="E26" s="8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7" thickBot="1">
      <c r="A27" s="4"/>
      <c r="B27" s="5"/>
      <c r="C27" s="93"/>
      <c r="D27" s="94" t="s">
        <v>324</v>
      </c>
      <c r="E27" s="95">
        <f>AVERAGE(L:L)</f>
        <v>45289.857142857145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8" thickTop="1" thickBot="1">
      <c r="A28" s="4"/>
      <c r="B28" s="5"/>
      <c r="C28" s="90"/>
      <c r="D28" s="91"/>
      <c r="E28" s="9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7" thickTop="1">
      <c r="A29" s="4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</row>
    <row r="77" spans="1:32">
      <c r="A77" s="4"/>
    </row>
    <row r="78" spans="1:32">
      <c r="A78" s="4"/>
    </row>
    <row r="79" spans="1:32">
      <c r="A79" s="4"/>
    </row>
    <row r="80" spans="1:32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</sheetData>
  <sheetProtection algorithmName="SHA-512" hashValue="xNpKYX4LGFJd+xkuWyoeuHb7J7ZxJaKMhohTUbKPAo996LOoswqFLqaZiIo/MuU0lpz5xHsUrtxNsuH1o8ohGw==" saltValue="6XWjVRF6OD4L7NyEpufA0w==" spinCount="100000" sheet="1" objects="1" scenarios="1"/>
  <phoneticPr fontId="1" type="noConversion"/>
  <dataValidations count="6">
    <dataValidation type="date" operator="lessThanOrEqual" allowBlank="1" showInputMessage="1" showErrorMessage="1" errorTitle="ERROR" error="Datele nu corespund." promptTitle="INFO" prompt="Introduceți date mai vechi decât data de azi." sqref="M76:M1048576 M1 M5:M18" xr:uid="{78D61CC2-E427-7D49-BC0E-8463B121B8B3}">
      <formula1>43840</formula1>
    </dataValidation>
    <dataValidation type="whole" allowBlank="1" showInputMessage="1" showErrorMessage="1" errorTitle="ERROR" error="Datele nu corespund." promptTitle="INFO" prompt="Numere intregi între 0 și 250.000" sqref="L76:L1048576 L1 L5:L18" xr:uid="{E8931219-80CD-7B45-9794-C43317F2A4BC}">
      <formula1>0</formula1>
      <formula2>250000</formula2>
    </dataValidation>
    <dataValidation type="textLength" operator="equal" allowBlank="1" showInputMessage="1" showErrorMessage="1" errorTitle="ERROR" error="Datele nu corespund." promptTitle="INFO" prompt="Exact 17 caractere" sqref="H76:H1048576 H5:H18" xr:uid="{F8F72660-6F52-C846-B4F2-45D53464C773}">
      <formula1>17</formula1>
    </dataValidation>
    <dataValidation operator="equal" allowBlank="1" showInputMessage="1" showErrorMessage="1" errorTitle="ERROR" error="Datele nu corespund." promptTitle="INFO" prompt="Exact 17 caractere" sqref="H4" xr:uid="{DC7B1386-747F-834B-BC20-2A101DD1FCCD}"/>
    <dataValidation allowBlank="1" showInputMessage="1" showErrorMessage="1" errorTitle="ERROR" error="Datele nu corespund." promptTitle="INFO" prompt="Numere intregi între 0 și 250.000" sqref="L4" xr:uid="{04FDC2F5-24C8-2D4C-AA80-52F7B1D4F20D}"/>
    <dataValidation operator="lessThanOrEqual" allowBlank="1" showInputMessage="1" showErrorMessage="1" errorTitle="ERROR" error="Datele nu corespund." promptTitle="INFO" prompt="Introduceți date mai vechi decât data de azi." sqref="M4" xr:uid="{9163AF25-B77A-FE46-8B6A-6BA38736229B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98D1-506D-824B-9F35-98C8E8B9D25F}">
  <dimension ref="A1:AP107"/>
  <sheetViews>
    <sheetView workbookViewId="0">
      <selection activeCell="AG29" sqref="AG29"/>
    </sheetView>
  </sheetViews>
  <sheetFormatPr baseColWidth="10" defaultRowHeight="16"/>
  <cols>
    <col min="1" max="1" width="2.83203125" customWidth="1"/>
    <col min="2" max="2" width="3" customWidth="1"/>
    <col min="3" max="3" width="3.1640625" customWidth="1"/>
    <col min="4" max="4" width="15.83203125" customWidth="1"/>
    <col min="5" max="6" width="18.5" customWidth="1"/>
    <col min="8" max="8" width="11.83203125" customWidth="1"/>
    <col min="14" max="14" width="3.33203125" customWidth="1"/>
    <col min="15" max="15" width="3.5" customWidth="1"/>
    <col min="16" max="16" width="3.6640625" customWidth="1"/>
    <col min="17" max="17" width="3.33203125" customWidth="1"/>
    <col min="23" max="23" width="9.83203125" customWidth="1"/>
    <col min="24" max="26" width="3.33203125" customWidth="1"/>
  </cols>
  <sheetData>
    <row r="1" spans="1:4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7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5"/>
      <c r="R2" s="5"/>
      <c r="S2" s="5"/>
      <c r="T2" s="5"/>
      <c r="U2" s="5"/>
      <c r="V2" s="5"/>
      <c r="W2" s="5"/>
      <c r="X2" s="5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ht="18" thickTop="1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4"/>
      <c r="Q3" s="5"/>
      <c r="R3" s="100" t="s">
        <v>355</v>
      </c>
      <c r="S3" s="104" t="s">
        <v>356</v>
      </c>
      <c r="T3" s="108" t="s">
        <v>357</v>
      </c>
      <c r="U3" s="112" t="s">
        <v>358</v>
      </c>
      <c r="V3" s="120" t="s">
        <v>359</v>
      </c>
      <c r="W3" s="116" t="s">
        <v>360</v>
      </c>
      <c r="X3" s="5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ht="17" thickTop="1">
      <c r="A4" s="4"/>
      <c r="B4" s="5"/>
      <c r="C4" s="4"/>
      <c r="D4" s="133" t="s">
        <v>332</v>
      </c>
      <c r="E4" s="133" t="s">
        <v>354</v>
      </c>
      <c r="F4" s="133" t="s">
        <v>336</v>
      </c>
      <c r="G4" s="133" t="s">
        <v>355</v>
      </c>
      <c r="H4" s="133" t="s">
        <v>356</v>
      </c>
      <c r="I4" s="133" t="s">
        <v>357</v>
      </c>
      <c r="J4" s="133" t="s">
        <v>358</v>
      </c>
      <c r="K4" s="133" t="s">
        <v>359</v>
      </c>
      <c r="L4" s="133" t="s">
        <v>360</v>
      </c>
      <c r="M4" s="133" t="s">
        <v>373</v>
      </c>
      <c r="N4" s="4"/>
      <c r="O4" s="5"/>
      <c r="P4" s="4"/>
      <c r="Q4" s="5"/>
      <c r="R4" s="101" t="s">
        <v>361</v>
      </c>
      <c r="S4" s="105" t="s">
        <v>370</v>
      </c>
      <c r="T4" s="109" t="s">
        <v>371</v>
      </c>
      <c r="U4" s="113" t="s">
        <v>363</v>
      </c>
      <c r="V4" s="121" t="s">
        <v>372</v>
      </c>
      <c r="W4" s="117" t="s">
        <v>365</v>
      </c>
      <c r="X4" s="5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>
      <c r="A5" s="4"/>
      <c r="B5" s="5"/>
      <c r="C5" s="4"/>
      <c r="D5" s="130">
        <v>201</v>
      </c>
      <c r="E5" s="124" t="s">
        <v>1</v>
      </c>
      <c r="F5" s="125">
        <f>VLOOKUP(D5,Vehicule!E:Q,5,0)</f>
        <v>245</v>
      </c>
      <c r="G5">
        <v>6</v>
      </c>
      <c r="H5">
        <v>7</v>
      </c>
      <c r="I5">
        <v>10</v>
      </c>
      <c r="J5">
        <v>12</v>
      </c>
      <c r="K5">
        <v>15</v>
      </c>
      <c r="L5">
        <v>19</v>
      </c>
      <c r="M5" s="125">
        <f>SUM(Table6[[#This Row],[IANUARIE]:[IUNIE]])*Table6[[#This Row],[TARIF/KM]]</f>
        <v>16905</v>
      </c>
      <c r="N5" s="4"/>
      <c r="O5" s="5"/>
      <c r="P5" s="4"/>
      <c r="Q5" s="5"/>
      <c r="R5" s="102">
        <f>3</f>
        <v>3</v>
      </c>
      <c r="S5" s="106">
        <f>3</f>
        <v>3</v>
      </c>
      <c r="T5" s="110">
        <f>3</f>
        <v>3</v>
      </c>
      <c r="U5" s="114">
        <f>3</f>
        <v>3</v>
      </c>
      <c r="V5" s="122">
        <f>3</f>
        <v>3</v>
      </c>
      <c r="W5" s="118">
        <f>3</f>
        <v>3</v>
      </c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7" thickBot="1">
      <c r="A6" s="4"/>
      <c r="B6" s="5"/>
      <c r="C6" s="4"/>
      <c r="D6" s="130">
        <v>203</v>
      </c>
      <c r="E6" s="124" t="s">
        <v>1</v>
      </c>
      <c r="F6" s="125">
        <f>VLOOKUP(D6,Vehicule!E:Q,5,0)</f>
        <v>245</v>
      </c>
      <c r="G6">
        <v>5</v>
      </c>
      <c r="H6">
        <v>8</v>
      </c>
      <c r="I6">
        <v>9</v>
      </c>
      <c r="J6">
        <v>14</v>
      </c>
      <c r="K6">
        <v>11</v>
      </c>
      <c r="L6">
        <v>21</v>
      </c>
      <c r="M6" s="125">
        <f>SUM(Table6[[#This Row],[IANUARIE]:[IUNIE]])*Table6[[#This Row],[TARIF/KM]]</f>
        <v>16660</v>
      </c>
      <c r="N6" s="4"/>
      <c r="O6" s="5"/>
      <c r="P6" s="4"/>
      <c r="Q6" s="5"/>
      <c r="R6" s="103" t="s">
        <v>362</v>
      </c>
      <c r="S6" s="107" t="s">
        <v>364</v>
      </c>
      <c r="T6" s="111" t="s">
        <v>366</v>
      </c>
      <c r="U6" s="115" t="s">
        <v>367</v>
      </c>
      <c r="V6" s="123" t="s">
        <v>368</v>
      </c>
      <c r="W6" s="119" t="s">
        <v>369</v>
      </c>
      <c r="X6" s="5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7" thickTop="1">
      <c r="A7" s="4"/>
      <c r="B7" s="5"/>
      <c r="C7" s="4"/>
      <c r="D7" s="130">
        <v>205</v>
      </c>
      <c r="E7" s="124" t="s">
        <v>1</v>
      </c>
      <c r="F7" s="125">
        <f>VLOOKUP(D7,Vehicule!E:Q,5,0)</f>
        <v>245</v>
      </c>
      <c r="G7">
        <v>2</v>
      </c>
      <c r="H7">
        <v>3</v>
      </c>
      <c r="I7">
        <v>7</v>
      </c>
      <c r="J7">
        <v>11</v>
      </c>
      <c r="K7">
        <v>16</v>
      </c>
      <c r="L7">
        <v>20</v>
      </c>
      <c r="M7" s="125">
        <f>SUM(Table6[[#This Row],[IANUARIE]:[IUNIE]])*Table6[[#This Row],[TARIF/KM]]</f>
        <v>14455</v>
      </c>
      <c r="N7" s="4"/>
      <c r="O7" s="5"/>
      <c r="P7" s="4"/>
      <c r="Q7" s="5"/>
      <c r="R7" s="5"/>
      <c r="S7" s="5"/>
      <c r="T7" s="5"/>
      <c r="U7" s="5"/>
      <c r="V7" s="5"/>
      <c r="W7" s="5"/>
      <c r="X7" s="5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>
      <c r="A8" s="4"/>
      <c r="B8" s="5"/>
      <c r="C8" s="4"/>
      <c r="D8" s="130">
        <v>301</v>
      </c>
      <c r="E8" s="124" t="s">
        <v>1</v>
      </c>
      <c r="F8" s="125">
        <f>VLOOKUP(D8,Vehicule!E:Q,5,0)</f>
        <v>245</v>
      </c>
      <c r="G8">
        <v>4</v>
      </c>
      <c r="H8">
        <v>6</v>
      </c>
      <c r="I8">
        <v>8</v>
      </c>
      <c r="J8">
        <v>11</v>
      </c>
      <c r="K8">
        <v>14</v>
      </c>
      <c r="L8">
        <v>19</v>
      </c>
      <c r="M8" s="125">
        <f>SUM(Table6[[#This Row],[IANUARIE]:[IUNIE]])*Table6[[#This Row],[TARIF/KM]]</f>
        <v>15190</v>
      </c>
      <c r="N8" s="4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>
      <c r="A9" s="4"/>
      <c r="B9" s="5"/>
      <c r="C9" s="4"/>
      <c r="D9" s="130">
        <v>303</v>
      </c>
      <c r="E9" s="124" t="s">
        <v>1</v>
      </c>
      <c r="F9" s="125">
        <f>VLOOKUP(D9,Vehicule!E:Q,5,0)</f>
        <v>245</v>
      </c>
      <c r="G9">
        <v>2</v>
      </c>
      <c r="H9">
        <v>5</v>
      </c>
      <c r="I9">
        <v>7</v>
      </c>
      <c r="J9">
        <v>12</v>
      </c>
      <c r="K9">
        <v>14</v>
      </c>
      <c r="L9">
        <v>18</v>
      </c>
      <c r="M9" s="125">
        <f>SUM(Table6[[#This Row],[IANUARIE]:[IUNIE]])*Table6[[#This Row],[TARIF/KM]]</f>
        <v>14210</v>
      </c>
      <c r="N9" s="4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>
      <c r="A10" s="4"/>
      <c r="B10" s="5"/>
      <c r="C10" s="4"/>
      <c r="D10" s="130">
        <v>305</v>
      </c>
      <c r="E10" s="124" t="s">
        <v>1</v>
      </c>
      <c r="F10" s="125">
        <f>VLOOKUP(D10,Vehicule!E:Q,5,0)</f>
        <v>245</v>
      </c>
      <c r="G10">
        <v>4</v>
      </c>
      <c r="H10">
        <v>6</v>
      </c>
      <c r="I10">
        <v>8</v>
      </c>
      <c r="J10">
        <v>11</v>
      </c>
      <c r="K10">
        <v>15</v>
      </c>
      <c r="L10">
        <v>19</v>
      </c>
      <c r="M10" s="125">
        <f>SUM(Table6[[#This Row],[IANUARIE]:[IUNIE]])*Table6[[#This Row],[TARIF/KM]]</f>
        <v>15435</v>
      </c>
      <c r="N10" s="4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>
      <c r="A11" s="4"/>
      <c r="B11" s="5"/>
      <c r="C11" s="4"/>
      <c r="D11" s="130">
        <v>401</v>
      </c>
      <c r="E11" s="124" t="s">
        <v>1</v>
      </c>
      <c r="F11" s="125">
        <f>VLOOKUP(D11,Vehicule!E:Q,5,0)</f>
        <v>280</v>
      </c>
      <c r="G11">
        <v>4</v>
      </c>
      <c r="H11">
        <v>5</v>
      </c>
      <c r="I11">
        <v>7</v>
      </c>
      <c r="J11">
        <v>13</v>
      </c>
      <c r="K11">
        <v>15</v>
      </c>
      <c r="L11">
        <v>17</v>
      </c>
      <c r="M11" s="125">
        <f>SUM(Table6[[#This Row],[IANUARIE]:[IUNIE]])*Table6[[#This Row],[TARIF/KM]]</f>
        <v>17080</v>
      </c>
      <c r="N11" s="4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>
      <c r="A12" s="4"/>
      <c r="B12" s="5"/>
      <c r="C12" s="4"/>
      <c r="D12" s="130">
        <v>403</v>
      </c>
      <c r="E12" s="124" t="s">
        <v>1</v>
      </c>
      <c r="F12" s="125">
        <f>VLOOKUP(D12,Vehicule!E:Q,5,0)</f>
        <v>245</v>
      </c>
      <c r="G12">
        <v>5</v>
      </c>
      <c r="H12">
        <v>7</v>
      </c>
      <c r="I12">
        <v>9</v>
      </c>
      <c r="J12">
        <v>12</v>
      </c>
      <c r="K12">
        <v>16</v>
      </c>
      <c r="L12">
        <v>20</v>
      </c>
      <c r="M12" s="125">
        <f>SUM(Table6[[#This Row],[IANUARIE]:[IUNIE]])*Table6[[#This Row],[TARIF/KM]]</f>
        <v>16905</v>
      </c>
      <c r="N12" s="4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>
      <c r="A13" s="4"/>
      <c r="B13" s="5"/>
      <c r="C13" s="4"/>
      <c r="D13" s="130">
        <v>405</v>
      </c>
      <c r="E13" s="124" t="s">
        <v>1</v>
      </c>
      <c r="F13" s="125">
        <f>VLOOKUP(D13,Vehicule!E:Q,5,0)</f>
        <v>280</v>
      </c>
      <c r="G13">
        <v>3</v>
      </c>
      <c r="H13">
        <v>4</v>
      </c>
      <c r="I13">
        <v>7</v>
      </c>
      <c r="J13">
        <v>12</v>
      </c>
      <c r="K13">
        <v>16</v>
      </c>
      <c r="L13">
        <v>21</v>
      </c>
      <c r="M13" s="125">
        <f>SUM(Table6[[#This Row],[IANUARIE]:[IUNIE]])*Table6[[#This Row],[TARIF/KM]]</f>
        <v>17640</v>
      </c>
      <c r="N13" s="4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>
      <c r="A14" s="4"/>
      <c r="B14" s="5"/>
      <c r="C14" s="4"/>
      <c r="D14" s="130">
        <v>501</v>
      </c>
      <c r="E14" s="124" t="s">
        <v>1</v>
      </c>
      <c r="F14" s="125">
        <f>VLOOKUP(D14,Vehicule!E:Q,5,0)</f>
        <v>245</v>
      </c>
      <c r="G14">
        <v>4</v>
      </c>
      <c r="H14">
        <v>8</v>
      </c>
      <c r="I14">
        <v>8</v>
      </c>
      <c r="J14">
        <v>11</v>
      </c>
      <c r="K14">
        <v>15</v>
      </c>
      <c r="L14">
        <v>21</v>
      </c>
      <c r="M14" s="125">
        <f>SUM(Table6[[#This Row],[IANUARIE]:[IUNIE]])*Table6[[#This Row],[TARIF/KM]]</f>
        <v>16415</v>
      </c>
      <c r="N14" s="4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>
      <c r="A15" s="4"/>
      <c r="B15" s="5"/>
      <c r="C15" s="4"/>
      <c r="D15" s="130">
        <v>503</v>
      </c>
      <c r="E15" s="124" t="s">
        <v>1</v>
      </c>
      <c r="F15" s="125">
        <f>VLOOKUP(D15,Vehicule!E:Q,5,0)</f>
        <v>280</v>
      </c>
      <c r="G15">
        <v>4</v>
      </c>
      <c r="H15">
        <v>7</v>
      </c>
      <c r="I15">
        <v>10</v>
      </c>
      <c r="J15">
        <v>12</v>
      </c>
      <c r="K15">
        <v>14</v>
      </c>
      <c r="L15">
        <v>14</v>
      </c>
      <c r="M15" s="125">
        <f>SUM(Table6[[#This Row],[IANUARIE]:[IUNIE]])*Table6[[#This Row],[TARIF/KM]]</f>
        <v>17080</v>
      </c>
      <c r="N15" s="4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>
      <c r="A16" s="4"/>
      <c r="B16" s="5"/>
      <c r="C16" s="4"/>
      <c r="D16" s="131">
        <v>202</v>
      </c>
      <c r="E16" s="126" t="s">
        <v>2</v>
      </c>
      <c r="F16" s="127">
        <f>VLOOKUP(D16,Vehicule!E:Q,5,0)</f>
        <v>465</v>
      </c>
      <c r="G16">
        <v>5</v>
      </c>
      <c r="H16">
        <v>6</v>
      </c>
      <c r="I16">
        <v>7</v>
      </c>
      <c r="J16">
        <v>14</v>
      </c>
      <c r="K16">
        <v>17</v>
      </c>
      <c r="L16">
        <v>13</v>
      </c>
      <c r="M16" s="127">
        <f>SUM(Table6[[#This Row],[IANUARIE]:[IUNIE]])*Table6[[#This Row],[TARIF/KM]]</f>
        <v>28830</v>
      </c>
      <c r="N16" s="4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>
      <c r="A17" s="4"/>
      <c r="B17" s="5"/>
      <c r="C17" s="4"/>
      <c r="D17" s="131">
        <v>204</v>
      </c>
      <c r="E17" s="126" t="s">
        <v>2</v>
      </c>
      <c r="F17" s="127">
        <f>VLOOKUP(D17,Vehicule!E:Q,5,0)</f>
        <v>465</v>
      </c>
      <c r="G17">
        <v>4</v>
      </c>
      <c r="H17">
        <v>5</v>
      </c>
      <c r="I17">
        <v>8</v>
      </c>
      <c r="J17">
        <v>12</v>
      </c>
      <c r="K17">
        <v>16</v>
      </c>
      <c r="L17">
        <v>21</v>
      </c>
      <c r="M17" s="127">
        <f>SUM(Table6[[#This Row],[IANUARIE]:[IUNIE]])*Table6[[#This Row],[TARIF/KM]]</f>
        <v>30690</v>
      </c>
      <c r="N17" s="4"/>
      <c r="O17" s="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>
      <c r="A18" s="4"/>
      <c r="B18" s="5"/>
      <c r="C18" s="4"/>
      <c r="D18" s="131">
        <v>206</v>
      </c>
      <c r="E18" s="126" t="s">
        <v>2</v>
      </c>
      <c r="F18" s="127">
        <f>VLOOKUP(D18,Vehicule!E:Q,5,0)</f>
        <v>465</v>
      </c>
      <c r="G18">
        <v>2</v>
      </c>
      <c r="H18">
        <v>6</v>
      </c>
      <c r="I18">
        <v>9</v>
      </c>
      <c r="J18">
        <v>13</v>
      </c>
      <c r="K18">
        <v>15</v>
      </c>
      <c r="L18">
        <v>12</v>
      </c>
      <c r="M18" s="127">
        <f>SUM(Table6[[#This Row],[IANUARIE]:[IUNIE]])*Table6[[#This Row],[TARIF/KM]]</f>
        <v>26505</v>
      </c>
      <c r="N18" s="4"/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>
      <c r="A19" s="4"/>
      <c r="B19" s="5"/>
      <c r="C19" s="4"/>
      <c r="D19" s="131">
        <v>302</v>
      </c>
      <c r="E19" s="126" t="s">
        <v>2</v>
      </c>
      <c r="F19" s="127">
        <f>VLOOKUP(D19,Vehicule!E:Q,5,0)</f>
        <v>465</v>
      </c>
      <c r="G19">
        <v>3</v>
      </c>
      <c r="H19">
        <v>5</v>
      </c>
      <c r="I19">
        <v>8</v>
      </c>
      <c r="J19">
        <v>14</v>
      </c>
      <c r="K19">
        <v>16</v>
      </c>
      <c r="L19">
        <v>14</v>
      </c>
      <c r="M19" s="127">
        <f>SUM(Table6[[#This Row],[IANUARIE]:[IUNIE]])*Table6[[#This Row],[TARIF/KM]]</f>
        <v>27900</v>
      </c>
      <c r="N19" s="4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>
      <c r="A20" s="4"/>
      <c r="B20" s="5"/>
      <c r="C20" s="4"/>
      <c r="D20" s="131">
        <v>304</v>
      </c>
      <c r="E20" s="126" t="s">
        <v>2</v>
      </c>
      <c r="F20" s="127">
        <f>VLOOKUP(D20,Vehicule!E:Q,5,0)</f>
        <v>465</v>
      </c>
      <c r="G20">
        <v>4</v>
      </c>
      <c r="H20">
        <v>4</v>
      </c>
      <c r="I20">
        <v>9</v>
      </c>
      <c r="J20">
        <v>14</v>
      </c>
      <c r="K20">
        <v>16</v>
      </c>
      <c r="L20">
        <v>21</v>
      </c>
      <c r="M20" s="127">
        <f>SUM(Table6[[#This Row],[IANUARIE]:[IUNIE]])*Table6[[#This Row],[TARIF/KM]]</f>
        <v>31620</v>
      </c>
      <c r="N20" s="4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>
      <c r="A21" s="4"/>
      <c r="B21" s="5"/>
      <c r="C21" s="4"/>
      <c r="D21" s="131">
        <v>306</v>
      </c>
      <c r="E21" s="126" t="s">
        <v>2</v>
      </c>
      <c r="F21" s="127">
        <f>VLOOKUP(D21,Vehicule!E:Q,5,0)</f>
        <v>465</v>
      </c>
      <c r="G21">
        <v>5</v>
      </c>
      <c r="H21">
        <v>7</v>
      </c>
      <c r="I21">
        <v>10</v>
      </c>
      <c r="J21">
        <v>14</v>
      </c>
      <c r="K21">
        <v>15</v>
      </c>
      <c r="L21">
        <v>22</v>
      </c>
      <c r="M21" s="127">
        <f>SUM(Table6[[#This Row],[IANUARIE]:[IUNIE]])*Table6[[#This Row],[TARIF/KM]]</f>
        <v>33945</v>
      </c>
      <c r="N21" s="4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>
      <c r="A22" s="4"/>
      <c r="B22" s="5"/>
      <c r="C22" s="4"/>
      <c r="D22" s="131">
        <v>402</v>
      </c>
      <c r="E22" s="126" t="s">
        <v>2</v>
      </c>
      <c r="F22" s="127">
        <f>VLOOKUP(D22,Vehicule!E:Q,5,0)</f>
        <v>500</v>
      </c>
      <c r="G22">
        <v>5</v>
      </c>
      <c r="H22">
        <v>5</v>
      </c>
      <c r="I22">
        <v>7</v>
      </c>
      <c r="J22">
        <v>13</v>
      </c>
      <c r="K22">
        <v>17</v>
      </c>
      <c r="L22">
        <v>18</v>
      </c>
      <c r="M22" s="127">
        <f>SUM(Table6[[#This Row],[IANUARIE]:[IUNIE]])*Table6[[#This Row],[TARIF/KM]]</f>
        <v>32500</v>
      </c>
      <c r="N22" s="4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>
      <c r="A23" s="4"/>
      <c r="B23" s="5"/>
      <c r="C23" s="4"/>
      <c r="D23" s="131">
        <v>404</v>
      </c>
      <c r="E23" s="126" t="s">
        <v>2</v>
      </c>
      <c r="F23" s="127">
        <f>VLOOKUP(D23,Vehicule!E:Q,5,0)</f>
        <v>465</v>
      </c>
      <c r="G23">
        <v>4</v>
      </c>
      <c r="H23">
        <v>8</v>
      </c>
      <c r="I23">
        <v>8</v>
      </c>
      <c r="J23">
        <v>12</v>
      </c>
      <c r="K23">
        <v>16</v>
      </c>
      <c r="L23">
        <v>18</v>
      </c>
      <c r="M23" s="127">
        <f>SUM(Table6[[#This Row],[IANUARIE]:[IUNIE]])*Table6[[#This Row],[TARIF/KM]]</f>
        <v>30690</v>
      </c>
      <c r="N23" s="4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>
      <c r="A24" s="4"/>
      <c r="B24" s="5"/>
      <c r="C24" s="4"/>
      <c r="D24" s="131">
        <v>406</v>
      </c>
      <c r="E24" s="126" t="s">
        <v>2</v>
      </c>
      <c r="F24" s="127">
        <f>VLOOKUP(D24,Vehicule!E:Q,5,0)</f>
        <v>500</v>
      </c>
      <c r="G24">
        <v>5</v>
      </c>
      <c r="H24">
        <v>5</v>
      </c>
      <c r="I24">
        <v>7</v>
      </c>
      <c r="J24">
        <v>12</v>
      </c>
      <c r="K24">
        <v>15</v>
      </c>
      <c r="L24">
        <v>19</v>
      </c>
      <c r="M24" s="127">
        <f>SUM(Table6[[#This Row],[IANUARIE]:[IUNIE]])*Table6[[#This Row],[TARIF/KM]]</f>
        <v>31500</v>
      </c>
      <c r="N24" s="4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>
      <c r="A25" s="4"/>
      <c r="B25" s="5"/>
      <c r="C25" s="4"/>
      <c r="D25" s="131">
        <v>502</v>
      </c>
      <c r="E25" s="126" t="s">
        <v>2</v>
      </c>
      <c r="F25" s="127">
        <f>VLOOKUP(D25,Vehicule!E:Q,5,0)</f>
        <v>465</v>
      </c>
      <c r="G25">
        <v>3</v>
      </c>
      <c r="H25">
        <v>6</v>
      </c>
      <c r="I25">
        <v>6</v>
      </c>
      <c r="J25">
        <v>11</v>
      </c>
      <c r="K25">
        <v>18</v>
      </c>
      <c r="L25">
        <v>17</v>
      </c>
      <c r="M25" s="127">
        <f>SUM(Table6[[#This Row],[IANUARIE]:[IUNIE]])*Table6[[#This Row],[TARIF/KM]]</f>
        <v>28365</v>
      </c>
      <c r="N25" s="4"/>
      <c r="O25" s="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>
      <c r="A26" s="4"/>
      <c r="B26" s="5"/>
      <c r="C26" s="4"/>
      <c r="D26" s="131">
        <v>504</v>
      </c>
      <c r="E26" s="126" t="s">
        <v>2</v>
      </c>
      <c r="F26" s="127">
        <f>VLOOKUP(D26,Vehicule!E:Q,5,0)</f>
        <v>500</v>
      </c>
      <c r="G26">
        <v>3</v>
      </c>
      <c r="H26">
        <v>7</v>
      </c>
      <c r="I26">
        <v>7</v>
      </c>
      <c r="J26">
        <v>11</v>
      </c>
      <c r="K26">
        <v>17</v>
      </c>
      <c r="L26">
        <v>23</v>
      </c>
      <c r="M26" s="127">
        <f>SUM(Table6[[#This Row],[IANUARIE]:[IUNIE]])*Table6[[#This Row],[TARIF/KM]]</f>
        <v>34000</v>
      </c>
      <c r="N26" s="4"/>
      <c r="O26" s="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>
      <c r="A27" s="4"/>
      <c r="B27" s="5"/>
      <c r="C27" s="4"/>
      <c r="D27" s="132">
        <v>207</v>
      </c>
      <c r="E27" s="128" t="s">
        <v>0</v>
      </c>
      <c r="F27" s="129">
        <f>VLOOKUP(D27,Vehicule!E:Q,5,0)</f>
        <v>685</v>
      </c>
      <c r="G27">
        <v>2</v>
      </c>
      <c r="H27">
        <v>3</v>
      </c>
      <c r="I27">
        <v>8</v>
      </c>
      <c r="J27">
        <v>13</v>
      </c>
      <c r="K27">
        <v>16</v>
      </c>
      <c r="L27">
        <v>21</v>
      </c>
      <c r="M27" s="129">
        <f>SUM(Table6[[#This Row],[IANUARIE]:[IUNIE]])*Table6[[#This Row],[TARIF/KM]]</f>
        <v>43155</v>
      </c>
      <c r="N27" s="4"/>
      <c r="O27" s="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2">
      <c r="A28" s="4"/>
      <c r="B28" s="5"/>
      <c r="C28" s="4"/>
      <c r="D28" s="132">
        <v>208</v>
      </c>
      <c r="E28" s="128" t="s">
        <v>0</v>
      </c>
      <c r="F28" s="129">
        <f>VLOOKUP(D28,Vehicule!E:Q,5,0)</f>
        <v>685</v>
      </c>
      <c r="G28">
        <v>3</v>
      </c>
      <c r="H28">
        <v>5</v>
      </c>
      <c r="I28">
        <v>9</v>
      </c>
      <c r="J28">
        <v>12</v>
      </c>
      <c r="K28">
        <v>15</v>
      </c>
      <c r="L28">
        <v>14</v>
      </c>
      <c r="M28" s="129">
        <f>SUM(Table6[[#This Row],[IANUARIE]:[IUNIE]])*Table6[[#This Row],[TARIF/KM]]</f>
        <v>39730</v>
      </c>
      <c r="N28" s="4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2">
      <c r="A29" s="4"/>
      <c r="B29" s="5"/>
      <c r="C29" s="4"/>
      <c r="D29" s="132">
        <v>209</v>
      </c>
      <c r="E29" s="128" t="s">
        <v>0</v>
      </c>
      <c r="F29" s="129">
        <f>VLOOKUP(D29,Vehicule!E:Q,5,0)</f>
        <v>685</v>
      </c>
      <c r="G29">
        <v>4</v>
      </c>
      <c r="H29">
        <v>6</v>
      </c>
      <c r="I29">
        <v>10</v>
      </c>
      <c r="J29">
        <v>11</v>
      </c>
      <c r="K29">
        <v>12</v>
      </c>
      <c r="L29">
        <v>16</v>
      </c>
      <c r="M29" s="129">
        <f>SUM(Table6[[#This Row],[IANUARIE]:[IUNIE]])*Table6[[#This Row],[TARIF/KM]]</f>
        <v>40415</v>
      </c>
      <c r="N29" s="4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2">
      <c r="A30" s="4"/>
      <c r="B30" s="5"/>
      <c r="C30" s="4"/>
      <c r="D30" s="132">
        <v>307</v>
      </c>
      <c r="E30" s="128" t="s">
        <v>0</v>
      </c>
      <c r="F30" s="129">
        <f>VLOOKUP(D30,Vehicule!E:Q,5,0)</f>
        <v>685</v>
      </c>
      <c r="G30">
        <v>2</v>
      </c>
      <c r="H30">
        <v>7</v>
      </c>
      <c r="I30">
        <v>10</v>
      </c>
      <c r="J30">
        <v>13</v>
      </c>
      <c r="K30">
        <v>15</v>
      </c>
      <c r="L30">
        <v>15</v>
      </c>
      <c r="M30" s="129">
        <f>SUM(Table6[[#This Row],[IANUARIE]:[IUNIE]])*Table6[[#This Row],[TARIF/KM]]</f>
        <v>42470</v>
      </c>
      <c r="N30" s="4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>
      <c r="A31" s="4"/>
      <c r="B31" s="5"/>
      <c r="C31" s="4"/>
      <c r="D31" s="132">
        <v>308</v>
      </c>
      <c r="E31" s="128" t="s">
        <v>0</v>
      </c>
      <c r="F31" s="129">
        <f>VLOOKUP(D31,Vehicule!E:Q,5,0)</f>
        <v>685</v>
      </c>
      <c r="G31">
        <v>3</v>
      </c>
      <c r="H31">
        <v>8</v>
      </c>
      <c r="I31">
        <v>7</v>
      </c>
      <c r="J31">
        <v>14</v>
      </c>
      <c r="K31">
        <v>17</v>
      </c>
      <c r="L31">
        <v>14</v>
      </c>
      <c r="M31" s="129">
        <f>SUM(Table6[[#This Row],[IANUARIE]:[IUNIE]])*Table6[[#This Row],[TARIF/KM]]</f>
        <v>43155</v>
      </c>
      <c r="N31" s="4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>
      <c r="A32" s="4"/>
      <c r="B32" s="5"/>
      <c r="C32" s="4"/>
      <c r="D32" s="132">
        <v>309</v>
      </c>
      <c r="E32" s="128" t="s">
        <v>0</v>
      </c>
      <c r="F32" s="129">
        <f>VLOOKUP(D32,Vehicule!E:Q,5,0)</f>
        <v>685</v>
      </c>
      <c r="G32">
        <v>4</v>
      </c>
      <c r="H32">
        <v>7</v>
      </c>
      <c r="I32">
        <v>8</v>
      </c>
      <c r="J32">
        <v>12</v>
      </c>
      <c r="K32">
        <v>18</v>
      </c>
      <c r="L32">
        <v>18</v>
      </c>
      <c r="M32" s="129">
        <f>SUM(Table6[[#This Row],[IANUARIE]:[IUNIE]])*Table6[[#This Row],[TARIF/KM]]</f>
        <v>45895</v>
      </c>
      <c r="N32" s="4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>
      <c r="A33" s="4"/>
      <c r="B33" s="5"/>
      <c r="C33" s="4"/>
      <c r="D33" s="132">
        <v>407</v>
      </c>
      <c r="E33" s="128" t="s">
        <v>0</v>
      </c>
      <c r="F33" s="129">
        <f>VLOOKUP(D33,Vehicule!E:Q,5,0)</f>
        <v>700</v>
      </c>
      <c r="G33">
        <v>5</v>
      </c>
      <c r="H33">
        <v>6</v>
      </c>
      <c r="I33">
        <v>9</v>
      </c>
      <c r="J33">
        <v>13</v>
      </c>
      <c r="K33">
        <v>17</v>
      </c>
      <c r="L33">
        <v>19</v>
      </c>
      <c r="M33" s="129">
        <f>SUM(Table6[[#This Row],[IANUARIE]:[IUNIE]])*Table6[[#This Row],[TARIF/KM]]</f>
        <v>48300</v>
      </c>
      <c r="N33" s="4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>
      <c r="A34" s="4"/>
      <c r="B34" s="5"/>
      <c r="C34" s="4"/>
      <c r="D34" s="132">
        <v>408</v>
      </c>
      <c r="E34" s="128" t="s">
        <v>0</v>
      </c>
      <c r="F34" s="129">
        <f>VLOOKUP(D34,Vehicule!E:Q,5,0)</f>
        <v>685</v>
      </c>
      <c r="G34">
        <v>5</v>
      </c>
      <c r="H34">
        <v>7</v>
      </c>
      <c r="I34">
        <v>8</v>
      </c>
      <c r="J34">
        <v>14</v>
      </c>
      <c r="K34">
        <v>16</v>
      </c>
      <c r="L34">
        <v>20</v>
      </c>
      <c r="M34" s="129">
        <f>SUM(Table6[[#This Row],[IANUARIE]:[IUNIE]])*Table6[[#This Row],[TARIF/KM]]</f>
        <v>47950</v>
      </c>
      <c r="N34" s="4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>
      <c r="A35" s="4"/>
      <c r="B35" s="5"/>
      <c r="C35" s="4"/>
      <c r="D35" s="132">
        <v>409</v>
      </c>
      <c r="E35" s="128" t="s">
        <v>0</v>
      </c>
      <c r="F35" s="129">
        <f>VLOOKUP(D35,Vehicule!E:Q,5,0)</f>
        <v>700</v>
      </c>
      <c r="G35">
        <v>4</v>
      </c>
      <c r="H35">
        <v>5</v>
      </c>
      <c r="I35">
        <v>8</v>
      </c>
      <c r="J35">
        <v>12</v>
      </c>
      <c r="K35">
        <v>15</v>
      </c>
      <c r="L35">
        <v>18</v>
      </c>
      <c r="M35" s="129">
        <f>SUM(Table6[[#This Row],[IANUARIE]:[IUNIE]])*Table6[[#This Row],[TARIF/KM]]</f>
        <v>43400</v>
      </c>
      <c r="N35" s="4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>
      <c r="A36" s="4"/>
      <c r="B36" s="5"/>
      <c r="C36" s="4"/>
      <c r="D36" s="132">
        <v>507</v>
      </c>
      <c r="E36" s="128" t="s">
        <v>0</v>
      </c>
      <c r="F36" s="129">
        <f>VLOOKUP(D36,Vehicule!E:Q,5,0)</f>
        <v>685</v>
      </c>
      <c r="G36">
        <v>4</v>
      </c>
      <c r="H36">
        <v>6</v>
      </c>
      <c r="I36">
        <v>8</v>
      </c>
      <c r="J36">
        <v>14</v>
      </c>
      <c r="K36">
        <v>14</v>
      </c>
      <c r="L36">
        <v>19</v>
      </c>
      <c r="M36" s="129">
        <f>SUM(Table6[[#This Row],[IANUARIE]:[IUNIE]])*Table6[[#This Row],[TARIF/KM]]</f>
        <v>44525</v>
      </c>
      <c r="N36" s="4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>
      <c r="A37" s="4"/>
      <c r="B37" s="5"/>
      <c r="C37" s="4"/>
      <c r="D37" s="132">
        <v>508</v>
      </c>
      <c r="E37" s="128" t="s">
        <v>0</v>
      </c>
      <c r="F37" s="129">
        <f>VLOOKUP(D37,Vehicule!E:Q,5,0)</f>
        <v>700</v>
      </c>
      <c r="G37">
        <v>3</v>
      </c>
      <c r="H37">
        <v>5</v>
      </c>
      <c r="I37">
        <v>7</v>
      </c>
      <c r="J37">
        <v>12</v>
      </c>
      <c r="K37">
        <v>16</v>
      </c>
      <c r="L37">
        <v>16</v>
      </c>
      <c r="M37" s="129">
        <f>SUM(Table6[[#This Row],[IANUARIE]:[IUNIE]])*Table6[[#This Row],[TARIF/KM]]</f>
        <v>41300</v>
      </c>
      <c r="N37" s="4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>
      <c r="A38" s="4"/>
      <c r="B38" s="5"/>
      <c r="C38" s="4"/>
      <c r="D38" s="130">
        <v>210</v>
      </c>
      <c r="E38" s="124" t="s">
        <v>138</v>
      </c>
      <c r="F38" s="125">
        <f>VLOOKUP(D38,Vehicule!E:Q,5,0)</f>
        <v>845</v>
      </c>
      <c r="G38">
        <v>5</v>
      </c>
      <c r="H38">
        <v>6</v>
      </c>
      <c r="I38">
        <v>8</v>
      </c>
      <c r="J38">
        <v>13</v>
      </c>
      <c r="K38">
        <v>16</v>
      </c>
      <c r="L38">
        <v>25</v>
      </c>
      <c r="M38" s="125">
        <f>SUM(Table6[[#This Row],[IANUARIE]:[IUNIE]])*Table6[[#This Row],[TARIF/KM]]</f>
        <v>61685</v>
      </c>
      <c r="N38" s="4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>
      <c r="A39" s="4"/>
      <c r="B39" s="5"/>
      <c r="C39" s="4"/>
      <c r="D39" s="130">
        <v>310</v>
      </c>
      <c r="E39" s="124" t="s">
        <v>138</v>
      </c>
      <c r="F39" s="125">
        <f>VLOOKUP(D39,Vehicule!E:Q,5,0)</f>
        <v>845</v>
      </c>
      <c r="G39">
        <v>4</v>
      </c>
      <c r="H39">
        <v>5</v>
      </c>
      <c r="I39">
        <v>9</v>
      </c>
      <c r="J39">
        <v>13</v>
      </c>
      <c r="K39">
        <v>15</v>
      </c>
      <c r="L39">
        <v>24</v>
      </c>
      <c r="M39" s="125">
        <f>SUM(Table6[[#This Row],[IANUARIE]:[IUNIE]])*Table6[[#This Row],[TARIF/KM]]</f>
        <v>59150</v>
      </c>
      <c r="N39" s="4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>
      <c r="A40" s="4"/>
      <c r="B40" s="5"/>
      <c r="C40" s="4"/>
      <c r="D40" s="130">
        <v>410</v>
      </c>
      <c r="E40" s="124" t="s">
        <v>138</v>
      </c>
      <c r="F40" s="125">
        <f>VLOOKUP(D40,Vehicule!E:Q,5,0)</f>
        <v>945</v>
      </c>
      <c r="G40">
        <v>4</v>
      </c>
      <c r="H40">
        <v>4</v>
      </c>
      <c r="I40">
        <v>7</v>
      </c>
      <c r="J40">
        <v>14</v>
      </c>
      <c r="K40">
        <v>17</v>
      </c>
      <c r="L40">
        <v>17</v>
      </c>
      <c r="M40" s="125">
        <f>SUM(Table6[[#This Row],[IANUARIE]:[IUNIE]])*Table6[[#This Row],[TARIF/KM]]</f>
        <v>59535</v>
      </c>
      <c r="N40" s="4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>
      <c r="A41" s="4"/>
      <c r="B41" s="5"/>
      <c r="C41" s="4"/>
      <c r="D41" s="130">
        <v>510</v>
      </c>
      <c r="E41" s="124" t="s">
        <v>138</v>
      </c>
      <c r="F41" s="125">
        <f>VLOOKUP(D41,Vehicule!E:Q,5,0)</f>
        <v>945</v>
      </c>
      <c r="G41">
        <v>3</v>
      </c>
      <c r="H41">
        <v>5</v>
      </c>
      <c r="I41">
        <v>6</v>
      </c>
      <c r="J41">
        <v>13</v>
      </c>
      <c r="K41">
        <v>16</v>
      </c>
      <c r="L41">
        <v>17</v>
      </c>
      <c r="M41" s="125">
        <f>SUM(Table6[[#This Row],[IANUARIE]:[IUNIE]])*Table6[[#This Row],[TARIF/KM]]</f>
        <v>56700</v>
      </c>
      <c r="N41" s="4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>
      <c r="A42" s="4"/>
      <c r="B42" s="5"/>
      <c r="C42" s="4"/>
      <c r="D42" s="130">
        <v>511</v>
      </c>
      <c r="E42" s="124" t="s">
        <v>138</v>
      </c>
      <c r="F42" s="125">
        <f>VLOOKUP(D42,Vehicule!E:Q,5,0)</f>
        <v>945</v>
      </c>
      <c r="G42">
        <v>3</v>
      </c>
      <c r="H42">
        <v>6</v>
      </c>
      <c r="I42">
        <v>7</v>
      </c>
      <c r="J42">
        <v>14</v>
      </c>
      <c r="K42">
        <v>15</v>
      </c>
      <c r="L42">
        <v>18</v>
      </c>
      <c r="M42" s="125">
        <f>SUM(Table6[[#This Row],[IANUARIE]:[IUNIE]])*Table6[[#This Row],[TARIF/KM]]</f>
        <v>59535</v>
      </c>
      <c r="N42" s="4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>
      <c r="A43" s="4"/>
      <c r="B43" s="5"/>
      <c r="C43" s="4"/>
      <c r="D43" s="131">
        <v>411</v>
      </c>
      <c r="E43" s="126" t="s">
        <v>5</v>
      </c>
      <c r="F43" s="127">
        <f>VLOOKUP(D43,Vehicule!E:Q,5,0)</f>
        <v>1100</v>
      </c>
      <c r="G43">
        <v>2</v>
      </c>
      <c r="H43">
        <v>5</v>
      </c>
      <c r="I43">
        <v>8</v>
      </c>
      <c r="J43">
        <v>12</v>
      </c>
      <c r="K43">
        <v>15</v>
      </c>
      <c r="L43">
        <v>19</v>
      </c>
      <c r="M43" s="127">
        <f>SUM(Table6[[#This Row],[IANUARIE]:[IUNIE]])*Table6[[#This Row],[TARIF/KM]]</f>
        <v>67100</v>
      </c>
      <c r="N43" s="4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>
      <c r="A44" s="4"/>
      <c r="B44" s="5"/>
      <c r="C44" s="4"/>
      <c r="D44" s="131">
        <v>412</v>
      </c>
      <c r="E44" s="126" t="s">
        <v>5</v>
      </c>
      <c r="F44" s="127">
        <f>VLOOKUP(D44,Vehicule!E:Q,5,0)</f>
        <v>1100</v>
      </c>
      <c r="G44">
        <v>3</v>
      </c>
      <c r="H44">
        <v>6</v>
      </c>
      <c r="I44">
        <v>9</v>
      </c>
      <c r="J44">
        <v>14</v>
      </c>
      <c r="K44">
        <v>14</v>
      </c>
      <c r="L44">
        <v>20</v>
      </c>
      <c r="M44" s="127">
        <f>SUM(Table6[[#This Row],[IANUARIE]:[IUNIE]])*Table6[[#This Row],[TARIF/KM]]</f>
        <v>72600</v>
      </c>
      <c r="N44" s="4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>
      <c r="A45" s="4"/>
      <c r="B45" s="5"/>
      <c r="C45" s="4"/>
      <c r="D45" s="131">
        <v>512</v>
      </c>
      <c r="E45" s="126" t="s">
        <v>5</v>
      </c>
      <c r="F45" s="127">
        <f>VLOOKUP(D45,Vehicule!E:Q,5,0)</f>
        <v>1100</v>
      </c>
      <c r="G45">
        <v>4</v>
      </c>
      <c r="H45">
        <v>7</v>
      </c>
      <c r="I45">
        <v>8</v>
      </c>
      <c r="J45">
        <v>12</v>
      </c>
      <c r="K45">
        <v>13</v>
      </c>
      <c r="L45">
        <v>19</v>
      </c>
      <c r="M45" s="127">
        <f>SUM(Table6[[#This Row],[IANUARIE]:[IUNIE]])*Table6[[#This Row],[TARIF/KM]]</f>
        <v>69300</v>
      </c>
      <c r="N45" s="4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>
      <c r="A46" s="4"/>
      <c r="B46" s="5"/>
      <c r="C46" s="4"/>
      <c r="D46" s="131">
        <v>513</v>
      </c>
      <c r="E46" s="126" t="s">
        <v>5</v>
      </c>
      <c r="F46" s="127">
        <f>VLOOKUP(D46,Vehicule!E:Q,5,0)</f>
        <v>1100</v>
      </c>
      <c r="G46">
        <v>3</v>
      </c>
      <c r="H46">
        <v>7</v>
      </c>
      <c r="I46">
        <v>7</v>
      </c>
      <c r="J46">
        <v>13</v>
      </c>
      <c r="K46">
        <v>16</v>
      </c>
      <c r="L46">
        <v>18</v>
      </c>
      <c r="M46" s="127">
        <f>SUM(Table6[[#This Row],[IANUARIE]:[IUNIE]])*Table6[[#This Row],[TARIF/KM]]</f>
        <v>70400</v>
      </c>
      <c r="N46" s="4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>
      <c r="A47" s="4"/>
      <c r="B47" s="5"/>
      <c r="C47" s="4"/>
      <c r="D47" s="131">
        <v>104</v>
      </c>
      <c r="E47" s="126" t="s">
        <v>5</v>
      </c>
      <c r="F47" s="127">
        <f>VLOOKUP(D47,Vehicule!E:Q,5,0)</f>
        <v>1100</v>
      </c>
      <c r="G47">
        <v>2</v>
      </c>
      <c r="H47">
        <v>6</v>
      </c>
      <c r="I47">
        <v>8</v>
      </c>
      <c r="J47">
        <v>14</v>
      </c>
      <c r="K47">
        <v>16</v>
      </c>
      <c r="L47">
        <v>16</v>
      </c>
      <c r="M47" s="127">
        <f>SUM(Table6[[#This Row],[IANUARIE]:[IUNIE]])*Table6[[#This Row],[TARIF/KM]]</f>
        <v>68200</v>
      </c>
      <c r="N47" s="4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>
      <c r="A48" s="4"/>
      <c r="B48" s="5"/>
      <c r="C48" s="4"/>
      <c r="D48" s="132">
        <v>101</v>
      </c>
      <c r="E48" s="128" t="s">
        <v>3</v>
      </c>
      <c r="F48" s="129">
        <f>VLOOKUP(D48,Vehicule!E:Q,5,0)</f>
        <v>1645</v>
      </c>
      <c r="G48">
        <v>2</v>
      </c>
      <c r="H48">
        <v>6</v>
      </c>
      <c r="I48">
        <v>7</v>
      </c>
      <c r="J48">
        <v>11</v>
      </c>
      <c r="K48">
        <v>15</v>
      </c>
      <c r="L48">
        <v>19</v>
      </c>
      <c r="M48" s="129">
        <f>SUM(Table6[[#This Row],[IANUARIE]:[IUNIE]])*Table6[[#This Row],[TARIF/KM]]</f>
        <v>98700</v>
      </c>
      <c r="N48" s="4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>
      <c r="A49" s="4"/>
      <c r="B49" s="5"/>
      <c r="C49" s="4"/>
      <c r="D49" s="132">
        <v>102</v>
      </c>
      <c r="E49" s="128" t="s">
        <v>3</v>
      </c>
      <c r="F49" s="129">
        <f>VLOOKUP(D49,Vehicule!E:Q,5,0)</f>
        <v>1645</v>
      </c>
      <c r="G49">
        <v>2</v>
      </c>
      <c r="H49">
        <v>5</v>
      </c>
      <c r="I49">
        <v>9</v>
      </c>
      <c r="J49">
        <v>11</v>
      </c>
      <c r="K49">
        <v>11</v>
      </c>
      <c r="L49">
        <v>18</v>
      </c>
      <c r="M49" s="129">
        <f>SUM(Table6[[#This Row],[IANUARIE]:[IUNIE]])*Table6[[#This Row],[TARIF/KM]]</f>
        <v>92120</v>
      </c>
      <c r="N49" s="4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>
      <c r="A50" s="4"/>
      <c r="B50" s="5"/>
      <c r="C50" s="4"/>
      <c r="D50" s="132">
        <v>601</v>
      </c>
      <c r="E50" s="128" t="s">
        <v>3</v>
      </c>
      <c r="F50" s="129">
        <f>VLOOKUP(D50,Vehicule!E:Q,5,0)</f>
        <v>1645</v>
      </c>
      <c r="G50">
        <v>2</v>
      </c>
      <c r="H50">
        <v>5</v>
      </c>
      <c r="I50">
        <v>7</v>
      </c>
      <c r="J50">
        <v>12</v>
      </c>
      <c r="K50">
        <v>13</v>
      </c>
      <c r="L50">
        <v>17</v>
      </c>
      <c r="M50" s="129">
        <f>SUM(Table6[[#This Row],[IANUARIE]:[IUNIE]])*Table6[[#This Row],[TARIF/KM]]</f>
        <v>92120</v>
      </c>
      <c r="N50" s="4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>
      <c r="A51" s="4"/>
      <c r="B51" s="5"/>
      <c r="C51" s="4"/>
      <c r="D51" s="132">
        <v>602</v>
      </c>
      <c r="E51" s="128" t="s">
        <v>3</v>
      </c>
      <c r="F51" s="129">
        <f>VLOOKUP(D51,Vehicule!E:Q,5,0)</f>
        <v>1645</v>
      </c>
      <c r="G51">
        <v>2</v>
      </c>
      <c r="H51">
        <v>6</v>
      </c>
      <c r="I51">
        <v>7</v>
      </c>
      <c r="J51">
        <v>14</v>
      </c>
      <c r="K51">
        <v>12</v>
      </c>
      <c r="L51">
        <v>19</v>
      </c>
      <c r="M51" s="129">
        <f>SUM(Table6[[#This Row],[IANUARIE]:[IUNIE]])*Table6[[#This Row],[TARIF/KM]]</f>
        <v>98700</v>
      </c>
      <c r="N51" s="4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>
      <c r="A52" s="4"/>
      <c r="B52" s="5"/>
      <c r="C52" s="4"/>
      <c r="D52" s="132">
        <v>603</v>
      </c>
      <c r="E52" s="128" t="s">
        <v>3</v>
      </c>
      <c r="F52" s="129">
        <f>VLOOKUP(D52,Vehicule!E:Q,5,0)</f>
        <v>1645</v>
      </c>
      <c r="G52">
        <v>2</v>
      </c>
      <c r="H52">
        <v>5</v>
      </c>
      <c r="I52">
        <v>7</v>
      </c>
      <c r="J52">
        <v>12</v>
      </c>
      <c r="K52">
        <v>12</v>
      </c>
      <c r="L52">
        <v>17</v>
      </c>
      <c r="M52" s="129">
        <f>SUM(Table6[[#This Row],[IANUARIE]:[IUNIE]])*Table6[[#This Row],[TARIF/KM]]</f>
        <v>90475</v>
      </c>
      <c r="N52" s="4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>
      <c r="A53" s="4"/>
      <c r="B53" s="5"/>
      <c r="C53" s="4"/>
      <c r="D53" s="130">
        <v>1</v>
      </c>
      <c r="E53" s="124" t="s">
        <v>6</v>
      </c>
      <c r="F53" s="125">
        <f>VLOOKUP(D53,Vehicule!E:Q,5,0)</f>
        <v>6545</v>
      </c>
      <c r="G53">
        <v>1</v>
      </c>
      <c r="H53">
        <v>1</v>
      </c>
      <c r="I53">
        <v>2</v>
      </c>
      <c r="J53">
        <v>3</v>
      </c>
      <c r="K53">
        <v>4</v>
      </c>
      <c r="L53">
        <v>5</v>
      </c>
      <c r="M53" s="125">
        <f>SUM(Table6[[#This Row],[IANUARIE]:[IUNIE]])*Table6[[#This Row],[TARIF/KM]]</f>
        <v>104720</v>
      </c>
      <c r="N53" s="4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>
      <c r="A54" s="4"/>
      <c r="B54" s="5"/>
      <c r="C54" s="4"/>
      <c r="D54" s="130">
        <v>2</v>
      </c>
      <c r="E54" s="124" t="s">
        <v>6</v>
      </c>
      <c r="F54" s="125">
        <f>VLOOKUP(D54,Vehicule!E:Q,5,0)</f>
        <v>6545</v>
      </c>
      <c r="G54">
        <v>0</v>
      </c>
      <c r="H54">
        <v>1</v>
      </c>
      <c r="I54">
        <v>1</v>
      </c>
      <c r="J54">
        <v>4</v>
      </c>
      <c r="K54">
        <v>6</v>
      </c>
      <c r="L54">
        <v>7</v>
      </c>
      <c r="M54" s="125">
        <f>SUM(Table6[[#This Row],[IANUARIE]:[IUNIE]])*Table6[[#This Row],[TARIF/KM]]</f>
        <v>124355</v>
      </c>
      <c r="N54" s="4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6:42"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6:42"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6:42"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6:42"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6:42">
      <c r="P85" s="4"/>
    </row>
    <row r="86" spans="16:42">
      <c r="P86" s="4"/>
    </row>
    <row r="87" spans="16:42">
      <c r="P87" s="4"/>
    </row>
    <row r="88" spans="16:42">
      <c r="P88" s="4"/>
    </row>
    <row r="89" spans="16:42">
      <c r="P89" s="4"/>
    </row>
    <row r="90" spans="16:42">
      <c r="P90" s="4"/>
    </row>
    <row r="91" spans="16:42">
      <c r="P91" s="4"/>
    </row>
    <row r="92" spans="16:42">
      <c r="P92" s="4"/>
    </row>
    <row r="93" spans="16:42">
      <c r="P93" s="4"/>
    </row>
    <row r="94" spans="16:42">
      <c r="P94" s="4"/>
    </row>
    <row r="95" spans="16:42">
      <c r="P95" s="4"/>
    </row>
    <row r="96" spans="16:42">
      <c r="P96" s="4"/>
    </row>
    <row r="97" spans="16:16">
      <c r="P97" s="4"/>
    </row>
    <row r="98" spans="16:16">
      <c r="P98" s="4"/>
    </row>
    <row r="99" spans="16:16">
      <c r="P99" s="4"/>
    </row>
    <row r="100" spans="16:16">
      <c r="P100" s="4"/>
    </row>
    <row r="101" spans="16:16">
      <c r="P101" s="4"/>
    </row>
    <row r="102" spans="16:16">
      <c r="P102" s="4"/>
    </row>
    <row r="103" spans="16:16">
      <c r="P103" s="4"/>
    </row>
    <row r="104" spans="16:16">
      <c r="P104" s="4"/>
    </row>
    <row r="105" spans="16:16">
      <c r="P105" s="4"/>
    </row>
    <row r="106" spans="16:16">
      <c r="P106" s="4"/>
    </row>
    <row r="107" spans="16:16">
      <c r="P107" s="4"/>
    </row>
  </sheetData>
  <phoneticPr fontId="1" type="noConversion"/>
  <conditionalFormatting sqref="G5:G54">
    <cfRule type="cellIs" dxfId="35" priority="10" operator="equal">
      <formula>3</formula>
    </cfRule>
    <cfRule type="cellIs" dxfId="34" priority="11" operator="lessThan">
      <formula>3</formula>
    </cfRule>
    <cfRule type="cellIs" dxfId="33" priority="19" operator="lessThan">
      <formula>1</formula>
    </cfRule>
    <cfRule type="cellIs" dxfId="32" priority="24" operator="greaterThan">
      <formula>3</formula>
    </cfRule>
  </conditionalFormatting>
  <conditionalFormatting sqref="H5:H54">
    <cfRule type="cellIs" dxfId="31" priority="12" operator="greaterThan">
      <formula>6</formula>
    </cfRule>
    <cfRule type="cellIs" dxfId="30" priority="13" operator="equal">
      <formula>6</formula>
    </cfRule>
    <cfRule type="cellIs" dxfId="29" priority="14" operator="lessThan">
      <formula>6</formula>
    </cfRule>
    <cfRule type="cellIs" dxfId="28" priority="15" operator="lessThan">
      <formula>5</formula>
    </cfRule>
    <cfRule type="cellIs" dxfId="27" priority="20" operator="lessThan">
      <formula>3</formula>
    </cfRule>
    <cfRule type="cellIs" dxfId="26" priority="21" operator="between">
      <formula>3</formula>
      <formula>6</formula>
    </cfRule>
    <cfRule type="cellIs" dxfId="25" priority="22" operator="greaterThan">
      <formula>6</formula>
    </cfRule>
    <cfRule type="cellIs" dxfId="24" priority="23" operator="greaterThan">
      <formula>5</formula>
    </cfRule>
  </conditionalFormatting>
  <conditionalFormatting sqref="I5:I54">
    <cfRule type="cellIs" dxfId="23" priority="16" operator="greaterThan">
      <formula>8</formula>
    </cfRule>
    <cfRule type="cellIs" dxfId="22" priority="17" operator="equal">
      <formula>8</formula>
    </cfRule>
    <cfRule type="cellIs" dxfId="21" priority="18" operator="lessThan">
      <formula>8</formula>
    </cfRule>
  </conditionalFormatting>
  <conditionalFormatting sqref="J5:J54">
    <cfRule type="cellIs" dxfId="20" priority="7" operator="greaterThan">
      <formula>12</formula>
    </cfRule>
    <cfRule type="cellIs" dxfId="19" priority="8" operator="equal">
      <formula>12</formula>
    </cfRule>
    <cfRule type="cellIs" dxfId="18" priority="9" operator="lessThan">
      <formula>12</formula>
    </cfRule>
  </conditionalFormatting>
  <conditionalFormatting sqref="K5:K54">
    <cfRule type="cellIs" dxfId="17" priority="4" operator="greaterThan">
      <formula>13</formula>
    </cfRule>
    <cfRule type="cellIs" dxfId="16" priority="5" operator="equal">
      <formula>13</formula>
    </cfRule>
    <cfRule type="cellIs" dxfId="15" priority="6" operator="lessThan">
      <formula>13</formula>
    </cfRule>
  </conditionalFormatting>
  <conditionalFormatting sqref="L5:L54">
    <cfRule type="cellIs" dxfId="14" priority="1" operator="greaterThan">
      <formula>14</formula>
    </cfRule>
    <cfRule type="cellIs" dxfId="13" priority="2" operator="equal">
      <formula>14</formula>
    </cfRule>
    <cfRule type="cellIs" dxfId="12" priority="3" operator="lessThan">
      <formula>14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D714-3FF9-324A-9588-FE6ACBF1EB32}">
  <dimension ref="A1:BT98"/>
  <sheetViews>
    <sheetView zoomScaleNormal="100" workbookViewId="0">
      <selection activeCell="L44" sqref="L44"/>
    </sheetView>
  </sheetViews>
  <sheetFormatPr baseColWidth="10" defaultRowHeight="16"/>
  <cols>
    <col min="1" max="1" width="3.1640625" customWidth="1"/>
    <col min="2" max="2" width="3" customWidth="1"/>
    <col min="3" max="3" width="3.33203125" customWidth="1"/>
    <col min="4" max="4" width="16.83203125" bestFit="1" customWidth="1"/>
    <col min="5" max="5" width="18" bestFit="1" customWidth="1"/>
    <col min="6" max="6" width="14.1640625" bestFit="1" customWidth="1"/>
    <col min="7" max="7" width="15.83203125" bestFit="1" customWidth="1"/>
    <col min="8" max="8" width="13.5" bestFit="1" customWidth="1"/>
    <col min="9" max="9" width="13.33203125" bestFit="1" customWidth="1"/>
    <col min="10" max="10" width="10.6640625" bestFit="1" customWidth="1"/>
    <col min="11" max="11" width="11.5" bestFit="1" customWidth="1"/>
    <col min="12" max="12" width="11.6640625" bestFit="1" customWidth="1"/>
    <col min="13" max="13" width="3.33203125" customWidth="1"/>
    <col min="14" max="14" width="3.1640625" customWidth="1"/>
    <col min="66" max="66" width="16.83203125" bestFit="1" customWidth="1"/>
    <col min="67" max="67" width="14.1640625" bestFit="1" customWidth="1"/>
    <col min="68" max="68" width="15.83203125" bestFit="1" customWidth="1"/>
    <col min="69" max="69" width="13.5" bestFit="1" customWidth="1"/>
    <col min="70" max="70" width="13.33203125" bestFit="1" customWidth="1"/>
    <col min="71" max="71" width="10.6640625" bestFit="1" customWidth="1"/>
    <col min="72" max="72" width="11.5" bestFit="1" customWidth="1"/>
    <col min="73" max="73" width="11.6640625" bestFit="1" customWidth="1"/>
  </cols>
  <sheetData>
    <row r="1" spans="1:36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>
      <c r="A4" s="4"/>
      <c r="B4" s="5"/>
      <c r="C4" s="4"/>
      <c r="D4" s="133" t="s">
        <v>374</v>
      </c>
      <c r="E4" s="133" t="s">
        <v>309</v>
      </c>
      <c r="F4" s="133" t="s">
        <v>310</v>
      </c>
      <c r="G4" s="133" t="s">
        <v>311</v>
      </c>
      <c r="H4" s="133" t="s">
        <v>312</v>
      </c>
      <c r="I4" s="133" t="s">
        <v>313</v>
      </c>
      <c r="J4" s="133" t="s">
        <v>314</v>
      </c>
      <c r="K4" s="133" t="s">
        <v>315</v>
      </c>
      <c r="L4" s="133" t="s">
        <v>316</v>
      </c>
      <c r="M4" s="4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>
      <c r="A5" s="4"/>
      <c r="B5" s="5"/>
      <c r="C5" s="4"/>
      <c r="D5" s="137" t="s">
        <v>2</v>
      </c>
      <c r="E5" s="138">
        <v>5220</v>
      </c>
      <c r="F5" s="139">
        <v>43</v>
      </c>
      <c r="G5" s="139">
        <v>64</v>
      </c>
      <c r="H5" s="139">
        <v>86</v>
      </c>
      <c r="I5" s="139">
        <v>140</v>
      </c>
      <c r="J5" s="139">
        <v>178</v>
      </c>
      <c r="K5" s="139">
        <v>198</v>
      </c>
      <c r="L5" s="138">
        <v>336545</v>
      </c>
      <c r="M5" s="4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>
      <c r="A6" s="4"/>
      <c r="B6" s="5"/>
      <c r="C6" s="4"/>
      <c r="D6" s="137" t="s">
        <v>0</v>
      </c>
      <c r="E6" s="138">
        <v>7580</v>
      </c>
      <c r="F6" s="139">
        <v>39</v>
      </c>
      <c r="G6" s="139">
        <v>65</v>
      </c>
      <c r="H6" s="139">
        <v>92</v>
      </c>
      <c r="I6" s="139">
        <v>140</v>
      </c>
      <c r="J6" s="139">
        <v>171</v>
      </c>
      <c r="K6" s="139">
        <v>190</v>
      </c>
      <c r="L6" s="138">
        <v>480295</v>
      </c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>
      <c r="A7" s="4"/>
      <c r="B7" s="5"/>
      <c r="C7" s="4"/>
      <c r="D7" s="137" t="s">
        <v>1</v>
      </c>
      <c r="E7" s="138">
        <v>2800</v>
      </c>
      <c r="F7" s="139">
        <v>43</v>
      </c>
      <c r="G7" s="139">
        <v>66</v>
      </c>
      <c r="H7" s="139">
        <v>90</v>
      </c>
      <c r="I7" s="139">
        <v>131</v>
      </c>
      <c r="J7" s="139">
        <v>161</v>
      </c>
      <c r="K7" s="139">
        <v>209</v>
      </c>
      <c r="L7" s="138">
        <v>177975</v>
      </c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>
      <c r="A8" s="4"/>
      <c r="B8" s="5"/>
      <c r="C8" s="4"/>
      <c r="D8" s="137" t="s">
        <v>5</v>
      </c>
      <c r="E8" s="138">
        <v>5500</v>
      </c>
      <c r="F8" s="139">
        <v>14</v>
      </c>
      <c r="G8" s="139">
        <v>31</v>
      </c>
      <c r="H8" s="139">
        <v>40</v>
      </c>
      <c r="I8" s="139">
        <v>65</v>
      </c>
      <c r="J8" s="139">
        <v>74</v>
      </c>
      <c r="K8" s="139">
        <v>92</v>
      </c>
      <c r="L8" s="138">
        <v>347600</v>
      </c>
      <c r="M8" s="4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>
      <c r="A9" s="4"/>
      <c r="B9" s="5"/>
      <c r="C9" s="4"/>
      <c r="D9" s="137" t="s">
        <v>3</v>
      </c>
      <c r="E9" s="138">
        <v>8225</v>
      </c>
      <c r="F9" s="139">
        <v>10</v>
      </c>
      <c r="G9" s="139">
        <v>27</v>
      </c>
      <c r="H9" s="139">
        <v>37</v>
      </c>
      <c r="I9" s="139">
        <v>60</v>
      </c>
      <c r="J9" s="139">
        <v>63</v>
      </c>
      <c r="K9" s="139">
        <v>90</v>
      </c>
      <c r="L9" s="138">
        <v>472115</v>
      </c>
      <c r="M9" s="4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>
      <c r="A10" s="4"/>
      <c r="B10" s="5"/>
      <c r="C10" s="4"/>
      <c r="D10" s="137" t="s">
        <v>138</v>
      </c>
      <c r="E10" s="138">
        <v>4525</v>
      </c>
      <c r="F10" s="139">
        <v>19</v>
      </c>
      <c r="G10" s="139">
        <v>26</v>
      </c>
      <c r="H10" s="139">
        <v>37</v>
      </c>
      <c r="I10" s="139">
        <v>67</v>
      </c>
      <c r="J10" s="139">
        <v>79</v>
      </c>
      <c r="K10" s="139">
        <v>101</v>
      </c>
      <c r="L10" s="138">
        <v>296605</v>
      </c>
      <c r="M10" s="4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>
      <c r="A11" s="4"/>
      <c r="B11" s="5"/>
      <c r="C11" s="4"/>
      <c r="D11" s="137" t="s">
        <v>6</v>
      </c>
      <c r="E11" s="138">
        <v>13090</v>
      </c>
      <c r="F11" s="139">
        <v>1</v>
      </c>
      <c r="G11" s="139">
        <v>2</v>
      </c>
      <c r="H11" s="139">
        <v>3</v>
      </c>
      <c r="I11" s="139">
        <v>7</v>
      </c>
      <c r="J11" s="139">
        <v>10</v>
      </c>
      <c r="K11" s="139">
        <v>12</v>
      </c>
      <c r="L11" s="138">
        <v>229075</v>
      </c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>
      <c r="A12" s="4"/>
      <c r="B12" s="5"/>
      <c r="C12" s="4"/>
      <c r="D12" s="134" t="s">
        <v>308</v>
      </c>
      <c r="E12" s="135">
        <v>46940</v>
      </c>
      <c r="F12" s="136">
        <v>169</v>
      </c>
      <c r="G12" s="136">
        <v>281</v>
      </c>
      <c r="H12" s="136">
        <v>385</v>
      </c>
      <c r="I12" s="136">
        <v>610</v>
      </c>
      <c r="J12" s="136">
        <v>736</v>
      </c>
      <c r="K12" s="136">
        <v>892</v>
      </c>
      <c r="L12" s="135">
        <v>2340210</v>
      </c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ht="18" thickTop="1" thickBot="1">
      <c r="A41" s="4"/>
      <c r="B41" s="4"/>
      <c r="C41" s="4"/>
      <c r="D41" s="213" t="str">
        <f t="shared" ref="D41:L43" si="0">HLOOKUP(D5,D5:L11,5,0)</f>
        <v>Trailer</v>
      </c>
      <c r="E41" s="213">
        <f t="shared" si="0"/>
        <v>8225</v>
      </c>
      <c r="F41" s="213">
        <f t="shared" si="0"/>
        <v>10</v>
      </c>
      <c r="G41" s="213">
        <f t="shared" si="0"/>
        <v>27</v>
      </c>
      <c r="H41" s="213">
        <f t="shared" si="0"/>
        <v>37</v>
      </c>
      <c r="I41" s="213">
        <f t="shared" si="0"/>
        <v>60</v>
      </c>
      <c r="J41" s="213">
        <f t="shared" si="0"/>
        <v>63</v>
      </c>
      <c r="K41" s="213">
        <f t="shared" si="0"/>
        <v>90</v>
      </c>
      <c r="L41" s="213">
        <f t="shared" si="0"/>
        <v>472115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ht="18" thickTop="1" thickBot="1">
      <c r="A42" s="4"/>
      <c r="B42" s="4"/>
      <c r="C42" s="4"/>
      <c r="D42" s="213" t="str">
        <f t="shared" si="0"/>
        <v>Autoutilitara</v>
      </c>
      <c r="E42" s="213">
        <f t="shared" si="0"/>
        <v>4525</v>
      </c>
      <c r="F42" s="213">
        <f t="shared" si="0"/>
        <v>19</v>
      </c>
      <c r="G42" s="213">
        <f t="shared" si="0"/>
        <v>26</v>
      </c>
      <c r="H42" s="213">
        <f t="shared" si="0"/>
        <v>37</v>
      </c>
      <c r="I42" s="213">
        <f t="shared" si="0"/>
        <v>67</v>
      </c>
      <c r="J42" s="213">
        <f t="shared" si="0"/>
        <v>79</v>
      </c>
      <c r="K42" s="213">
        <f t="shared" si="0"/>
        <v>101</v>
      </c>
      <c r="L42" s="213">
        <f t="shared" si="0"/>
        <v>296605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ht="18" thickTop="1" thickBot="1">
      <c r="A43" s="4"/>
      <c r="B43" s="4"/>
      <c r="C43" s="4"/>
      <c r="D43" s="213" t="str">
        <f t="shared" si="0"/>
        <v>Platforma</v>
      </c>
      <c r="E43" s="213">
        <f t="shared" si="0"/>
        <v>13090</v>
      </c>
      <c r="F43" s="213">
        <f t="shared" si="0"/>
        <v>1</v>
      </c>
      <c r="G43" s="213">
        <f t="shared" si="0"/>
        <v>2</v>
      </c>
      <c r="H43" s="213">
        <f t="shared" si="0"/>
        <v>3</v>
      </c>
      <c r="I43" s="213">
        <f t="shared" si="0"/>
        <v>7</v>
      </c>
      <c r="J43" s="213">
        <f t="shared" si="0"/>
        <v>10</v>
      </c>
      <c r="K43" s="213">
        <f t="shared" si="0"/>
        <v>12</v>
      </c>
      <c r="L43" s="213">
        <f t="shared" si="0"/>
        <v>229075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ht="17" thickTop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7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7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7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7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7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7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7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7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spans="1:7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spans="1:72">
      <c r="A90" s="4"/>
      <c r="BN90" s="1" t="s">
        <v>307</v>
      </c>
      <c r="BO90" t="s">
        <v>310</v>
      </c>
      <c r="BP90" t="s">
        <v>311</v>
      </c>
      <c r="BQ90" t="s">
        <v>312</v>
      </c>
      <c r="BR90" t="s">
        <v>313</v>
      </c>
      <c r="BS90" t="s">
        <v>314</v>
      </c>
      <c r="BT90" t="s">
        <v>315</v>
      </c>
    </row>
    <row r="91" spans="1:72">
      <c r="A91" s="4"/>
      <c r="BN91" s="2" t="s">
        <v>2</v>
      </c>
      <c r="BO91" s="3">
        <v>43</v>
      </c>
      <c r="BP91" s="3">
        <v>64</v>
      </c>
      <c r="BQ91" s="3">
        <v>86</v>
      </c>
      <c r="BR91" s="3">
        <v>140</v>
      </c>
      <c r="BS91" s="3">
        <v>178</v>
      </c>
      <c r="BT91" s="3">
        <v>198</v>
      </c>
    </row>
    <row r="92" spans="1:72">
      <c r="A92" s="4"/>
      <c r="BN92" s="2" t="s">
        <v>0</v>
      </c>
      <c r="BO92" s="3">
        <v>39</v>
      </c>
      <c r="BP92" s="3">
        <v>65</v>
      </c>
      <c r="BQ92" s="3">
        <v>92</v>
      </c>
      <c r="BR92" s="3">
        <v>140</v>
      </c>
      <c r="BS92" s="3">
        <v>171</v>
      </c>
      <c r="BT92" s="3">
        <v>190</v>
      </c>
    </row>
    <row r="93" spans="1:72">
      <c r="A93" s="4"/>
      <c r="BN93" s="2" t="s">
        <v>1</v>
      </c>
      <c r="BO93" s="3">
        <v>43</v>
      </c>
      <c r="BP93" s="3">
        <v>66</v>
      </c>
      <c r="BQ93" s="3">
        <v>90</v>
      </c>
      <c r="BR93" s="3">
        <v>131</v>
      </c>
      <c r="BS93" s="3">
        <v>161</v>
      </c>
      <c r="BT93" s="3">
        <v>209</v>
      </c>
    </row>
    <row r="94" spans="1:72">
      <c r="A94" s="4"/>
      <c r="BN94" s="2" t="s">
        <v>5</v>
      </c>
      <c r="BO94" s="3">
        <v>14</v>
      </c>
      <c r="BP94" s="3">
        <v>31</v>
      </c>
      <c r="BQ94" s="3">
        <v>40</v>
      </c>
      <c r="BR94" s="3">
        <v>65</v>
      </c>
      <c r="BS94" s="3">
        <v>74</v>
      </c>
      <c r="BT94" s="3">
        <v>92</v>
      </c>
    </row>
    <row r="95" spans="1:72">
      <c r="A95" s="4"/>
      <c r="BN95" s="2" t="s">
        <v>3</v>
      </c>
      <c r="BO95" s="3">
        <v>10</v>
      </c>
      <c r="BP95" s="3">
        <v>27</v>
      </c>
      <c r="BQ95" s="3">
        <v>37</v>
      </c>
      <c r="BR95" s="3">
        <v>60</v>
      </c>
      <c r="BS95" s="3">
        <v>63</v>
      </c>
      <c r="BT95" s="3">
        <v>90</v>
      </c>
    </row>
    <row r="96" spans="1:72">
      <c r="A96" s="4"/>
      <c r="BN96" s="2" t="s">
        <v>138</v>
      </c>
      <c r="BO96" s="3">
        <v>19</v>
      </c>
      <c r="BP96" s="3">
        <v>26</v>
      </c>
      <c r="BQ96" s="3">
        <v>37</v>
      </c>
      <c r="BR96" s="3">
        <v>67</v>
      </c>
      <c r="BS96" s="3">
        <v>79</v>
      </c>
      <c r="BT96" s="3">
        <v>101</v>
      </c>
    </row>
    <row r="97" spans="1:72">
      <c r="A97" s="4"/>
      <c r="BN97" s="2" t="s">
        <v>6</v>
      </c>
      <c r="BO97" s="3">
        <v>1</v>
      </c>
      <c r="BP97" s="3">
        <v>2</v>
      </c>
      <c r="BQ97" s="3">
        <v>3</v>
      </c>
      <c r="BR97" s="3">
        <v>7</v>
      </c>
      <c r="BS97" s="3">
        <v>10</v>
      </c>
      <c r="BT97" s="3">
        <v>12</v>
      </c>
    </row>
    <row r="98" spans="1:72">
      <c r="A98" s="4"/>
      <c r="BN98" s="2" t="s">
        <v>308</v>
      </c>
      <c r="BO98" s="3">
        <v>169</v>
      </c>
      <c r="BP98" s="3">
        <v>281</v>
      </c>
      <c r="BQ98" s="3">
        <v>385</v>
      </c>
      <c r="BR98" s="3">
        <v>610</v>
      </c>
      <c r="BS98" s="3">
        <v>736</v>
      </c>
      <c r="BT98" s="3">
        <v>892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BB8C-BF21-764C-A39F-DAB39D2E6C3D}">
  <dimension ref="A1:BB63"/>
  <sheetViews>
    <sheetView zoomScaleNormal="100" workbookViewId="0">
      <selection activeCell="AM35" sqref="AM35"/>
    </sheetView>
  </sheetViews>
  <sheetFormatPr baseColWidth="10" defaultRowHeight="16"/>
  <cols>
    <col min="1" max="1" width="3" customWidth="1"/>
    <col min="2" max="2" width="3.1640625" customWidth="1"/>
    <col min="3" max="3" width="3.33203125" customWidth="1"/>
    <col min="7" max="7" width="13.6640625" customWidth="1"/>
    <col min="8" max="8" width="23.83203125" hidden="1" customWidth="1"/>
    <col min="9" max="9" width="33.5" customWidth="1"/>
    <col min="12" max="12" width="17.5" customWidth="1"/>
    <col min="13" max="13" width="25.6640625" customWidth="1"/>
    <col min="14" max="14" width="12.1640625" customWidth="1"/>
    <col min="15" max="15" width="28.6640625" customWidth="1"/>
    <col min="16" max="16" width="31.33203125" customWidth="1"/>
    <col min="17" max="17" width="18.1640625" customWidth="1"/>
    <col min="18" max="18" width="19.83203125" customWidth="1"/>
    <col min="19" max="19" width="3.5" customWidth="1"/>
    <col min="20" max="20" width="3.33203125" customWidth="1"/>
    <col min="21" max="21" width="3.6640625" customWidth="1"/>
  </cols>
  <sheetData>
    <row r="1" spans="1:39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spans="1:39">
      <c r="A2" s="4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7" thickBot="1">
      <c r="A3" s="4"/>
      <c r="B3" s="140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40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8" thickTop="1" thickBot="1">
      <c r="A4" s="4"/>
      <c r="B4" s="140"/>
      <c r="C4" s="4"/>
      <c r="D4" s="141" t="s">
        <v>240</v>
      </c>
      <c r="E4" s="141" t="s">
        <v>320</v>
      </c>
      <c r="F4" s="141" t="s">
        <v>246</v>
      </c>
      <c r="G4" s="141" t="s">
        <v>243</v>
      </c>
      <c r="H4" s="141" t="s">
        <v>104</v>
      </c>
      <c r="I4" s="141" t="s">
        <v>375</v>
      </c>
      <c r="J4" s="141" t="s">
        <v>249</v>
      </c>
      <c r="K4" s="141" t="s">
        <v>376</v>
      </c>
      <c r="L4" s="141" t="s">
        <v>377</v>
      </c>
      <c r="M4" s="141" t="s">
        <v>378</v>
      </c>
      <c r="N4" s="141" t="s">
        <v>379</v>
      </c>
      <c r="O4" s="141" t="s">
        <v>380</v>
      </c>
      <c r="P4" s="141" t="s">
        <v>381</v>
      </c>
      <c r="Q4" s="141" t="s">
        <v>382</v>
      </c>
      <c r="R4" s="141" t="s">
        <v>383</v>
      </c>
      <c r="S4" s="4"/>
      <c r="T4" s="140"/>
      <c r="U4" s="4"/>
      <c r="V4" s="165" t="s">
        <v>105</v>
      </c>
      <c r="W4" s="166">
        <f ca="1">TODAY()</f>
        <v>43842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>
      <c r="A5" s="4"/>
      <c r="B5" s="140"/>
      <c r="C5" s="4"/>
      <c r="D5" s="142" t="s">
        <v>77</v>
      </c>
      <c r="E5" s="87" t="s">
        <v>82</v>
      </c>
      <c r="F5" s="143">
        <f ca="1">(YEAR(TODAY())- YEAR(G5))</f>
        <v>42</v>
      </c>
      <c r="G5" s="144">
        <v>28644</v>
      </c>
      <c r="H5" s="145">
        <v>43985</v>
      </c>
      <c r="I5" s="146">
        <f t="shared" ref="I5:I19" ca="1" si="0">H5-$W$4</f>
        <v>143</v>
      </c>
      <c r="J5" s="147" t="s">
        <v>106</v>
      </c>
      <c r="K5" s="87" t="s">
        <v>108</v>
      </c>
      <c r="L5" s="87" t="s">
        <v>117</v>
      </c>
      <c r="M5" s="87" t="s">
        <v>123</v>
      </c>
      <c r="N5" s="87">
        <v>9947436</v>
      </c>
      <c r="O5" s="87" t="s">
        <v>0</v>
      </c>
      <c r="P5" s="87">
        <v>3</v>
      </c>
      <c r="Q5" s="87">
        <v>18</v>
      </c>
      <c r="R5" s="148">
        <v>43651</v>
      </c>
      <c r="S5" s="4"/>
      <c r="T5" s="140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>
      <c r="A6" s="4"/>
      <c r="B6" s="140"/>
      <c r="C6" s="4"/>
      <c r="D6" s="149" t="s">
        <v>78</v>
      </c>
      <c r="E6" s="62" t="s">
        <v>92</v>
      </c>
      <c r="F6" s="150">
        <f t="shared" ref="F6:F19" ca="1" si="1">(YEAR(TODAY())- YEAR(G6))</f>
        <v>38</v>
      </c>
      <c r="G6" s="151">
        <v>30109</v>
      </c>
      <c r="H6" s="152">
        <v>43989</v>
      </c>
      <c r="I6" s="153">
        <f t="shared" ca="1" si="0"/>
        <v>147</v>
      </c>
      <c r="J6" s="154" t="s">
        <v>107</v>
      </c>
      <c r="K6" s="62" t="s">
        <v>109</v>
      </c>
      <c r="L6" s="62" t="s">
        <v>118</v>
      </c>
      <c r="M6" s="62" t="s">
        <v>124</v>
      </c>
      <c r="N6" s="62">
        <v>4847262</v>
      </c>
      <c r="O6" s="62" t="s">
        <v>138</v>
      </c>
      <c r="P6" s="62">
        <v>3</v>
      </c>
      <c r="Q6" s="62">
        <v>22</v>
      </c>
      <c r="R6" s="155">
        <v>43777</v>
      </c>
      <c r="S6" s="4"/>
      <c r="T6" s="140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>
      <c r="A7" s="4"/>
      <c r="B7" s="140"/>
      <c r="C7" s="4"/>
      <c r="D7" s="149" t="s">
        <v>79</v>
      </c>
      <c r="E7" s="62" t="s">
        <v>93</v>
      </c>
      <c r="F7" s="150">
        <f t="shared" ca="1" si="1"/>
        <v>30</v>
      </c>
      <c r="G7" s="151">
        <v>33181</v>
      </c>
      <c r="H7" s="152">
        <v>44139</v>
      </c>
      <c r="I7" s="153">
        <f t="shared" ca="1" si="0"/>
        <v>297</v>
      </c>
      <c r="J7" s="154" t="s">
        <v>106</v>
      </c>
      <c r="K7" s="62" t="s">
        <v>110</v>
      </c>
      <c r="L7" s="62" t="s">
        <v>119</v>
      </c>
      <c r="M7" s="62" t="s">
        <v>125</v>
      </c>
      <c r="N7" s="62">
        <v>3838762</v>
      </c>
      <c r="O7" s="62" t="s">
        <v>3</v>
      </c>
      <c r="P7" s="62">
        <v>4</v>
      </c>
      <c r="Q7" s="62">
        <v>41</v>
      </c>
      <c r="R7" s="155">
        <v>43715</v>
      </c>
      <c r="S7" s="4"/>
      <c r="T7" s="140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>
      <c r="A8" s="4"/>
      <c r="B8" s="140"/>
      <c r="C8" s="4"/>
      <c r="D8" s="149" t="s">
        <v>80</v>
      </c>
      <c r="E8" s="62" t="s">
        <v>94</v>
      </c>
      <c r="F8" s="150">
        <f t="shared" ca="1" si="1"/>
        <v>27</v>
      </c>
      <c r="G8" s="151">
        <v>34235</v>
      </c>
      <c r="H8" s="152">
        <v>44097</v>
      </c>
      <c r="I8" s="153">
        <f t="shared" ca="1" si="0"/>
        <v>255</v>
      </c>
      <c r="J8" s="154" t="s">
        <v>106</v>
      </c>
      <c r="K8" s="62" t="s">
        <v>111</v>
      </c>
      <c r="L8" s="62" t="s">
        <v>120</v>
      </c>
      <c r="M8" s="62" t="s">
        <v>126</v>
      </c>
      <c r="N8" s="62">
        <v>3746335</v>
      </c>
      <c r="O8" s="62" t="s">
        <v>2</v>
      </c>
      <c r="P8" s="62">
        <v>5</v>
      </c>
      <c r="Q8" s="62">
        <v>31</v>
      </c>
      <c r="R8" s="155">
        <v>43442</v>
      </c>
      <c r="S8" s="4"/>
      <c r="T8" s="140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>
      <c r="A9" s="4"/>
      <c r="B9" s="140"/>
      <c r="C9" s="4"/>
      <c r="D9" s="149" t="s">
        <v>81</v>
      </c>
      <c r="E9" s="62" t="s">
        <v>95</v>
      </c>
      <c r="F9" s="150">
        <f t="shared" ca="1" si="1"/>
        <v>36</v>
      </c>
      <c r="G9" s="151">
        <v>30845</v>
      </c>
      <c r="H9" s="152">
        <v>43994</v>
      </c>
      <c r="I9" s="153">
        <f t="shared" ca="1" si="0"/>
        <v>152</v>
      </c>
      <c r="J9" s="154" t="s">
        <v>107</v>
      </c>
      <c r="K9" s="62" t="s">
        <v>112</v>
      </c>
      <c r="L9" s="62" t="s">
        <v>121</v>
      </c>
      <c r="M9" s="62" t="s">
        <v>127</v>
      </c>
      <c r="N9" s="62">
        <v>7365242</v>
      </c>
      <c r="O9" s="62" t="s">
        <v>6</v>
      </c>
      <c r="P9" s="62">
        <v>7</v>
      </c>
      <c r="Q9" s="62">
        <v>20</v>
      </c>
      <c r="R9" s="155">
        <v>43653</v>
      </c>
      <c r="S9" s="4"/>
      <c r="T9" s="140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>
      <c r="A10" s="4"/>
      <c r="B10" s="140"/>
      <c r="C10" s="4"/>
      <c r="D10" s="149" t="s">
        <v>82</v>
      </c>
      <c r="E10" s="62" t="s">
        <v>97</v>
      </c>
      <c r="F10" s="150">
        <f t="shared" ca="1" si="1"/>
        <v>33</v>
      </c>
      <c r="G10" s="151">
        <v>31961</v>
      </c>
      <c r="H10" s="152">
        <v>44015</v>
      </c>
      <c r="I10" s="153">
        <f t="shared" ca="1" si="0"/>
        <v>173</v>
      </c>
      <c r="J10" s="154" t="s">
        <v>106</v>
      </c>
      <c r="K10" s="62" t="s">
        <v>113</v>
      </c>
      <c r="L10" s="62" t="s">
        <v>122</v>
      </c>
      <c r="M10" s="62" t="s">
        <v>128</v>
      </c>
      <c r="N10" s="62">
        <v>3622828</v>
      </c>
      <c r="O10" s="62" t="s">
        <v>1</v>
      </c>
      <c r="P10" s="62">
        <v>6</v>
      </c>
      <c r="Q10" s="62">
        <v>8</v>
      </c>
      <c r="R10" s="155">
        <v>43472</v>
      </c>
      <c r="S10" s="4"/>
      <c r="T10" s="140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>
      <c r="A11" s="4"/>
      <c r="B11" s="140"/>
      <c r="C11" s="4"/>
      <c r="D11" s="149" t="s">
        <v>83</v>
      </c>
      <c r="E11" s="62" t="s">
        <v>98</v>
      </c>
      <c r="F11" s="150">
        <f t="shared" ca="1" si="1"/>
        <v>28</v>
      </c>
      <c r="G11" s="151">
        <v>33728</v>
      </c>
      <c r="H11" s="152">
        <v>43955</v>
      </c>
      <c r="I11" s="153">
        <f t="shared" ca="1" si="0"/>
        <v>113</v>
      </c>
      <c r="J11" s="154" t="s">
        <v>106</v>
      </c>
      <c r="K11" s="62" t="s">
        <v>110</v>
      </c>
      <c r="L11" s="62" t="s">
        <v>139</v>
      </c>
      <c r="M11" s="62" t="s">
        <v>129</v>
      </c>
      <c r="N11" s="62">
        <v>8484736</v>
      </c>
      <c r="O11" s="62" t="s">
        <v>5</v>
      </c>
      <c r="P11" s="62">
        <v>2</v>
      </c>
      <c r="Q11" s="62">
        <v>16</v>
      </c>
      <c r="R11" s="155">
        <v>43484</v>
      </c>
      <c r="S11" s="4"/>
      <c r="T11" s="140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>
      <c r="A12" s="4"/>
      <c r="B12" s="140"/>
      <c r="C12" s="4"/>
      <c r="D12" s="149" t="s">
        <v>84</v>
      </c>
      <c r="E12" s="62" t="s">
        <v>96</v>
      </c>
      <c r="F12" s="150">
        <f t="shared" ca="1" si="1"/>
        <v>41</v>
      </c>
      <c r="G12" s="151">
        <v>29015</v>
      </c>
      <c r="H12" s="152">
        <v>43991</v>
      </c>
      <c r="I12" s="153">
        <f t="shared" ca="1" si="0"/>
        <v>149</v>
      </c>
      <c r="J12" s="154" t="s">
        <v>106</v>
      </c>
      <c r="K12" s="62" t="s">
        <v>112</v>
      </c>
      <c r="L12" s="62" t="s">
        <v>140</v>
      </c>
      <c r="M12" s="62" t="s">
        <v>130</v>
      </c>
      <c r="N12" s="62">
        <v>5364484</v>
      </c>
      <c r="O12" s="62" t="s">
        <v>0</v>
      </c>
      <c r="P12" s="62">
        <v>3</v>
      </c>
      <c r="Q12" s="62">
        <v>23</v>
      </c>
      <c r="R12" s="155">
        <v>43621</v>
      </c>
      <c r="S12" s="4"/>
      <c r="T12" s="140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>
      <c r="A13" s="4"/>
      <c r="B13" s="140"/>
      <c r="C13" s="4"/>
      <c r="D13" s="149" t="s">
        <v>85</v>
      </c>
      <c r="E13" s="62" t="s">
        <v>99</v>
      </c>
      <c r="F13" s="150">
        <f t="shared" ca="1" si="1"/>
        <v>33</v>
      </c>
      <c r="G13" s="151">
        <v>31914</v>
      </c>
      <c r="H13" s="152">
        <v>43968</v>
      </c>
      <c r="I13" s="153">
        <f t="shared" ca="1" si="0"/>
        <v>126</v>
      </c>
      <c r="J13" s="154" t="s">
        <v>107</v>
      </c>
      <c r="K13" s="62" t="s">
        <v>108</v>
      </c>
      <c r="L13" s="62" t="s">
        <v>141</v>
      </c>
      <c r="M13" s="62" t="s">
        <v>131</v>
      </c>
      <c r="N13" s="62">
        <v>7463357</v>
      </c>
      <c r="O13" s="62" t="s">
        <v>3</v>
      </c>
      <c r="P13" s="62">
        <v>6</v>
      </c>
      <c r="Q13" s="62">
        <v>42</v>
      </c>
      <c r="R13" s="155">
        <v>43716</v>
      </c>
      <c r="S13" s="4"/>
      <c r="T13" s="140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>
      <c r="A14" s="4"/>
      <c r="B14" s="140"/>
      <c r="C14" s="4"/>
      <c r="D14" s="149" t="s">
        <v>86</v>
      </c>
      <c r="E14" s="62" t="s">
        <v>100</v>
      </c>
      <c r="F14" s="150">
        <f t="shared" ca="1" si="1"/>
        <v>32</v>
      </c>
      <c r="G14" s="151">
        <v>32316</v>
      </c>
      <c r="H14" s="152">
        <v>44004</v>
      </c>
      <c r="I14" s="153">
        <f t="shared" ca="1" si="0"/>
        <v>162</v>
      </c>
      <c r="J14" s="154" t="s">
        <v>106</v>
      </c>
      <c r="K14" s="62" t="s">
        <v>114</v>
      </c>
      <c r="L14" s="62" t="s">
        <v>142</v>
      </c>
      <c r="M14" s="62" t="s">
        <v>132</v>
      </c>
      <c r="N14" s="62">
        <v>8383736</v>
      </c>
      <c r="O14" s="62" t="s">
        <v>5</v>
      </c>
      <c r="P14" s="62">
        <v>7</v>
      </c>
      <c r="Q14" s="62">
        <v>26</v>
      </c>
      <c r="R14" s="155">
        <v>43536</v>
      </c>
      <c r="S14" s="4"/>
      <c r="T14" s="140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>
      <c r="A15" s="4"/>
      <c r="B15" s="140"/>
      <c r="C15" s="4"/>
      <c r="D15" s="149" t="s">
        <v>87</v>
      </c>
      <c r="E15" s="62" t="s">
        <v>101</v>
      </c>
      <c r="F15" s="150">
        <f t="shared" ca="1" si="1"/>
        <v>43</v>
      </c>
      <c r="G15" s="151">
        <v>28170</v>
      </c>
      <c r="H15" s="152">
        <v>43875</v>
      </c>
      <c r="I15" s="153">
        <f t="shared" ca="1" si="0"/>
        <v>33</v>
      </c>
      <c r="J15" s="154" t="s">
        <v>107</v>
      </c>
      <c r="K15" s="62" t="s">
        <v>111</v>
      </c>
      <c r="L15" s="62" t="s">
        <v>143</v>
      </c>
      <c r="M15" s="62" t="s">
        <v>133</v>
      </c>
      <c r="N15" s="62">
        <v>8483737</v>
      </c>
      <c r="O15" s="62" t="s">
        <v>1</v>
      </c>
      <c r="P15" s="62">
        <v>9</v>
      </c>
      <c r="Q15" s="62">
        <v>14</v>
      </c>
      <c r="R15" s="155">
        <v>43715</v>
      </c>
      <c r="S15" s="4"/>
      <c r="T15" s="140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4"/>
      <c r="B16" s="140"/>
      <c r="C16" s="4"/>
      <c r="D16" s="149" t="s">
        <v>88</v>
      </c>
      <c r="E16" s="62" t="s">
        <v>102</v>
      </c>
      <c r="F16" s="150">
        <f t="shared" ca="1" si="1"/>
        <v>26</v>
      </c>
      <c r="G16" s="151">
        <v>34490</v>
      </c>
      <c r="H16" s="152">
        <v>43987</v>
      </c>
      <c r="I16" s="153">
        <f t="shared" ca="1" si="0"/>
        <v>145</v>
      </c>
      <c r="J16" s="154" t="s">
        <v>106</v>
      </c>
      <c r="K16" s="62" t="s">
        <v>115</v>
      </c>
      <c r="L16" s="62" t="s">
        <v>144</v>
      </c>
      <c r="M16" s="62" t="s">
        <v>134</v>
      </c>
      <c r="N16" s="62">
        <v>8484733</v>
      </c>
      <c r="O16" s="62" t="s">
        <v>0</v>
      </c>
      <c r="P16" s="62">
        <v>5</v>
      </c>
      <c r="Q16" s="62">
        <v>15</v>
      </c>
      <c r="R16" s="155">
        <v>43585</v>
      </c>
      <c r="S16" s="4"/>
      <c r="T16" s="140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54">
      <c r="A17" s="4"/>
      <c r="B17" s="140"/>
      <c r="C17" s="4"/>
      <c r="D17" s="149" t="s">
        <v>89</v>
      </c>
      <c r="E17" s="62" t="s">
        <v>103</v>
      </c>
      <c r="F17" s="150">
        <f t="shared" ca="1" si="1"/>
        <v>33</v>
      </c>
      <c r="G17" s="151">
        <v>32014</v>
      </c>
      <c r="H17" s="152">
        <v>44068</v>
      </c>
      <c r="I17" s="153">
        <f t="shared" ca="1" si="0"/>
        <v>226</v>
      </c>
      <c r="J17" s="154" t="s">
        <v>106</v>
      </c>
      <c r="K17" s="62" t="s">
        <v>108</v>
      </c>
      <c r="L17" s="62" t="s">
        <v>145</v>
      </c>
      <c r="M17" s="62" t="s">
        <v>135</v>
      </c>
      <c r="N17" s="62">
        <v>3456788</v>
      </c>
      <c r="O17" s="62" t="s">
        <v>0</v>
      </c>
      <c r="P17" s="62">
        <v>4</v>
      </c>
      <c r="Q17" s="62">
        <v>27</v>
      </c>
      <c r="R17" s="155">
        <v>43703</v>
      </c>
      <c r="S17" s="4"/>
      <c r="T17" s="140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54">
      <c r="A18" s="4"/>
      <c r="B18" s="140"/>
      <c r="C18" s="4"/>
      <c r="D18" s="149" t="s">
        <v>90</v>
      </c>
      <c r="E18" s="62" t="s">
        <v>92</v>
      </c>
      <c r="F18" s="150">
        <f t="shared" ca="1" si="1"/>
        <v>28</v>
      </c>
      <c r="G18" s="151">
        <v>33724</v>
      </c>
      <c r="H18" s="152">
        <v>43951</v>
      </c>
      <c r="I18" s="153">
        <f t="shared" ca="1" si="0"/>
        <v>109</v>
      </c>
      <c r="J18" s="154" t="s">
        <v>107</v>
      </c>
      <c r="K18" s="62" t="s">
        <v>116</v>
      </c>
      <c r="L18" s="62" t="s">
        <v>146</v>
      </c>
      <c r="M18" s="62" t="s">
        <v>136</v>
      </c>
      <c r="N18" s="62">
        <v>5477888</v>
      </c>
      <c r="O18" s="62" t="s">
        <v>3</v>
      </c>
      <c r="P18" s="62">
        <v>5</v>
      </c>
      <c r="Q18" s="62">
        <v>32</v>
      </c>
      <c r="R18" s="155">
        <v>43500</v>
      </c>
      <c r="S18" s="4"/>
      <c r="T18" s="140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54" ht="17" thickBot="1">
      <c r="A19" s="4"/>
      <c r="B19" s="140"/>
      <c r="C19" s="4"/>
      <c r="D19" s="156" t="s">
        <v>91</v>
      </c>
      <c r="E19" s="157" t="s">
        <v>86</v>
      </c>
      <c r="F19" s="158">
        <f t="shared" ca="1" si="1"/>
        <v>29</v>
      </c>
      <c r="G19" s="159">
        <v>33426</v>
      </c>
      <c r="H19" s="160">
        <v>44019</v>
      </c>
      <c r="I19" s="161">
        <f t="shared" ca="1" si="0"/>
        <v>177</v>
      </c>
      <c r="J19" s="162" t="s">
        <v>106</v>
      </c>
      <c r="K19" s="163" t="s">
        <v>113</v>
      </c>
      <c r="L19" s="163" t="s">
        <v>147</v>
      </c>
      <c r="M19" s="163" t="s">
        <v>137</v>
      </c>
      <c r="N19" s="163">
        <v>7636352</v>
      </c>
      <c r="O19" s="163" t="s">
        <v>1</v>
      </c>
      <c r="P19" s="163">
        <v>4</v>
      </c>
      <c r="Q19" s="163">
        <v>9</v>
      </c>
      <c r="R19" s="164">
        <v>43692</v>
      </c>
      <c r="S19" s="4"/>
      <c r="T19" s="14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54">
      <c r="A20" s="4"/>
      <c r="B20" s="14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4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54">
      <c r="A21" s="4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5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spans="1:5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DE1D-89AC-AB4F-90E5-64308B5D6D63}">
  <dimension ref="A1:AI84"/>
  <sheetViews>
    <sheetView zoomScaleNormal="100" workbookViewId="0">
      <selection activeCell="BU35" sqref="BU35"/>
    </sheetView>
  </sheetViews>
  <sheetFormatPr baseColWidth="10" defaultRowHeight="16"/>
  <cols>
    <col min="1" max="3" width="3.1640625" customWidth="1"/>
    <col min="6" max="6" width="12" customWidth="1"/>
    <col min="7" max="7" width="17.5" customWidth="1"/>
    <col min="9" max="9" width="12.6640625" customWidth="1"/>
    <col min="10" max="10" width="13.1640625" customWidth="1"/>
    <col min="11" max="11" width="28.6640625" customWidth="1"/>
    <col min="12" max="12" width="19.6640625" customWidth="1"/>
    <col min="13" max="13" width="12.1640625" customWidth="1"/>
    <col min="14" max="14" width="21.6640625" customWidth="1"/>
    <col min="15" max="16" width="3.5" customWidth="1"/>
  </cols>
  <sheetData>
    <row r="1" spans="1: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17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17" thickBot="1">
      <c r="A4" s="4"/>
      <c r="B4" s="5"/>
      <c r="C4" s="4"/>
      <c r="D4" s="141" t="s">
        <v>148</v>
      </c>
      <c r="E4" s="141" t="s">
        <v>320</v>
      </c>
      <c r="F4" s="141" t="s">
        <v>384</v>
      </c>
      <c r="G4" s="141" t="s">
        <v>331</v>
      </c>
      <c r="H4" s="141" t="s">
        <v>385</v>
      </c>
      <c r="I4" s="141" t="s">
        <v>386</v>
      </c>
      <c r="J4" s="141" t="s">
        <v>387</v>
      </c>
      <c r="K4" s="141" t="s">
        <v>388</v>
      </c>
      <c r="L4" s="141" t="s">
        <v>389</v>
      </c>
      <c r="M4" s="141" t="s">
        <v>390</v>
      </c>
      <c r="N4" s="141" t="s">
        <v>391</v>
      </c>
      <c r="O4" s="4"/>
      <c r="P4" s="5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>
      <c r="A5" s="4"/>
      <c r="B5" s="5"/>
      <c r="C5" s="4"/>
      <c r="D5" s="167" t="s">
        <v>86</v>
      </c>
      <c r="E5" s="168" t="s">
        <v>150</v>
      </c>
      <c r="F5" s="169">
        <v>203</v>
      </c>
      <c r="G5" s="168" t="str">
        <f>VLOOKUP(F5,Curse_S1!D:M,2,0)</f>
        <v>Camion</v>
      </c>
      <c r="H5" s="170">
        <f>VLOOKUP(F5,Vehicule!E:N,9,0)</f>
        <v>43670</v>
      </c>
      <c r="I5" s="170">
        <f>VLOOKUP(F5,Vehicule!E:N,10,0)</f>
        <v>43673</v>
      </c>
      <c r="J5" s="168">
        <v>333488388</v>
      </c>
      <c r="K5" s="168" t="str">
        <f>_xlfn.CONCAT(D5,".",E5,"@gmail.com")</f>
        <v>Tudor.Adela@gmail.com</v>
      </c>
      <c r="L5" s="171" t="s">
        <v>10</v>
      </c>
      <c r="M5" s="168" t="s">
        <v>220</v>
      </c>
      <c r="N5" s="172"/>
      <c r="O5" s="4"/>
      <c r="P5" s="5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>
      <c r="A6" s="4"/>
      <c r="B6" s="5"/>
      <c r="C6" s="4"/>
      <c r="D6" s="167" t="s">
        <v>151</v>
      </c>
      <c r="E6" s="168" t="s">
        <v>152</v>
      </c>
      <c r="F6" s="169">
        <v>205</v>
      </c>
      <c r="G6" s="168" t="str">
        <f>VLOOKUP(F6,Curse_S1!D:M,2,0)</f>
        <v>Camion</v>
      </c>
      <c r="H6" s="170">
        <f>VLOOKUP(F6,Vehicule!E:N,9,0)</f>
        <v>43665</v>
      </c>
      <c r="I6" s="170">
        <f>VLOOKUP(F6,Vehicule!E:N,10,0)</f>
        <v>43675</v>
      </c>
      <c r="J6" s="168">
        <v>748366338</v>
      </c>
      <c r="K6" s="168" t="str">
        <f t="shared" ref="K6:K42" si="0">_xlfn.CONCAT(D6,".",E6,"@gmail.com")</f>
        <v>Costea.Valentin@gmail.com</v>
      </c>
      <c r="L6" s="171" t="s">
        <v>10</v>
      </c>
      <c r="M6" s="168" t="s">
        <v>221</v>
      </c>
      <c r="N6" s="172"/>
      <c r="O6" s="4"/>
      <c r="P6" s="5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>
      <c r="A7" s="4"/>
      <c r="B7" s="5"/>
      <c r="C7" s="4"/>
      <c r="D7" s="167" t="s">
        <v>153</v>
      </c>
      <c r="E7" s="168" t="s">
        <v>154</v>
      </c>
      <c r="F7" s="169">
        <v>301</v>
      </c>
      <c r="G7" s="168" t="str">
        <f>VLOOKUP(F7,Curse_S1!D:M,2,0)</f>
        <v>Camion</v>
      </c>
      <c r="H7" s="170">
        <f>VLOOKUP(F7,Vehicule!E:N,9,0)</f>
        <v>43668</v>
      </c>
      <c r="I7" s="170">
        <f>VLOOKUP(F7,Vehicule!E:N,10,0)</f>
        <v>47325</v>
      </c>
      <c r="J7" s="168">
        <v>363638883</v>
      </c>
      <c r="K7" s="168" t="str">
        <f t="shared" si="0"/>
        <v>Bârsănescu.Rebecca@gmail.com</v>
      </c>
      <c r="L7" s="171" t="s">
        <v>10</v>
      </c>
      <c r="M7" s="168" t="s">
        <v>222</v>
      </c>
      <c r="N7" s="172"/>
      <c r="O7" s="4"/>
      <c r="P7" s="5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>
      <c r="A8" s="4"/>
      <c r="B8" s="5"/>
      <c r="C8" s="4"/>
      <c r="D8" s="167" t="s">
        <v>155</v>
      </c>
      <c r="E8" s="168" t="s">
        <v>156</v>
      </c>
      <c r="F8" s="169">
        <v>305</v>
      </c>
      <c r="G8" s="168" t="str">
        <f>VLOOKUP(F8,Curse_S1!D:M,2,0)</f>
        <v>Camion</v>
      </c>
      <c r="H8" s="170">
        <f>VLOOKUP(F8,Vehicule!E:N,9,0)</f>
        <v>43669</v>
      </c>
      <c r="I8" s="170">
        <f>VLOOKUP(F8,Vehicule!E:N,10,0)</f>
        <v>43674</v>
      </c>
      <c r="J8" s="168">
        <v>746374883</v>
      </c>
      <c r="K8" s="168" t="str">
        <f t="shared" si="0"/>
        <v>Cămătaru.Dragomir @gmail.com</v>
      </c>
      <c r="L8" s="171" t="s">
        <v>9</v>
      </c>
      <c r="M8" s="168"/>
      <c r="N8" s="172" t="s">
        <v>10</v>
      </c>
      <c r="O8" s="4"/>
      <c r="P8" s="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>
      <c r="A9" s="4"/>
      <c r="B9" s="5"/>
      <c r="C9" s="4"/>
      <c r="D9" s="167" t="s">
        <v>157</v>
      </c>
      <c r="E9" s="168" t="s">
        <v>158</v>
      </c>
      <c r="F9" s="169">
        <v>401</v>
      </c>
      <c r="G9" s="168" t="str">
        <f>VLOOKUP(F9,Curse_S1!D:M,2,0)</f>
        <v>Camion</v>
      </c>
      <c r="H9" s="170">
        <f>VLOOKUP(F9,Vehicule!E:N,9,0)</f>
        <v>43671</v>
      </c>
      <c r="I9" s="170">
        <f>VLOOKUP(F9,Vehicule!E:N,10,0)</f>
        <v>43672</v>
      </c>
      <c r="J9" s="168">
        <v>737488628</v>
      </c>
      <c r="K9" s="168" t="str">
        <f t="shared" si="0"/>
        <v>Morar.Isabela@gmail.com</v>
      </c>
      <c r="L9" s="171" t="s">
        <v>10</v>
      </c>
      <c r="M9" s="168" t="s">
        <v>223</v>
      </c>
      <c r="N9" s="172"/>
      <c r="O9" s="4"/>
      <c r="P9" s="5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>
      <c r="A10" s="4"/>
      <c r="B10" s="5"/>
      <c r="C10" s="4"/>
      <c r="D10" s="167" t="s">
        <v>159</v>
      </c>
      <c r="E10" s="168" t="s">
        <v>160</v>
      </c>
      <c r="F10" s="169">
        <v>403</v>
      </c>
      <c r="G10" s="168" t="str">
        <f>VLOOKUP(F10,Curse_S1!D:M,2,0)</f>
        <v>Camion</v>
      </c>
      <c r="H10" s="170">
        <f>VLOOKUP(F10,Vehicule!E:N,9,0)</f>
        <v>43670</v>
      </c>
      <c r="I10" s="170">
        <f>VLOOKUP(F10,Vehicule!E:N,10,0)</f>
        <v>43675</v>
      </c>
      <c r="J10" s="168">
        <v>737748287</v>
      </c>
      <c r="K10" s="168" t="str">
        <f t="shared" si="0"/>
        <v>Pârvulescu.Eduard @gmail.com</v>
      </c>
      <c r="L10" s="171" t="s">
        <v>9</v>
      </c>
      <c r="M10" s="168"/>
      <c r="N10" s="172" t="s">
        <v>10</v>
      </c>
      <c r="O10" s="4"/>
      <c r="P10" s="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>
      <c r="A11" s="4"/>
      <c r="B11" s="5"/>
      <c r="C11" s="4"/>
      <c r="D11" s="167" t="s">
        <v>161</v>
      </c>
      <c r="E11" s="168" t="s">
        <v>162</v>
      </c>
      <c r="F11" s="169">
        <v>501</v>
      </c>
      <c r="G11" s="168" t="str">
        <f>VLOOKUP(F11,Curse_S1!D:M,2,0)</f>
        <v>Camion</v>
      </c>
      <c r="H11" s="170">
        <f>VLOOKUP(F11,Vehicule!E:N,9,0)</f>
        <v>43669</v>
      </c>
      <c r="I11" s="170">
        <f>VLOOKUP(F11,Vehicule!E:N,10,0)</f>
        <v>43671</v>
      </c>
      <c r="J11" s="168">
        <v>77953736</v>
      </c>
      <c r="K11" s="168" t="str">
        <f t="shared" si="0"/>
        <v>Manea.Ionut@gmail.com</v>
      </c>
      <c r="L11" s="171" t="s">
        <v>9</v>
      </c>
      <c r="M11" s="168"/>
      <c r="N11" s="172" t="s">
        <v>10</v>
      </c>
      <c r="O11" s="4"/>
      <c r="P11" s="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>
      <c r="A12" s="4"/>
      <c r="B12" s="5"/>
      <c r="C12" s="4"/>
      <c r="D12" s="167" t="s">
        <v>163</v>
      </c>
      <c r="E12" s="168" t="s">
        <v>164</v>
      </c>
      <c r="F12" s="169">
        <v>503</v>
      </c>
      <c r="G12" s="168" t="str">
        <f>VLOOKUP(F12,Curse_S1!D:M,2,0)</f>
        <v>Camion</v>
      </c>
      <c r="H12" s="170">
        <f>VLOOKUP(F12,Vehicule!E:N,9,0)</f>
        <v>43666</v>
      </c>
      <c r="I12" s="170">
        <f>VLOOKUP(F12,Vehicule!E:N,10,0)</f>
        <v>43671</v>
      </c>
      <c r="J12" s="168">
        <v>626738958</v>
      </c>
      <c r="K12" s="168" t="str">
        <f t="shared" si="0"/>
        <v>Voica.Alin@gmail.com</v>
      </c>
      <c r="L12" s="171" t="s">
        <v>9</v>
      </c>
      <c r="M12" s="168"/>
      <c r="N12" s="172" t="s">
        <v>10</v>
      </c>
      <c r="O12" s="4"/>
      <c r="P12" s="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>
      <c r="A13" s="4"/>
      <c r="B13" s="5"/>
      <c r="C13" s="4"/>
      <c r="D13" s="167" t="s">
        <v>165</v>
      </c>
      <c r="E13" s="168" t="s">
        <v>166</v>
      </c>
      <c r="F13" s="169">
        <v>202</v>
      </c>
      <c r="G13" s="168" t="str">
        <f>VLOOKUP(F13,Curse_S1!D:M,2,0)</f>
        <v>Duba</v>
      </c>
      <c r="H13" s="170">
        <f>VLOOKUP(F13,Vehicule!E:N,9,0)</f>
        <v>43668</v>
      </c>
      <c r="I13" s="170">
        <f>VLOOKUP(F13,Vehicule!E:N,10,0)</f>
        <v>43673</v>
      </c>
      <c r="J13" s="168">
        <v>77593034</v>
      </c>
      <c r="K13" s="168" t="str">
        <f t="shared" si="0"/>
        <v>Cârțan.Iulian@gmail.com</v>
      </c>
      <c r="L13" s="171" t="s">
        <v>10</v>
      </c>
      <c r="M13" s="168" t="s">
        <v>224</v>
      </c>
      <c r="N13" s="172"/>
      <c r="O13" s="4"/>
      <c r="P13" s="5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>
      <c r="A14" s="4"/>
      <c r="B14" s="5"/>
      <c r="C14" s="4"/>
      <c r="D14" s="167" t="s">
        <v>167</v>
      </c>
      <c r="E14" s="168" t="s">
        <v>168</v>
      </c>
      <c r="F14" s="169">
        <v>204</v>
      </c>
      <c r="G14" s="168" t="str">
        <f>VLOOKUP(F14,Curse_S1!D:M,2,0)</f>
        <v>Duba</v>
      </c>
      <c r="H14" s="170">
        <f>VLOOKUP(F14,Vehicule!E:N,9,0)</f>
        <v>43669</v>
      </c>
      <c r="I14" s="170">
        <f>VLOOKUP(F14,Vehicule!E:N,10,0)</f>
        <v>43673</v>
      </c>
      <c r="J14" s="168">
        <v>44231566</v>
      </c>
      <c r="K14" s="168" t="str">
        <f t="shared" si="0"/>
        <v>Botnaru.Dragos @gmail.com</v>
      </c>
      <c r="L14" s="171" t="s">
        <v>10</v>
      </c>
      <c r="M14" s="168" t="s">
        <v>225</v>
      </c>
      <c r="N14" s="172"/>
      <c r="O14" s="4"/>
      <c r="P14" s="5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>
      <c r="A15" s="4"/>
      <c r="B15" s="5"/>
      <c r="C15" s="4"/>
      <c r="D15" s="167" t="s">
        <v>169</v>
      </c>
      <c r="E15" s="168" t="s">
        <v>170</v>
      </c>
      <c r="F15" s="169">
        <v>302</v>
      </c>
      <c r="G15" s="168" t="str">
        <f>VLOOKUP(F15,Curse_S1!D:M,2,0)</f>
        <v>Duba</v>
      </c>
      <c r="H15" s="170">
        <f>VLOOKUP(F15,Vehicule!E:N,9,0)</f>
        <v>43668</v>
      </c>
      <c r="I15" s="170">
        <f>VLOOKUP(F15,Vehicule!E:N,10,0)</f>
        <v>43671</v>
      </c>
      <c r="J15" s="168">
        <v>7784366453</v>
      </c>
      <c r="K15" s="168" t="str">
        <f t="shared" si="0"/>
        <v>Pîrvu.Roxana@gmail.com</v>
      </c>
      <c r="L15" s="171" t="s">
        <v>10</v>
      </c>
      <c r="M15" s="168" t="s">
        <v>226</v>
      </c>
      <c r="N15" s="172"/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>
      <c r="A16" s="4"/>
      <c r="B16" s="5"/>
      <c r="C16" s="4"/>
      <c r="D16" s="167" t="s">
        <v>171</v>
      </c>
      <c r="E16" s="168" t="s">
        <v>172</v>
      </c>
      <c r="F16" s="169">
        <v>304</v>
      </c>
      <c r="G16" s="168" t="str">
        <f>VLOOKUP(F16,Curse_S1!D:M,2,0)</f>
        <v>Duba</v>
      </c>
      <c r="H16" s="170">
        <f>VLOOKUP(F16,Vehicule!E:N,9,0)</f>
        <v>43667</v>
      </c>
      <c r="I16" s="170">
        <f>VLOOKUP(F16,Vehicule!E:N,10,0)</f>
        <v>43672</v>
      </c>
      <c r="J16" s="168">
        <v>728346635</v>
      </c>
      <c r="K16" s="168" t="str">
        <f t="shared" si="0"/>
        <v>Chelaru.Mariana @gmail.com</v>
      </c>
      <c r="L16" s="171" t="s">
        <v>10</v>
      </c>
      <c r="M16" s="168" t="s">
        <v>227</v>
      </c>
      <c r="N16" s="172"/>
      <c r="O16" s="4"/>
      <c r="P16" s="5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>
      <c r="A17" s="4"/>
      <c r="B17" s="5"/>
      <c r="C17" s="4"/>
      <c r="D17" s="167" t="s">
        <v>173</v>
      </c>
      <c r="E17" s="168" t="s">
        <v>174</v>
      </c>
      <c r="F17" s="169">
        <v>402</v>
      </c>
      <c r="G17" s="168" t="str">
        <f>VLOOKUP(F17,Curse_S1!D:M,2,0)</f>
        <v>Duba</v>
      </c>
      <c r="H17" s="170">
        <f>VLOOKUP(F17,Vehicule!E:N,9,0)</f>
        <v>43668</v>
      </c>
      <c r="I17" s="170">
        <f>VLOOKUP(F17,Vehicule!E:N,10,0)</f>
        <v>43675</v>
      </c>
      <c r="J17" s="168">
        <v>66253478</v>
      </c>
      <c r="K17" s="168" t="str">
        <f t="shared" si="0"/>
        <v>Bruno .Klaus@gmail.com</v>
      </c>
      <c r="L17" s="171" t="s">
        <v>9</v>
      </c>
      <c r="M17" s="168"/>
      <c r="N17" s="172" t="s">
        <v>10</v>
      </c>
      <c r="O17" s="4"/>
      <c r="P17" s="5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>
      <c r="A18" s="4"/>
      <c r="B18" s="5"/>
      <c r="C18" s="4"/>
      <c r="D18" s="167" t="s">
        <v>175</v>
      </c>
      <c r="E18" s="168" t="s">
        <v>176</v>
      </c>
      <c r="F18" s="169">
        <v>404</v>
      </c>
      <c r="G18" s="168" t="str">
        <f>VLOOKUP(F18,Curse_S1!D:M,2,0)</f>
        <v>Duba</v>
      </c>
      <c r="H18" s="170">
        <f>VLOOKUP(F18,Vehicule!E:N,9,0)</f>
        <v>43671</v>
      </c>
      <c r="I18" s="170">
        <f>VLOOKUP(F18,Vehicule!E:N,10,0)</f>
        <v>43672</v>
      </c>
      <c r="J18" s="168">
        <v>773836467</v>
      </c>
      <c r="K18" s="168" t="str">
        <f t="shared" si="0"/>
        <v>Călugăreanu.Nicolina@gmail.com</v>
      </c>
      <c r="L18" s="171" t="s">
        <v>9</v>
      </c>
      <c r="M18" s="168"/>
      <c r="N18" s="172" t="s">
        <v>10</v>
      </c>
      <c r="O18" s="4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>
      <c r="A19" s="4"/>
      <c r="B19" s="5"/>
      <c r="C19" s="4"/>
      <c r="D19" s="167" t="s">
        <v>177</v>
      </c>
      <c r="E19" s="168" t="s">
        <v>178</v>
      </c>
      <c r="F19" s="169">
        <v>406</v>
      </c>
      <c r="G19" s="168" t="str">
        <f>VLOOKUP(F19,Curse_S1!D:M,2,0)</f>
        <v>Duba</v>
      </c>
      <c r="H19" s="170">
        <f>VLOOKUP(F19,Vehicule!E:N,9,0)</f>
        <v>43670</v>
      </c>
      <c r="I19" s="170">
        <f>VLOOKUP(F19,Vehicule!E:N,10,0)</f>
        <v>43672</v>
      </c>
      <c r="J19" s="168">
        <v>663725533</v>
      </c>
      <c r="K19" s="168" t="str">
        <f t="shared" si="0"/>
        <v>Ivan .Teodor@gmail.com</v>
      </c>
      <c r="L19" s="171" t="s">
        <v>10</v>
      </c>
      <c r="M19" s="168" t="s">
        <v>228</v>
      </c>
      <c r="N19" s="172"/>
      <c r="O19" s="4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>
      <c r="A20" s="4"/>
      <c r="B20" s="5"/>
      <c r="C20" s="4"/>
      <c r="D20" s="167" t="s">
        <v>179</v>
      </c>
      <c r="E20" s="168" t="s">
        <v>180</v>
      </c>
      <c r="F20" s="169">
        <v>504</v>
      </c>
      <c r="G20" s="168" t="str">
        <f>VLOOKUP(F20,Curse_S1!D:M,2,0)</f>
        <v>Duba</v>
      </c>
      <c r="H20" s="170">
        <f>VLOOKUP(F20,Vehicule!E:N,9,0)</f>
        <v>43668</v>
      </c>
      <c r="I20" s="170">
        <f>VLOOKUP(F20,Vehicule!E:N,10,0)</f>
        <v>43674</v>
      </c>
      <c r="J20" s="168">
        <v>77384638</v>
      </c>
      <c r="K20" s="168" t="str">
        <f t="shared" si="0"/>
        <v>Papacioc.Bennie @gmail.com</v>
      </c>
      <c r="L20" s="171" t="s">
        <v>9</v>
      </c>
      <c r="M20" s="168"/>
      <c r="N20" s="172" t="s">
        <v>10</v>
      </c>
      <c r="O20" s="4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>
      <c r="A21" s="4"/>
      <c r="B21" s="5"/>
      <c r="C21" s="4"/>
      <c r="D21" s="167" t="s">
        <v>181</v>
      </c>
      <c r="E21" s="168" t="s">
        <v>182</v>
      </c>
      <c r="F21" s="169">
        <v>207</v>
      </c>
      <c r="G21" s="168" t="str">
        <f>VLOOKUP(F21,Curse_S1!D:M,2,0)</f>
        <v>Autocar</v>
      </c>
      <c r="H21" s="170">
        <f>VLOOKUP(F21,Vehicule!E:N,9,0)</f>
        <v>43667</v>
      </c>
      <c r="I21" s="170">
        <f>VLOOKUP(F21,Vehicule!E:N,10,0)</f>
        <v>43671</v>
      </c>
      <c r="J21" s="168">
        <v>52437382</v>
      </c>
      <c r="K21" s="168" t="str">
        <f t="shared" si="0"/>
        <v>Hurmuzescu.Andra @gmail.com</v>
      </c>
      <c r="L21" s="171" t="s">
        <v>9</v>
      </c>
      <c r="M21" s="168"/>
      <c r="N21" s="172" t="s">
        <v>10</v>
      </c>
      <c r="O21" s="4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>
      <c r="A22" s="4"/>
      <c r="B22" s="5"/>
      <c r="C22" s="4"/>
      <c r="D22" s="167" t="s">
        <v>183</v>
      </c>
      <c r="E22" s="168" t="s">
        <v>184</v>
      </c>
      <c r="F22" s="169">
        <v>208</v>
      </c>
      <c r="G22" s="168" t="str">
        <f>VLOOKUP(F22,Curse_S1!D:M,2,0)</f>
        <v>Autocar</v>
      </c>
      <c r="H22" s="170">
        <f>VLOOKUP(F22,Vehicule!E:N,9,0)</f>
        <v>43669</v>
      </c>
      <c r="I22" s="170">
        <f>VLOOKUP(F22,Vehicule!E:N,10,0)</f>
        <v>43674</v>
      </c>
      <c r="J22" s="168">
        <v>783625833</v>
      </c>
      <c r="K22" s="168" t="str">
        <f t="shared" si="0"/>
        <v>Pușcaș.Romeo @gmail.com</v>
      </c>
      <c r="L22" s="171" t="s">
        <v>9</v>
      </c>
      <c r="M22" s="168"/>
      <c r="N22" s="172" t="s">
        <v>10</v>
      </c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>
      <c r="A23" s="4"/>
      <c r="B23" s="5"/>
      <c r="C23" s="4"/>
      <c r="D23" s="167" t="s">
        <v>185</v>
      </c>
      <c r="E23" s="168" t="s">
        <v>186</v>
      </c>
      <c r="F23" s="169">
        <v>209</v>
      </c>
      <c r="G23" s="168" t="str">
        <f>VLOOKUP(F23,Curse_S1!D:M,2,0)</f>
        <v>Autocar</v>
      </c>
      <c r="H23" s="170">
        <f>VLOOKUP(F23,Vehicule!E:N,9,0)</f>
        <v>43670</v>
      </c>
      <c r="I23" s="170">
        <f>VLOOKUP(F23,Vehicule!E:N,10,0)</f>
        <v>43672</v>
      </c>
      <c r="J23" s="168">
        <v>773838292</v>
      </c>
      <c r="K23" s="168" t="str">
        <f t="shared" si="0"/>
        <v>Mihăilă.Flaviu @gmail.com</v>
      </c>
      <c r="L23" s="171" t="s">
        <v>9</v>
      </c>
      <c r="M23" s="168"/>
      <c r="N23" s="172" t="s">
        <v>10</v>
      </c>
      <c r="O23" s="4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>
      <c r="A24" s="4"/>
      <c r="B24" s="5"/>
      <c r="C24" s="4"/>
      <c r="D24" s="167" t="s">
        <v>187</v>
      </c>
      <c r="E24" s="168" t="s">
        <v>188</v>
      </c>
      <c r="F24" s="169">
        <v>307</v>
      </c>
      <c r="G24" s="168" t="str">
        <f>VLOOKUP(F24,Curse_S1!D:M,2,0)</f>
        <v>Autocar</v>
      </c>
      <c r="H24" s="170">
        <f>VLOOKUP(F24,Vehicule!E:N,9,0)</f>
        <v>43670</v>
      </c>
      <c r="I24" s="170">
        <f>VLOOKUP(F24,Vehicule!E:N,10,0)</f>
        <v>43672</v>
      </c>
      <c r="J24" s="168">
        <v>737483736</v>
      </c>
      <c r="K24" s="168" t="str">
        <f t="shared" si="0"/>
        <v>Săulescu.Rudolf @gmail.com</v>
      </c>
      <c r="L24" s="171" t="s">
        <v>10</v>
      </c>
      <c r="M24" s="168" t="s">
        <v>229</v>
      </c>
      <c r="N24" s="172"/>
      <c r="O24" s="4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>
      <c r="A25" s="4"/>
      <c r="B25" s="5"/>
      <c r="C25" s="4"/>
      <c r="D25" s="167" t="s">
        <v>189</v>
      </c>
      <c r="E25" s="168" t="s">
        <v>190</v>
      </c>
      <c r="F25" s="169">
        <v>308</v>
      </c>
      <c r="G25" s="168" t="str">
        <f>VLOOKUP(F25,Curse_S1!D:M,2,0)</f>
        <v>Autocar</v>
      </c>
      <c r="H25" s="170">
        <f>VLOOKUP(F25,Vehicule!E:N,9,0)</f>
        <v>43665</v>
      </c>
      <c r="I25" s="170">
        <f>VLOOKUP(F25,Vehicule!E:N,10,0)</f>
        <v>43672</v>
      </c>
      <c r="J25" s="168">
        <v>737625345</v>
      </c>
      <c r="K25" s="168" t="str">
        <f>_xlfn.CONCAT(D25,".",E25,"@gmail.com")</f>
        <v>Ciucurescu.Anisia@gmail.com</v>
      </c>
      <c r="L25" s="171" t="s">
        <v>10</v>
      </c>
      <c r="M25" s="168" t="s">
        <v>230</v>
      </c>
      <c r="N25" s="172"/>
      <c r="O25" s="4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>
      <c r="A26" s="4"/>
      <c r="B26" s="5"/>
      <c r="C26" s="4"/>
      <c r="D26" s="167" t="s">
        <v>191</v>
      </c>
      <c r="E26" s="168" t="s">
        <v>192</v>
      </c>
      <c r="F26" s="169">
        <v>407</v>
      </c>
      <c r="G26" s="168" t="str">
        <f>VLOOKUP(F26,Curse_S1!D:M,2,0)</f>
        <v>Autocar</v>
      </c>
      <c r="H26" s="170">
        <f>VLOOKUP(F26,Vehicule!E:N,9,0)</f>
        <v>43666</v>
      </c>
      <c r="I26" s="170">
        <f>VLOOKUP(F26,Vehicule!E:N,10,0)</f>
        <v>43675</v>
      </c>
      <c r="J26" s="168">
        <v>373828293</v>
      </c>
      <c r="K26" s="168" t="str">
        <f t="shared" si="0"/>
        <v>Mihnea.Fernando @gmail.com</v>
      </c>
      <c r="L26" s="171" t="s">
        <v>9</v>
      </c>
      <c r="M26" s="168"/>
      <c r="N26" s="172" t="s">
        <v>10</v>
      </c>
      <c r="O26" s="4"/>
      <c r="P26" s="5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>
      <c r="A27" s="4"/>
      <c r="B27" s="5"/>
      <c r="C27" s="4"/>
      <c r="D27" s="167" t="s">
        <v>149</v>
      </c>
      <c r="E27" s="168" t="s">
        <v>193</v>
      </c>
      <c r="F27" s="169">
        <v>408</v>
      </c>
      <c r="G27" s="168" t="str">
        <f>VLOOKUP(F27,Curse_S1!D:M,2,0)</f>
        <v>Autocar</v>
      </c>
      <c r="H27" s="170">
        <f>VLOOKUP(F27,Vehicule!E:N,9,0)</f>
        <v>43668</v>
      </c>
      <c r="I27" s="170">
        <f>VLOOKUP(F27,Vehicule!E:N,10,0)</f>
        <v>43671</v>
      </c>
      <c r="J27" s="168">
        <v>738264737</v>
      </c>
      <c r="K27" s="168" t="str">
        <f t="shared" si="0"/>
        <v>Voicu.Roland @gmail.com</v>
      </c>
      <c r="L27" s="171" t="s">
        <v>9</v>
      </c>
      <c r="M27" s="168"/>
      <c r="N27" s="172" t="s">
        <v>10</v>
      </c>
      <c r="O27" s="4"/>
      <c r="P27" s="5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>
      <c r="A28" s="4"/>
      <c r="B28" s="5"/>
      <c r="C28" s="4"/>
      <c r="D28" s="167" t="s">
        <v>194</v>
      </c>
      <c r="E28" s="168" t="s">
        <v>195</v>
      </c>
      <c r="F28" s="169">
        <v>409</v>
      </c>
      <c r="G28" s="168" t="str">
        <f>VLOOKUP(F28,Curse_S1!D:M,2,0)</f>
        <v>Autocar</v>
      </c>
      <c r="H28" s="170">
        <f>VLOOKUP(F28,Vehicule!E:N,9,0)</f>
        <v>43670</v>
      </c>
      <c r="I28" s="170">
        <f>VLOOKUP(F28,Vehicule!E:N,10,0)</f>
        <v>43672</v>
      </c>
      <c r="J28" s="168">
        <v>72635483</v>
      </c>
      <c r="K28" s="168" t="str">
        <f t="shared" si="0"/>
        <v>Necula.Konstantin @gmail.com</v>
      </c>
      <c r="L28" s="171" t="s">
        <v>10</v>
      </c>
      <c r="M28" s="168" t="s">
        <v>231</v>
      </c>
      <c r="N28" s="172"/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>
      <c r="A29" s="4"/>
      <c r="B29" s="5"/>
      <c r="C29" s="4"/>
      <c r="D29" s="167" t="s">
        <v>157</v>
      </c>
      <c r="E29" s="168" t="s">
        <v>196</v>
      </c>
      <c r="F29" s="169">
        <v>507</v>
      </c>
      <c r="G29" s="168" t="str">
        <f>VLOOKUP(F29,Curse_S1!D:M,2,0)</f>
        <v>Autocar</v>
      </c>
      <c r="H29" s="170">
        <f>VLOOKUP(F29,Vehicule!E:N,9,0)</f>
        <v>43669</v>
      </c>
      <c r="I29" s="170">
        <f>VLOOKUP(F29,Vehicule!E:N,10,0)</f>
        <v>43673</v>
      </c>
      <c r="J29" s="168">
        <v>63728463</v>
      </c>
      <c r="K29" s="168" t="str">
        <f t="shared" si="0"/>
        <v>Morar.Viorel @gmail.com</v>
      </c>
      <c r="L29" s="171" t="s">
        <v>10</v>
      </c>
      <c r="M29" s="168" t="s">
        <v>232</v>
      </c>
      <c r="N29" s="172"/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>
      <c r="A30" s="4"/>
      <c r="B30" s="5"/>
      <c r="C30" s="4"/>
      <c r="D30" s="167" t="s">
        <v>177</v>
      </c>
      <c r="E30" s="168" t="s">
        <v>197</v>
      </c>
      <c r="F30" s="169">
        <v>508</v>
      </c>
      <c r="G30" s="168" t="str">
        <f>VLOOKUP(F30,Curse_S1!D:M,2,0)</f>
        <v>Autocar</v>
      </c>
      <c r="H30" s="170">
        <f>VLOOKUP(F30,Vehicule!E:N,9,0)</f>
        <v>43669</v>
      </c>
      <c r="I30" s="170">
        <f>VLOOKUP(F30,Vehicule!E:N,10,0)</f>
        <v>43671</v>
      </c>
      <c r="J30" s="168">
        <v>738438837</v>
      </c>
      <c r="K30" s="168" t="str">
        <f t="shared" si="0"/>
        <v>Ivan .Magdalena@gmail.com</v>
      </c>
      <c r="L30" s="171" t="s">
        <v>10</v>
      </c>
      <c r="M30" s="168" t="s">
        <v>233</v>
      </c>
      <c r="N30" s="172"/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>
      <c r="A31" s="4"/>
      <c r="B31" s="5"/>
      <c r="C31" s="4"/>
      <c r="D31" s="167" t="s">
        <v>198</v>
      </c>
      <c r="E31" s="168" t="s">
        <v>199</v>
      </c>
      <c r="F31" s="169">
        <v>310</v>
      </c>
      <c r="G31" s="168" t="str">
        <f>VLOOKUP(F31,Curse_S1!D:M,2,0)</f>
        <v>Autoutilitara</v>
      </c>
      <c r="H31" s="170">
        <f>VLOOKUP(F31,Vehicule!E:N,9,0)</f>
        <v>43667</v>
      </c>
      <c r="I31" s="170">
        <f>VLOOKUP(F31,Vehicule!E:N,10,0)</f>
        <v>43674</v>
      </c>
      <c r="J31" s="168">
        <v>6372635343</v>
      </c>
      <c r="K31" s="168" t="str">
        <f t="shared" si="0"/>
        <v>Croitor.Dumitru @gmail.com</v>
      </c>
      <c r="L31" s="171" t="s">
        <v>10</v>
      </c>
      <c r="M31" s="168" t="s">
        <v>234</v>
      </c>
      <c r="N31" s="172"/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>
      <c r="A32" s="4"/>
      <c r="B32" s="5"/>
      <c r="C32" s="4"/>
      <c r="D32" s="167" t="s">
        <v>161</v>
      </c>
      <c r="E32" s="168" t="s">
        <v>200</v>
      </c>
      <c r="F32" s="169">
        <v>410</v>
      </c>
      <c r="G32" s="168" t="str">
        <f>VLOOKUP(F32,Curse_S1!D:M,2,0)</f>
        <v>Autoutilitara</v>
      </c>
      <c r="H32" s="170">
        <f>VLOOKUP(F32,Vehicule!E:N,9,0)</f>
        <v>43671</v>
      </c>
      <c r="I32" s="170">
        <f>VLOOKUP(F32,Vehicule!E:N,10,0)</f>
        <v>43675</v>
      </c>
      <c r="J32" s="168">
        <v>8392929237</v>
      </c>
      <c r="K32" s="168" t="str">
        <f t="shared" si="0"/>
        <v>Manea.Sandu @gmail.com</v>
      </c>
      <c r="L32" s="171" t="s">
        <v>9</v>
      </c>
      <c r="M32" s="168"/>
      <c r="N32" s="172" t="s">
        <v>10</v>
      </c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>
      <c r="A33" s="4"/>
      <c r="B33" s="5"/>
      <c r="C33" s="4"/>
      <c r="D33" s="167" t="s">
        <v>201</v>
      </c>
      <c r="E33" s="168" t="s">
        <v>202</v>
      </c>
      <c r="F33" s="169">
        <v>510</v>
      </c>
      <c r="G33" s="168" t="str">
        <f>VLOOKUP(F33,Curse_S1!D:M,2,0)</f>
        <v>Autoutilitara</v>
      </c>
      <c r="H33" s="170">
        <f>VLOOKUP(F33,Vehicule!E:N,9,0)</f>
        <v>43670</v>
      </c>
      <c r="I33" s="170">
        <f>VLOOKUP(F33,Vehicule!E:N,10,0)</f>
        <v>43671</v>
      </c>
      <c r="J33" s="168">
        <v>6466363527</v>
      </c>
      <c r="K33" s="168" t="str">
        <f t="shared" si="0"/>
        <v>Dăscălescu.Rodica@gmail.com</v>
      </c>
      <c r="L33" s="171" t="s">
        <v>9</v>
      </c>
      <c r="M33" s="168"/>
      <c r="N33" s="172" t="s">
        <v>10</v>
      </c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>
      <c r="A34" s="4"/>
      <c r="B34" s="5"/>
      <c r="C34" s="4"/>
      <c r="D34" s="167" t="s">
        <v>203</v>
      </c>
      <c r="E34" s="168" t="s">
        <v>204</v>
      </c>
      <c r="F34" s="169">
        <v>411</v>
      </c>
      <c r="G34" s="168" t="str">
        <f>VLOOKUP(F34,Curse_S1!D:M,2,0)</f>
        <v>Semiremorca</v>
      </c>
      <c r="H34" s="170">
        <f>VLOOKUP(F34,Vehicule!E:N,9,0)</f>
        <v>43668</v>
      </c>
      <c r="I34" s="170">
        <f>VLOOKUP(F34,Vehicule!E:N,10,0)</f>
        <v>43673</v>
      </c>
      <c r="J34" s="168">
        <v>737847383</v>
      </c>
      <c r="K34" s="168" t="str">
        <f t="shared" si="0"/>
        <v>Oprea.Albert@gmail.com</v>
      </c>
      <c r="L34" s="171" t="s">
        <v>9</v>
      </c>
      <c r="M34" s="168"/>
      <c r="N34" s="172" t="s">
        <v>10</v>
      </c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>
      <c r="A35" s="4"/>
      <c r="B35" s="5"/>
      <c r="C35" s="4"/>
      <c r="D35" s="167" t="s">
        <v>205</v>
      </c>
      <c r="E35" s="168" t="s">
        <v>206</v>
      </c>
      <c r="F35" s="169">
        <v>412</v>
      </c>
      <c r="G35" s="168" t="str">
        <f>VLOOKUP(F35,Curse_S1!D:M,2,0)</f>
        <v>Semiremorca</v>
      </c>
      <c r="H35" s="170">
        <f>VLOOKUP(F35,Vehicule!E:N,9,0)</f>
        <v>43668</v>
      </c>
      <c r="I35" s="170">
        <f>VLOOKUP(F35,Vehicule!E:N,10,0)</f>
        <v>43671</v>
      </c>
      <c r="J35" s="168">
        <v>7363838393</v>
      </c>
      <c r="K35" s="168" t="str">
        <f t="shared" si="0"/>
        <v>Opriș.Sebastian@gmail.com</v>
      </c>
      <c r="L35" s="171" t="s">
        <v>9</v>
      </c>
      <c r="M35" s="168"/>
      <c r="N35" s="172" t="s">
        <v>10</v>
      </c>
      <c r="O35" s="4"/>
      <c r="P35" s="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>
      <c r="A36" s="4"/>
      <c r="B36" s="5"/>
      <c r="C36" s="4"/>
      <c r="D36" s="167" t="s">
        <v>207</v>
      </c>
      <c r="E36" s="168" t="s">
        <v>208</v>
      </c>
      <c r="F36" s="169">
        <v>513</v>
      </c>
      <c r="G36" s="168" t="str">
        <f>VLOOKUP(F36,Curse_S1!D:M,2,0)</f>
        <v>Semiremorca</v>
      </c>
      <c r="H36" s="170">
        <f>VLOOKUP(F36,Vehicule!E:N,9,0)</f>
        <v>43669</v>
      </c>
      <c r="I36" s="170">
        <f>VLOOKUP(F36,Vehicule!E:N,10,0)</f>
        <v>43672</v>
      </c>
      <c r="J36" s="168">
        <v>837473839</v>
      </c>
      <c r="K36" s="168" t="str">
        <f t="shared" si="0"/>
        <v>Ghiță.Vladimir @gmail.com</v>
      </c>
      <c r="L36" s="171" t="s">
        <v>10</v>
      </c>
      <c r="M36" s="168" t="s">
        <v>235</v>
      </c>
      <c r="N36" s="172"/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>
      <c r="A37" s="4"/>
      <c r="B37" s="5"/>
      <c r="C37" s="4"/>
      <c r="D37" s="167" t="s">
        <v>209</v>
      </c>
      <c r="E37" s="168" t="s">
        <v>210</v>
      </c>
      <c r="F37" s="169">
        <v>104</v>
      </c>
      <c r="G37" s="168" t="str">
        <f>VLOOKUP(F37,Curse_S1!D:M,2,0)</f>
        <v>Semiremorca</v>
      </c>
      <c r="H37" s="170">
        <f>VLOOKUP(F37,Vehicule!E:N,9,0)</f>
        <v>43670</v>
      </c>
      <c r="I37" s="170">
        <f>VLOOKUP(F37,Vehicule!E:N,10,0)</f>
        <v>43673</v>
      </c>
      <c r="J37" s="168">
        <v>373839394</v>
      </c>
      <c r="K37" s="168" t="str">
        <f t="shared" si="0"/>
        <v>Olaru.Anton@gmail.com</v>
      </c>
      <c r="L37" s="171" t="s">
        <v>10</v>
      </c>
      <c r="M37" s="168" t="s">
        <v>236</v>
      </c>
      <c r="N37" s="172"/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>
      <c r="A38" s="4"/>
      <c r="B38" s="5"/>
      <c r="C38" s="4"/>
      <c r="D38" s="167" t="s">
        <v>211</v>
      </c>
      <c r="E38" s="168" t="s">
        <v>212</v>
      </c>
      <c r="F38" s="169">
        <v>101</v>
      </c>
      <c r="G38" s="168" t="str">
        <f>VLOOKUP(F38,Curse_S1!D:M,2,0)</f>
        <v>Trailer</v>
      </c>
      <c r="H38" s="170">
        <f>VLOOKUP(F38,Vehicule!E:N,9,0)</f>
        <v>43667</v>
      </c>
      <c r="I38" s="170">
        <f>VLOOKUP(F38,Vehicule!E:N,10,0)</f>
        <v>43674</v>
      </c>
      <c r="J38" s="168">
        <v>636483902</v>
      </c>
      <c r="K38" s="168" t="str">
        <f t="shared" si="0"/>
        <v>Ungureanu.Vincenza@gmail.com</v>
      </c>
      <c r="L38" s="171" t="s">
        <v>9</v>
      </c>
      <c r="M38" s="168"/>
      <c r="N38" s="172" t="s">
        <v>10</v>
      </c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>
      <c r="A39" s="4"/>
      <c r="B39" s="5"/>
      <c r="C39" s="4"/>
      <c r="D39" s="167" t="s">
        <v>213</v>
      </c>
      <c r="E39" s="168" t="s">
        <v>214</v>
      </c>
      <c r="F39" s="169">
        <v>102</v>
      </c>
      <c r="G39" s="168" t="str">
        <f>VLOOKUP(F39,Curse_S1!D:M,2,0)</f>
        <v>Trailer</v>
      </c>
      <c r="H39" s="170">
        <f>VLOOKUP(F39,Vehicule!E:N,9,0)</f>
        <v>43668</v>
      </c>
      <c r="I39" s="170">
        <f>VLOOKUP(F39,Vehicule!E:N,10,0)</f>
        <v>43672</v>
      </c>
      <c r="J39" s="168">
        <v>64638383839</v>
      </c>
      <c r="K39" s="168" t="str">
        <f t="shared" si="0"/>
        <v>Bran .Florin @gmail.com</v>
      </c>
      <c r="L39" s="171" t="s">
        <v>9</v>
      </c>
      <c r="M39" s="168"/>
      <c r="N39" s="172" t="s">
        <v>10</v>
      </c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>
      <c r="A40" s="4"/>
      <c r="B40" s="5"/>
      <c r="C40" s="4"/>
      <c r="D40" s="167" t="s">
        <v>215</v>
      </c>
      <c r="E40" s="168" t="s">
        <v>216</v>
      </c>
      <c r="F40" s="169">
        <v>602</v>
      </c>
      <c r="G40" s="168" t="str">
        <f>VLOOKUP(F40,Curse_S1!D:M,2,0)</f>
        <v>Trailer</v>
      </c>
      <c r="H40" s="170">
        <f>VLOOKUP(F40,Vehicule!E:N,9,0)</f>
        <v>43671</v>
      </c>
      <c r="I40" s="170">
        <f>VLOOKUP(F40,Vehicule!E:N,10,0)</f>
        <v>43674</v>
      </c>
      <c r="J40" s="168">
        <v>74393948387</v>
      </c>
      <c r="K40" s="168" t="str">
        <f t="shared" si="0"/>
        <v>Neacșu.Margareta@gmail.com</v>
      </c>
      <c r="L40" s="171" t="s">
        <v>9</v>
      </c>
      <c r="M40" s="168"/>
      <c r="N40" s="172" t="s">
        <v>10</v>
      </c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>
      <c r="A41" s="4"/>
      <c r="B41" s="5"/>
      <c r="C41" s="4"/>
      <c r="D41" s="167" t="s">
        <v>217</v>
      </c>
      <c r="E41" s="168" t="s">
        <v>218</v>
      </c>
      <c r="F41" s="169">
        <v>603</v>
      </c>
      <c r="G41" s="168" t="str">
        <f>VLOOKUP(F41,Curse_S1!D:M,2,0)</f>
        <v>Trailer</v>
      </c>
      <c r="H41" s="170">
        <f>VLOOKUP(F41,Vehicule!E:N,9,0)</f>
        <v>43669</v>
      </c>
      <c r="I41" s="170">
        <f>VLOOKUP(F41,Vehicule!E:N,10,0)</f>
        <v>43675</v>
      </c>
      <c r="J41" s="168">
        <v>7364497383</v>
      </c>
      <c r="K41" s="168" t="str">
        <f t="shared" si="0"/>
        <v>Dobrogeanu.Samuel @gmail.com</v>
      </c>
      <c r="L41" s="171" t="s">
        <v>10</v>
      </c>
      <c r="M41" s="168" t="s">
        <v>238</v>
      </c>
      <c r="N41" s="172"/>
      <c r="O41" s="4"/>
      <c r="P41" s="5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7" thickBot="1">
      <c r="A42" s="4"/>
      <c r="B42" s="5"/>
      <c r="C42" s="4"/>
      <c r="D42" s="173" t="s">
        <v>194</v>
      </c>
      <c r="E42" s="174" t="s">
        <v>219</v>
      </c>
      <c r="F42" s="175">
        <v>1</v>
      </c>
      <c r="G42" s="174" t="str">
        <f>VLOOKUP(F42,Curse_S1!D:M,2,0)</f>
        <v>Platforma</v>
      </c>
      <c r="H42" s="176">
        <f>VLOOKUP(F42,Vehicule!E:N,9,0)</f>
        <v>43667</v>
      </c>
      <c r="I42" s="176">
        <f>VLOOKUP(F42,Vehicule!E:N,10,0)</f>
        <v>43673</v>
      </c>
      <c r="J42" s="174">
        <v>7354839302</v>
      </c>
      <c r="K42" s="174" t="str">
        <f t="shared" si="0"/>
        <v>Necula.Sorin @gmail.com</v>
      </c>
      <c r="L42" s="177" t="s">
        <v>10</v>
      </c>
      <c r="M42" s="174" t="s">
        <v>237</v>
      </c>
      <c r="N42" s="178"/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058E-8390-C64F-ABFD-20BC03BBC919}">
  <dimension ref="A1:AY88"/>
  <sheetViews>
    <sheetView zoomScaleNormal="100" workbookViewId="0"/>
  </sheetViews>
  <sheetFormatPr baseColWidth="10" defaultRowHeight="16"/>
  <cols>
    <col min="1" max="3" width="3.1640625" customWidth="1"/>
    <col min="5" max="5" width="13.1640625" customWidth="1"/>
    <col min="6" max="6" width="14.5" customWidth="1"/>
    <col min="7" max="7" width="15.5" bestFit="1" customWidth="1"/>
    <col min="8" max="10" width="13.83203125" customWidth="1"/>
    <col min="11" max="11" width="16.33203125" customWidth="1"/>
    <col min="13" max="13" width="15.5" customWidth="1"/>
    <col min="14" max="14" width="14.1640625" customWidth="1"/>
    <col min="17" max="19" width="3.33203125" customWidth="1"/>
  </cols>
  <sheetData>
    <row r="1" spans="1:5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spans="1:5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ht="17" thickBot="1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7" thickBot="1">
      <c r="A4" s="4"/>
      <c r="B4" s="5"/>
      <c r="C4" s="4"/>
      <c r="D4" s="181" t="s">
        <v>239</v>
      </c>
      <c r="E4" s="179" t="s">
        <v>240</v>
      </c>
      <c r="F4" s="179" t="s">
        <v>241</v>
      </c>
      <c r="G4" s="179" t="s">
        <v>242</v>
      </c>
      <c r="H4" s="179" t="s">
        <v>243</v>
      </c>
      <c r="I4" s="179" t="s">
        <v>249</v>
      </c>
      <c r="J4" s="179" t="s">
        <v>246</v>
      </c>
      <c r="K4" s="179" t="s">
        <v>244</v>
      </c>
      <c r="L4" s="179" t="s">
        <v>245</v>
      </c>
      <c r="M4" s="179" t="s">
        <v>247</v>
      </c>
      <c r="N4" s="179" t="s">
        <v>248</v>
      </c>
      <c r="O4" s="179" t="s">
        <v>250</v>
      </c>
      <c r="P4" s="180" t="s">
        <v>251</v>
      </c>
      <c r="Q4" s="4"/>
      <c r="R4" s="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51">
      <c r="A5" s="4"/>
      <c r="B5" s="5"/>
      <c r="C5" s="4"/>
      <c r="D5" s="182">
        <v>26</v>
      </c>
      <c r="E5" s="184" t="s">
        <v>78</v>
      </c>
      <c r="F5" s="185" t="s">
        <v>82</v>
      </c>
      <c r="G5" s="186">
        <v>1960817347850</v>
      </c>
      <c r="H5" s="187">
        <f t="shared" ref="H5:H42" si="0">DATE(MID(G5,2,2),MID(G5,4,2),MID(G5,6,2))</f>
        <v>35294</v>
      </c>
      <c r="I5" s="186" t="str">
        <f t="shared" ref="I5:I42" si="1">IF(MID(G5,1,1)="1","M","F")</f>
        <v>M</v>
      </c>
      <c r="J5" s="188">
        <f t="shared" ref="J5:J42" ca="1" si="2">(YEAR(TODAY())-YEAR(H5))</f>
        <v>24</v>
      </c>
      <c r="K5" s="187">
        <v>42067</v>
      </c>
      <c r="L5" s="188">
        <f t="shared" ref="L5:L42" ca="1" si="3">(YEAR(TODAY())-YEAR(K5))</f>
        <v>5</v>
      </c>
      <c r="M5" s="185" t="str">
        <f t="shared" ref="M5:M42" ca="1" si="4">IF(J5&gt;30,"DA","NU")</f>
        <v>NU</v>
      </c>
      <c r="N5" s="185" t="s">
        <v>281</v>
      </c>
      <c r="O5" s="189">
        <v>4500</v>
      </c>
      <c r="P5" s="190">
        <v>2</v>
      </c>
      <c r="Q5" s="4"/>
      <c r="R5" s="5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51">
      <c r="A6" s="4"/>
      <c r="B6" s="5"/>
      <c r="C6" s="4"/>
      <c r="D6" s="182">
        <v>7</v>
      </c>
      <c r="E6" s="191" t="s">
        <v>273</v>
      </c>
      <c r="F6" s="192" t="s">
        <v>303</v>
      </c>
      <c r="G6" s="193">
        <v>2950601214765</v>
      </c>
      <c r="H6" s="74">
        <f t="shared" si="0"/>
        <v>34851</v>
      </c>
      <c r="I6" s="193" t="str">
        <f t="shared" si="1"/>
        <v>F</v>
      </c>
      <c r="J6" s="194">
        <f t="shared" ca="1" si="2"/>
        <v>25</v>
      </c>
      <c r="K6" s="74">
        <v>42858</v>
      </c>
      <c r="L6" s="194">
        <f t="shared" ca="1" si="3"/>
        <v>3</v>
      </c>
      <c r="M6" s="192" t="str">
        <f t="shared" ca="1" si="4"/>
        <v>NU</v>
      </c>
      <c r="N6" s="192" t="s">
        <v>280</v>
      </c>
      <c r="O6" s="195">
        <v>1000</v>
      </c>
      <c r="P6" s="196">
        <v>2</v>
      </c>
      <c r="Q6" s="4"/>
      <c r="R6" s="5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51">
      <c r="A7" s="4"/>
      <c r="B7" s="5"/>
      <c r="C7" s="4"/>
      <c r="D7" s="182">
        <v>35</v>
      </c>
      <c r="E7" s="197" t="s">
        <v>278</v>
      </c>
      <c r="F7" s="192" t="s">
        <v>97</v>
      </c>
      <c r="G7" s="193">
        <v>1950402324817</v>
      </c>
      <c r="H7" s="74">
        <f t="shared" si="0"/>
        <v>34791</v>
      </c>
      <c r="I7" s="193" t="str">
        <f t="shared" si="1"/>
        <v>M</v>
      </c>
      <c r="J7" s="194">
        <f t="shared" ca="1" si="2"/>
        <v>25</v>
      </c>
      <c r="K7" s="74">
        <v>42494</v>
      </c>
      <c r="L7" s="194">
        <f t="shared" ca="1" si="3"/>
        <v>4</v>
      </c>
      <c r="M7" s="192" t="str">
        <f t="shared" ca="1" si="4"/>
        <v>NU</v>
      </c>
      <c r="N7" s="192" t="s">
        <v>281</v>
      </c>
      <c r="O7" s="195">
        <v>3500</v>
      </c>
      <c r="P7" s="196">
        <v>1</v>
      </c>
      <c r="Q7" s="4"/>
      <c r="R7" s="5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51">
      <c r="A8" s="4"/>
      <c r="B8" s="5"/>
      <c r="C8" s="4"/>
      <c r="D8" s="182">
        <v>13</v>
      </c>
      <c r="E8" s="191" t="s">
        <v>277</v>
      </c>
      <c r="F8" s="192" t="s">
        <v>92</v>
      </c>
      <c r="G8" s="193">
        <v>2941202556645</v>
      </c>
      <c r="H8" s="74">
        <f t="shared" si="0"/>
        <v>34670</v>
      </c>
      <c r="I8" s="193" t="str">
        <f t="shared" si="1"/>
        <v>F</v>
      </c>
      <c r="J8" s="194">
        <f t="shared" ca="1" si="2"/>
        <v>26</v>
      </c>
      <c r="K8" s="74">
        <v>41129</v>
      </c>
      <c r="L8" s="194">
        <f t="shared" ca="1" si="3"/>
        <v>8</v>
      </c>
      <c r="M8" s="192" t="str">
        <f t="shared" ca="1" si="4"/>
        <v>NU</v>
      </c>
      <c r="N8" s="192" t="s">
        <v>294</v>
      </c>
      <c r="O8" s="195">
        <v>1500</v>
      </c>
      <c r="P8" s="196">
        <v>1</v>
      </c>
      <c r="Q8" s="4"/>
      <c r="R8" s="5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51">
      <c r="A9" s="4"/>
      <c r="B9" s="5"/>
      <c r="C9" s="4"/>
      <c r="D9" s="182">
        <v>34</v>
      </c>
      <c r="E9" s="197" t="s">
        <v>290</v>
      </c>
      <c r="F9" s="192" t="s">
        <v>283</v>
      </c>
      <c r="G9" s="193">
        <v>1940718542109</v>
      </c>
      <c r="H9" s="74">
        <f t="shared" si="0"/>
        <v>34533</v>
      </c>
      <c r="I9" s="193" t="str">
        <f t="shared" si="1"/>
        <v>M</v>
      </c>
      <c r="J9" s="194">
        <f t="shared" ca="1" si="2"/>
        <v>26</v>
      </c>
      <c r="K9" s="74">
        <v>42798</v>
      </c>
      <c r="L9" s="194">
        <f t="shared" ca="1" si="3"/>
        <v>3</v>
      </c>
      <c r="M9" s="192" t="str">
        <f t="shared" ca="1" si="4"/>
        <v>NU</v>
      </c>
      <c r="N9" s="192" t="s">
        <v>281</v>
      </c>
      <c r="O9" s="195">
        <v>3500</v>
      </c>
      <c r="P9" s="196">
        <v>2</v>
      </c>
      <c r="Q9" s="4"/>
      <c r="R9" s="5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51">
      <c r="A10" s="4"/>
      <c r="B10" s="5"/>
      <c r="C10" s="4"/>
      <c r="D10" s="182">
        <v>11</v>
      </c>
      <c r="E10" s="191" t="s">
        <v>276</v>
      </c>
      <c r="F10" s="192" t="s">
        <v>330</v>
      </c>
      <c r="G10" s="193">
        <v>2930114152084</v>
      </c>
      <c r="H10" s="74">
        <f t="shared" si="0"/>
        <v>33983</v>
      </c>
      <c r="I10" s="193" t="str">
        <f t="shared" si="1"/>
        <v>F</v>
      </c>
      <c r="J10" s="194">
        <f t="shared" ca="1" si="2"/>
        <v>27</v>
      </c>
      <c r="K10" s="74">
        <v>41797</v>
      </c>
      <c r="L10" s="194">
        <f t="shared" ca="1" si="3"/>
        <v>6</v>
      </c>
      <c r="M10" s="192" t="str">
        <f t="shared" ca="1" si="4"/>
        <v>NU</v>
      </c>
      <c r="N10" s="192" t="s">
        <v>280</v>
      </c>
      <c r="O10" s="195">
        <v>2000</v>
      </c>
      <c r="P10" s="196">
        <v>2</v>
      </c>
      <c r="Q10" s="4"/>
      <c r="R10" s="5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51">
      <c r="A11" s="4"/>
      <c r="B11" s="5"/>
      <c r="C11" s="4"/>
      <c r="D11" s="182">
        <v>16</v>
      </c>
      <c r="E11" s="191" t="s">
        <v>91</v>
      </c>
      <c r="F11" s="192" t="s">
        <v>93</v>
      </c>
      <c r="G11" s="193">
        <v>1930426272907</v>
      </c>
      <c r="H11" s="74">
        <f t="shared" si="0"/>
        <v>34085</v>
      </c>
      <c r="I11" s="193" t="str">
        <f t="shared" si="1"/>
        <v>M</v>
      </c>
      <c r="J11" s="194">
        <f t="shared" ca="1" si="2"/>
        <v>27</v>
      </c>
      <c r="K11" s="74">
        <v>40870</v>
      </c>
      <c r="L11" s="194">
        <f t="shared" ca="1" si="3"/>
        <v>9</v>
      </c>
      <c r="M11" s="192" t="str">
        <f t="shared" ca="1" si="4"/>
        <v>NU</v>
      </c>
      <c r="N11" s="192" t="s">
        <v>297</v>
      </c>
      <c r="O11" s="195">
        <v>3000</v>
      </c>
      <c r="P11" s="196">
        <v>1</v>
      </c>
      <c r="Q11" s="4"/>
      <c r="R11" s="5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51">
      <c r="A12" s="4"/>
      <c r="B12" s="5"/>
      <c r="C12" s="4"/>
      <c r="D12" s="182">
        <v>17</v>
      </c>
      <c r="E12" s="191" t="s">
        <v>255</v>
      </c>
      <c r="F12" s="192" t="s">
        <v>256</v>
      </c>
      <c r="G12" s="193">
        <v>1930726241832</v>
      </c>
      <c r="H12" s="74">
        <f t="shared" si="0"/>
        <v>34176</v>
      </c>
      <c r="I12" s="193" t="str">
        <f t="shared" si="1"/>
        <v>M</v>
      </c>
      <c r="J12" s="194">
        <f t="shared" ca="1" si="2"/>
        <v>27</v>
      </c>
      <c r="K12" s="74">
        <v>42494</v>
      </c>
      <c r="L12" s="194">
        <f t="shared" ca="1" si="3"/>
        <v>4</v>
      </c>
      <c r="M12" s="192" t="str">
        <f t="shared" ca="1" si="4"/>
        <v>NU</v>
      </c>
      <c r="N12" s="192" t="s">
        <v>297</v>
      </c>
      <c r="O12" s="195">
        <v>2000</v>
      </c>
      <c r="P12" s="196">
        <v>2</v>
      </c>
      <c r="Q12" s="4"/>
      <c r="R12" s="5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51">
      <c r="A13" s="4"/>
      <c r="B13" s="5"/>
      <c r="C13" s="4"/>
      <c r="D13" s="182">
        <v>36</v>
      </c>
      <c r="E13" s="197" t="s">
        <v>276</v>
      </c>
      <c r="F13" s="192" t="s">
        <v>178</v>
      </c>
      <c r="G13" s="193">
        <v>1930809456778</v>
      </c>
      <c r="H13" s="74">
        <f t="shared" si="0"/>
        <v>34190</v>
      </c>
      <c r="I13" s="193" t="str">
        <f t="shared" si="1"/>
        <v>M</v>
      </c>
      <c r="J13" s="194">
        <f t="shared" ca="1" si="2"/>
        <v>27</v>
      </c>
      <c r="K13" s="74">
        <v>40461</v>
      </c>
      <c r="L13" s="194">
        <f t="shared" ca="1" si="3"/>
        <v>10</v>
      </c>
      <c r="M13" s="192" t="str">
        <f t="shared" ca="1" si="4"/>
        <v>NU</v>
      </c>
      <c r="N13" s="192" t="s">
        <v>281</v>
      </c>
      <c r="O13" s="195">
        <v>4500</v>
      </c>
      <c r="P13" s="196">
        <v>2</v>
      </c>
      <c r="Q13" s="4"/>
      <c r="R13" s="5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51">
      <c r="A14" s="4"/>
      <c r="B14" s="5"/>
      <c r="C14" s="4"/>
      <c r="D14" s="182">
        <v>21</v>
      </c>
      <c r="E14" s="191" t="s">
        <v>262</v>
      </c>
      <c r="F14" s="192" t="s">
        <v>263</v>
      </c>
      <c r="G14" s="193">
        <v>2920420462252</v>
      </c>
      <c r="H14" s="74">
        <f t="shared" si="0"/>
        <v>33714</v>
      </c>
      <c r="I14" s="193" t="str">
        <f t="shared" si="1"/>
        <v>F</v>
      </c>
      <c r="J14" s="194">
        <f t="shared" ca="1" si="2"/>
        <v>28</v>
      </c>
      <c r="K14" s="74">
        <v>41246</v>
      </c>
      <c r="L14" s="194">
        <f t="shared" ca="1" si="3"/>
        <v>8</v>
      </c>
      <c r="M14" s="192" t="str">
        <f t="shared" ca="1" si="4"/>
        <v>NU</v>
      </c>
      <c r="N14" s="192" t="s">
        <v>299</v>
      </c>
      <c r="O14" s="195">
        <v>3500</v>
      </c>
      <c r="P14" s="196">
        <v>1</v>
      </c>
      <c r="Q14" s="4"/>
      <c r="R14" s="5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51">
      <c r="A15" s="4"/>
      <c r="B15" s="5"/>
      <c r="C15" s="4"/>
      <c r="D15" s="182">
        <v>1</v>
      </c>
      <c r="E15" s="191" t="s">
        <v>269</v>
      </c>
      <c r="F15" s="192" t="s">
        <v>300</v>
      </c>
      <c r="G15" s="193">
        <v>2910915679823</v>
      </c>
      <c r="H15" s="74">
        <f t="shared" si="0"/>
        <v>33496</v>
      </c>
      <c r="I15" s="193" t="str">
        <f t="shared" si="1"/>
        <v>F</v>
      </c>
      <c r="J15" s="194">
        <f t="shared" ca="1" si="2"/>
        <v>29</v>
      </c>
      <c r="K15" s="74">
        <v>42767</v>
      </c>
      <c r="L15" s="194">
        <f t="shared" ca="1" si="3"/>
        <v>3</v>
      </c>
      <c r="M15" s="192" t="str">
        <f t="shared" ca="1" si="4"/>
        <v>NU</v>
      </c>
      <c r="N15" s="192" t="s">
        <v>280</v>
      </c>
      <c r="O15" s="195">
        <v>1000</v>
      </c>
      <c r="P15" s="196">
        <v>1</v>
      </c>
      <c r="Q15" s="4"/>
      <c r="R15" s="5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51">
      <c r="A16" s="4"/>
      <c r="B16" s="5"/>
      <c r="C16" s="4"/>
      <c r="D16" s="182">
        <v>10</v>
      </c>
      <c r="E16" s="191" t="s">
        <v>275</v>
      </c>
      <c r="F16" s="192" t="s">
        <v>306</v>
      </c>
      <c r="G16" s="193">
        <v>1911202393786</v>
      </c>
      <c r="H16" s="74">
        <f t="shared" si="0"/>
        <v>33574</v>
      </c>
      <c r="I16" s="193" t="str">
        <f t="shared" si="1"/>
        <v>M</v>
      </c>
      <c r="J16" s="194">
        <f t="shared" ca="1" si="2"/>
        <v>29</v>
      </c>
      <c r="K16" s="74">
        <v>42951</v>
      </c>
      <c r="L16" s="194">
        <f t="shared" ca="1" si="3"/>
        <v>3</v>
      </c>
      <c r="M16" s="192" t="str">
        <f t="shared" ca="1" si="4"/>
        <v>NU</v>
      </c>
      <c r="N16" s="192" t="s">
        <v>296</v>
      </c>
      <c r="O16" s="195">
        <v>1000</v>
      </c>
      <c r="P16" s="196">
        <v>1</v>
      </c>
      <c r="Q16" s="4"/>
      <c r="R16" s="5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1:49">
      <c r="A17" s="4"/>
      <c r="B17" s="5"/>
      <c r="C17" s="4"/>
      <c r="D17" s="182">
        <v>15</v>
      </c>
      <c r="E17" s="191" t="s">
        <v>254</v>
      </c>
      <c r="F17" s="192" t="s">
        <v>164</v>
      </c>
      <c r="G17" s="193">
        <v>1911118764210</v>
      </c>
      <c r="H17" s="74">
        <f t="shared" si="0"/>
        <v>33560</v>
      </c>
      <c r="I17" s="193" t="str">
        <f t="shared" si="1"/>
        <v>M</v>
      </c>
      <c r="J17" s="194">
        <f t="shared" ca="1" si="2"/>
        <v>29</v>
      </c>
      <c r="K17" s="74">
        <v>41426</v>
      </c>
      <c r="L17" s="194">
        <f t="shared" ca="1" si="3"/>
        <v>7</v>
      </c>
      <c r="M17" s="192" t="str">
        <f t="shared" ca="1" si="4"/>
        <v>NU</v>
      </c>
      <c r="N17" s="192" t="s">
        <v>280</v>
      </c>
      <c r="O17" s="195">
        <v>2000</v>
      </c>
      <c r="P17" s="196">
        <v>3</v>
      </c>
      <c r="Q17" s="4"/>
      <c r="R17" s="5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1:49">
      <c r="A18" s="4"/>
      <c r="B18" s="5"/>
      <c r="C18" s="4"/>
      <c r="D18" s="182">
        <v>30</v>
      </c>
      <c r="E18" s="197" t="s">
        <v>288</v>
      </c>
      <c r="F18" s="192" t="s">
        <v>284</v>
      </c>
      <c r="G18" s="193">
        <v>1911102320222</v>
      </c>
      <c r="H18" s="74">
        <f t="shared" si="0"/>
        <v>33544</v>
      </c>
      <c r="I18" s="193" t="str">
        <f t="shared" si="1"/>
        <v>M</v>
      </c>
      <c r="J18" s="194">
        <f t="shared" ca="1" si="2"/>
        <v>29</v>
      </c>
      <c r="K18" s="74">
        <v>41264</v>
      </c>
      <c r="L18" s="194">
        <f t="shared" ca="1" si="3"/>
        <v>8</v>
      </c>
      <c r="M18" s="192" t="str">
        <f t="shared" ca="1" si="4"/>
        <v>NU</v>
      </c>
      <c r="N18" s="192" t="s">
        <v>281</v>
      </c>
      <c r="O18" s="195">
        <v>4500</v>
      </c>
      <c r="P18" s="196">
        <v>2</v>
      </c>
      <c r="Q18" s="4"/>
      <c r="R18" s="5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1:49">
      <c r="A19" s="4"/>
      <c r="B19" s="5"/>
      <c r="C19" s="4"/>
      <c r="D19" s="182">
        <v>31</v>
      </c>
      <c r="E19" s="197" t="s">
        <v>279</v>
      </c>
      <c r="F19" s="192" t="s">
        <v>98</v>
      </c>
      <c r="G19" s="193">
        <v>1910318245177</v>
      </c>
      <c r="H19" s="74">
        <f t="shared" si="0"/>
        <v>33315</v>
      </c>
      <c r="I19" s="193" t="str">
        <f t="shared" si="1"/>
        <v>M</v>
      </c>
      <c r="J19" s="194">
        <f t="shared" ca="1" si="2"/>
        <v>29</v>
      </c>
      <c r="K19" s="74">
        <v>41702</v>
      </c>
      <c r="L19" s="194">
        <f t="shared" ca="1" si="3"/>
        <v>6</v>
      </c>
      <c r="M19" s="192" t="str">
        <f t="shared" ca="1" si="4"/>
        <v>NU</v>
      </c>
      <c r="N19" s="192" t="s">
        <v>281</v>
      </c>
      <c r="O19" s="195">
        <v>4500</v>
      </c>
      <c r="P19" s="196">
        <v>1</v>
      </c>
      <c r="Q19" s="4"/>
      <c r="R19" s="5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1:49">
      <c r="A20" s="4"/>
      <c r="B20" s="5"/>
      <c r="C20" s="4"/>
      <c r="D20" s="182">
        <v>12</v>
      </c>
      <c r="E20" s="191" t="s">
        <v>262</v>
      </c>
      <c r="F20" s="192" t="s">
        <v>93</v>
      </c>
      <c r="G20" s="193">
        <v>2900316244546</v>
      </c>
      <c r="H20" s="74">
        <f t="shared" si="0"/>
        <v>32948</v>
      </c>
      <c r="I20" s="193" t="str">
        <f t="shared" si="1"/>
        <v>F</v>
      </c>
      <c r="J20" s="194">
        <f t="shared" ca="1" si="2"/>
        <v>30</v>
      </c>
      <c r="K20" s="74">
        <v>42158</v>
      </c>
      <c r="L20" s="194">
        <f t="shared" ca="1" si="3"/>
        <v>5</v>
      </c>
      <c r="M20" s="192" t="str">
        <f t="shared" ca="1" si="4"/>
        <v>NU</v>
      </c>
      <c r="N20" s="192" t="s">
        <v>294</v>
      </c>
      <c r="O20" s="195">
        <v>1500</v>
      </c>
      <c r="P20" s="196">
        <v>1</v>
      </c>
      <c r="Q20" s="4"/>
      <c r="R20" s="5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1:49">
      <c r="A21" s="4"/>
      <c r="B21" s="5"/>
      <c r="C21" s="4"/>
      <c r="D21" s="182">
        <v>20</v>
      </c>
      <c r="E21" s="191" t="s">
        <v>261</v>
      </c>
      <c r="F21" s="192" t="s">
        <v>305</v>
      </c>
      <c r="G21" s="193">
        <v>2900319557317</v>
      </c>
      <c r="H21" s="74">
        <f t="shared" si="0"/>
        <v>32951</v>
      </c>
      <c r="I21" s="193" t="str">
        <f t="shared" si="1"/>
        <v>F</v>
      </c>
      <c r="J21" s="194">
        <f t="shared" ca="1" si="2"/>
        <v>30</v>
      </c>
      <c r="K21" s="74">
        <v>41643</v>
      </c>
      <c r="L21" s="194">
        <f t="shared" ca="1" si="3"/>
        <v>6</v>
      </c>
      <c r="M21" s="192" t="str">
        <f t="shared" ca="1" si="4"/>
        <v>NU</v>
      </c>
      <c r="N21" s="192" t="s">
        <v>299</v>
      </c>
      <c r="O21" s="195">
        <v>3500</v>
      </c>
      <c r="P21" s="196">
        <v>1</v>
      </c>
      <c r="Q21" s="4"/>
      <c r="R21" s="5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1:49">
      <c r="A22" s="4"/>
      <c r="B22" s="5"/>
      <c r="C22" s="4"/>
      <c r="D22" s="182">
        <v>28</v>
      </c>
      <c r="E22" s="197" t="s">
        <v>252</v>
      </c>
      <c r="F22" s="192" t="s">
        <v>283</v>
      </c>
      <c r="G22" s="193">
        <v>1900830012030</v>
      </c>
      <c r="H22" s="74">
        <f t="shared" si="0"/>
        <v>33115</v>
      </c>
      <c r="I22" s="193" t="str">
        <f t="shared" si="1"/>
        <v>M</v>
      </c>
      <c r="J22" s="194">
        <f t="shared" ca="1" si="2"/>
        <v>30</v>
      </c>
      <c r="K22" s="74">
        <v>41462</v>
      </c>
      <c r="L22" s="194">
        <f t="shared" ca="1" si="3"/>
        <v>7</v>
      </c>
      <c r="M22" s="192" t="str">
        <f t="shared" ca="1" si="4"/>
        <v>NU</v>
      </c>
      <c r="N22" s="192" t="s">
        <v>281</v>
      </c>
      <c r="O22" s="195">
        <v>4500</v>
      </c>
      <c r="P22" s="196">
        <v>2</v>
      </c>
      <c r="Q22" s="4"/>
      <c r="R22" s="5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1:49">
      <c r="A23" s="4"/>
      <c r="B23" s="5"/>
      <c r="C23" s="4"/>
      <c r="D23" s="182">
        <v>4</v>
      </c>
      <c r="E23" s="191" t="s">
        <v>80</v>
      </c>
      <c r="F23" s="192" t="s">
        <v>92</v>
      </c>
      <c r="G23" s="193">
        <v>2890117903421</v>
      </c>
      <c r="H23" s="74">
        <f t="shared" si="0"/>
        <v>32525</v>
      </c>
      <c r="I23" s="193" t="str">
        <f t="shared" si="1"/>
        <v>F</v>
      </c>
      <c r="J23" s="194">
        <f t="shared" ca="1" si="2"/>
        <v>31</v>
      </c>
      <c r="K23" s="74">
        <v>41428</v>
      </c>
      <c r="L23" s="194">
        <f t="shared" ca="1" si="3"/>
        <v>7</v>
      </c>
      <c r="M23" s="192" t="str">
        <f t="shared" ca="1" si="4"/>
        <v>DA</v>
      </c>
      <c r="N23" s="192" t="s">
        <v>280</v>
      </c>
      <c r="O23" s="195">
        <v>2000</v>
      </c>
      <c r="P23" s="196">
        <v>1</v>
      </c>
      <c r="Q23" s="4"/>
      <c r="R23" s="5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1:49">
      <c r="A24" s="4"/>
      <c r="B24" s="5"/>
      <c r="C24" s="4"/>
      <c r="D24" s="182">
        <v>18</v>
      </c>
      <c r="E24" s="191" t="s">
        <v>257</v>
      </c>
      <c r="F24" s="192" t="s">
        <v>258</v>
      </c>
      <c r="G24" s="193">
        <v>1890503074079</v>
      </c>
      <c r="H24" s="74">
        <f t="shared" si="0"/>
        <v>32631</v>
      </c>
      <c r="I24" s="193" t="str">
        <f t="shared" si="1"/>
        <v>M</v>
      </c>
      <c r="J24" s="194">
        <f t="shared" ca="1" si="2"/>
        <v>31</v>
      </c>
      <c r="K24" s="74">
        <v>43589</v>
      </c>
      <c r="L24" s="194">
        <f t="shared" ca="1" si="3"/>
        <v>1</v>
      </c>
      <c r="M24" s="192" t="str">
        <f t="shared" ca="1" si="4"/>
        <v>DA</v>
      </c>
      <c r="N24" s="192" t="s">
        <v>298</v>
      </c>
      <c r="O24" s="195">
        <v>800</v>
      </c>
      <c r="P24" s="196">
        <v>1</v>
      </c>
      <c r="Q24" s="4"/>
      <c r="R24" s="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>
      <c r="A25" s="4"/>
      <c r="B25" s="5"/>
      <c r="C25" s="4"/>
      <c r="D25" s="182">
        <v>23</v>
      </c>
      <c r="E25" s="191" t="s">
        <v>266</v>
      </c>
      <c r="F25" s="192" t="s">
        <v>100</v>
      </c>
      <c r="G25" s="193">
        <v>2891130226525</v>
      </c>
      <c r="H25" s="74">
        <f t="shared" si="0"/>
        <v>32842</v>
      </c>
      <c r="I25" s="193" t="str">
        <f t="shared" si="1"/>
        <v>F</v>
      </c>
      <c r="J25" s="194">
        <f t="shared" ca="1" si="2"/>
        <v>31</v>
      </c>
      <c r="K25" s="74">
        <v>41002</v>
      </c>
      <c r="L25" s="194">
        <f t="shared" ca="1" si="3"/>
        <v>8</v>
      </c>
      <c r="M25" s="192" t="str">
        <f t="shared" ca="1" si="4"/>
        <v>DA</v>
      </c>
      <c r="N25" s="192" t="s">
        <v>299</v>
      </c>
      <c r="O25" s="195">
        <v>3500</v>
      </c>
      <c r="P25" s="196">
        <v>2</v>
      </c>
      <c r="Q25" s="4"/>
      <c r="R25" s="5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1:49">
      <c r="A26" s="4"/>
      <c r="B26" s="5"/>
      <c r="C26" s="4"/>
      <c r="D26" s="182">
        <v>27</v>
      </c>
      <c r="E26" s="197" t="s">
        <v>262</v>
      </c>
      <c r="F26" s="192" t="s">
        <v>282</v>
      </c>
      <c r="G26" s="193">
        <v>1891101155151</v>
      </c>
      <c r="H26" s="74">
        <f t="shared" si="0"/>
        <v>32813</v>
      </c>
      <c r="I26" s="193" t="str">
        <f t="shared" si="1"/>
        <v>M</v>
      </c>
      <c r="J26" s="194">
        <f t="shared" ca="1" si="2"/>
        <v>31</v>
      </c>
      <c r="K26" s="74">
        <v>41336</v>
      </c>
      <c r="L26" s="194">
        <f t="shared" ca="1" si="3"/>
        <v>7</v>
      </c>
      <c r="M26" s="192" t="str">
        <f t="shared" ca="1" si="4"/>
        <v>DA</v>
      </c>
      <c r="N26" s="192" t="s">
        <v>281</v>
      </c>
      <c r="O26" s="195">
        <v>4500</v>
      </c>
      <c r="P26" s="196">
        <v>1</v>
      </c>
      <c r="Q26" s="4"/>
      <c r="R26" s="5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>
      <c r="A27" s="4"/>
      <c r="B27" s="5"/>
      <c r="C27" s="4"/>
      <c r="D27" s="182">
        <v>8</v>
      </c>
      <c r="E27" s="191" t="s">
        <v>91</v>
      </c>
      <c r="F27" s="192" t="s">
        <v>304</v>
      </c>
      <c r="G27" s="193">
        <v>1881112323851</v>
      </c>
      <c r="H27" s="74">
        <f t="shared" si="0"/>
        <v>32459</v>
      </c>
      <c r="I27" s="193" t="str">
        <f t="shared" si="1"/>
        <v>M</v>
      </c>
      <c r="J27" s="194">
        <f t="shared" ca="1" si="2"/>
        <v>32</v>
      </c>
      <c r="K27" s="74">
        <v>39509</v>
      </c>
      <c r="L27" s="194">
        <f t="shared" ca="1" si="3"/>
        <v>12</v>
      </c>
      <c r="M27" s="192" t="str">
        <f t="shared" ca="1" si="4"/>
        <v>DA</v>
      </c>
      <c r="N27" s="192" t="s">
        <v>295</v>
      </c>
      <c r="O27" s="195">
        <v>3500</v>
      </c>
      <c r="P27" s="196">
        <v>2</v>
      </c>
      <c r="Q27" s="4"/>
      <c r="R27" s="5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1:49">
      <c r="A28" s="4"/>
      <c r="B28" s="5"/>
      <c r="C28" s="4"/>
      <c r="D28" s="182">
        <v>14</v>
      </c>
      <c r="E28" s="191" t="s">
        <v>252</v>
      </c>
      <c r="F28" s="192" t="s">
        <v>253</v>
      </c>
      <c r="G28" s="193">
        <v>2880214765214</v>
      </c>
      <c r="H28" s="74">
        <f t="shared" si="0"/>
        <v>32187</v>
      </c>
      <c r="I28" s="193" t="str">
        <f t="shared" si="1"/>
        <v>F</v>
      </c>
      <c r="J28" s="194">
        <f t="shared" ca="1" si="2"/>
        <v>32</v>
      </c>
      <c r="K28" s="74">
        <v>42158</v>
      </c>
      <c r="L28" s="194">
        <f t="shared" ca="1" si="3"/>
        <v>5</v>
      </c>
      <c r="M28" s="192" t="str">
        <f t="shared" ca="1" si="4"/>
        <v>DA</v>
      </c>
      <c r="N28" s="192" t="s">
        <v>294</v>
      </c>
      <c r="O28" s="195">
        <v>1500</v>
      </c>
      <c r="P28" s="196">
        <v>1</v>
      </c>
      <c r="Q28" s="4"/>
      <c r="R28" s="5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1:49">
      <c r="A29" s="4"/>
      <c r="B29" s="5"/>
      <c r="C29" s="4"/>
      <c r="D29" s="182">
        <v>19</v>
      </c>
      <c r="E29" s="191" t="s">
        <v>259</v>
      </c>
      <c r="F29" s="192" t="s">
        <v>260</v>
      </c>
      <c r="G29" s="193">
        <v>1870610429939</v>
      </c>
      <c r="H29" s="74">
        <f t="shared" si="0"/>
        <v>31938</v>
      </c>
      <c r="I29" s="193" t="str">
        <f t="shared" si="1"/>
        <v>M</v>
      </c>
      <c r="J29" s="194">
        <f t="shared" ca="1" si="2"/>
        <v>33</v>
      </c>
      <c r="K29" s="74">
        <v>41526</v>
      </c>
      <c r="L29" s="194">
        <f t="shared" ca="1" si="3"/>
        <v>7</v>
      </c>
      <c r="M29" s="192" t="str">
        <f t="shared" ca="1" si="4"/>
        <v>DA</v>
      </c>
      <c r="N29" s="192" t="s">
        <v>292</v>
      </c>
      <c r="O29" s="195">
        <v>7500</v>
      </c>
      <c r="P29" s="196">
        <v>2</v>
      </c>
      <c r="Q29" s="4"/>
      <c r="R29" s="5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1:49">
      <c r="A30" s="4"/>
      <c r="B30" s="5"/>
      <c r="C30" s="4"/>
      <c r="D30" s="182">
        <v>22</v>
      </c>
      <c r="E30" s="191" t="s">
        <v>264</v>
      </c>
      <c r="F30" s="192" t="s">
        <v>265</v>
      </c>
      <c r="G30" s="193">
        <v>2870225121445</v>
      </c>
      <c r="H30" s="74">
        <f t="shared" si="0"/>
        <v>31833</v>
      </c>
      <c r="I30" s="193" t="str">
        <f t="shared" si="1"/>
        <v>F</v>
      </c>
      <c r="J30" s="194">
        <f t="shared" ca="1" si="2"/>
        <v>33</v>
      </c>
      <c r="K30" s="74">
        <v>43347</v>
      </c>
      <c r="L30" s="194">
        <f t="shared" ca="1" si="3"/>
        <v>2</v>
      </c>
      <c r="M30" s="192" t="str">
        <f t="shared" ca="1" si="4"/>
        <v>DA</v>
      </c>
      <c r="N30" s="192" t="s">
        <v>299</v>
      </c>
      <c r="O30" s="195">
        <v>2000</v>
      </c>
      <c r="P30" s="196">
        <v>2</v>
      </c>
      <c r="Q30" s="4"/>
      <c r="R30" s="5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1:49">
      <c r="A31" s="4"/>
      <c r="B31" s="5"/>
      <c r="C31" s="4"/>
      <c r="D31" s="182">
        <v>37</v>
      </c>
      <c r="E31" s="197" t="s">
        <v>85</v>
      </c>
      <c r="F31" s="192" t="s">
        <v>100</v>
      </c>
      <c r="G31" s="193">
        <v>1871230667667</v>
      </c>
      <c r="H31" s="74">
        <f t="shared" si="0"/>
        <v>32141</v>
      </c>
      <c r="I31" s="193" t="str">
        <f t="shared" si="1"/>
        <v>M</v>
      </c>
      <c r="J31" s="194">
        <f t="shared" ca="1" si="2"/>
        <v>33</v>
      </c>
      <c r="K31" s="74">
        <v>40941</v>
      </c>
      <c r="L31" s="194">
        <f t="shared" ca="1" si="3"/>
        <v>8</v>
      </c>
      <c r="M31" s="192" t="str">
        <f t="shared" ca="1" si="4"/>
        <v>DA</v>
      </c>
      <c r="N31" s="192" t="s">
        <v>281</v>
      </c>
      <c r="O31" s="195">
        <v>4500</v>
      </c>
      <c r="P31" s="196">
        <v>3</v>
      </c>
      <c r="Q31" s="4"/>
      <c r="R31" s="5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1:49">
      <c r="A32" s="4"/>
      <c r="B32" s="5"/>
      <c r="C32" s="4"/>
      <c r="D32" s="182">
        <v>25</v>
      </c>
      <c r="E32" s="197" t="s">
        <v>85</v>
      </c>
      <c r="F32" s="192" t="s">
        <v>93</v>
      </c>
      <c r="G32" s="193">
        <v>1860601214764</v>
      </c>
      <c r="H32" s="74">
        <f t="shared" si="0"/>
        <v>31564</v>
      </c>
      <c r="I32" s="193" t="str">
        <f t="shared" si="1"/>
        <v>M</v>
      </c>
      <c r="J32" s="194">
        <f t="shared" ca="1" si="2"/>
        <v>34</v>
      </c>
      <c r="K32" s="74">
        <v>43008</v>
      </c>
      <c r="L32" s="194">
        <f t="shared" ca="1" si="3"/>
        <v>3</v>
      </c>
      <c r="M32" s="192" t="str">
        <f t="shared" ca="1" si="4"/>
        <v>DA</v>
      </c>
      <c r="N32" s="192" t="s">
        <v>281</v>
      </c>
      <c r="O32" s="195">
        <v>3500</v>
      </c>
      <c r="P32" s="196">
        <v>1</v>
      </c>
      <c r="Q32" s="4"/>
      <c r="R32" s="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1:49">
      <c r="A33" s="4"/>
      <c r="B33" s="5"/>
      <c r="C33" s="4"/>
      <c r="D33" s="182">
        <v>5</v>
      </c>
      <c r="E33" s="191" t="s">
        <v>271</v>
      </c>
      <c r="F33" s="192" t="s">
        <v>302</v>
      </c>
      <c r="G33" s="193">
        <v>2850226232525</v>
      </c>
      <c r="H33" s="74">
        <f t="shared" si="0"/>
        <v>31104</v>
      </c>
      <c r="I33" s="193" t="str">
        <f t="shared" si="1"/>
        <v>F</v>
      </c>
      <c r="J33" s="194">
        <f t="shared" ca="1" si="2"/>
        <v>35</v>
      </c>
      <c r="K33" s="74">
        <v>41733</v>
      </c>
      <c r="L33" s="194">
        <f t="shared" ca="1" si="3"/>
        <v>6</v>
      </c>
      <c r="M33" s="192" t="str">
        <f t="shared" ca="1" si="4"/>
        <v>DA</v>
      </c>
      <c r="N33" s="192" t="s">
        <v>280</v>
      </c>
      <c r="O33" s="195">
        <v>2000</v>
      </c>
      <c r="P33" s="196">
        <v>1</v>
      </c>
      <c r="Q33" s="4"/>
      <c r="R33" s="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1:49">
      <c r="A34" s="4"/>
      <c r="B34" s="5"/>
      <c r="C34" s="4"/>
      <c r="D34" s="182">
        <v>6</v>
      </c>
      <c r="E34" s="191" t="s">
        <v>272</v>
      </c>
      <c r="F34" s="192" t="s">
        <v>98</v>
      </c>
      <c r="G34" s="193">
        <v>1851021345131</v>
      </c>
      <c r="H34" s="74">
        <f t="shared" si="0"/>
        <v>31341</v>
      </c>
      <c r="I34" s="193" t="str">
        <f t="shared" si="1"/>
        <v>M</v>
      </c>
      <c r="J34" s="194">
        <f t="shared" ca="1" si="2"/>
        <v>35</v>
      </c>
      <c r="K34" s="74">
        <v>42493</v>
      </c>
      <c r="L34" s="194">
        <f t="shared" ca="1" si="3"/>
        <v>4</v>
      </c>
      <c r="M34" s="192" t="str">
        <f t="shared" ca="1" si="4"/>
        <v>DA</v>
      </c>
      <c r="N34" s="192" t="s">
        <v>295</v>
      </c>
      <c r="O34" s="195">
        <v>1500</v>
      </c>
      <c r="P34" s="196">
        <v>2</v>
      </c>
      <c r="Q34" s="4"/>
      <c r="R34" s="5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1:49">
      <c r="A35" s="4"/>
      <c r="B35" s="5"/>
      <c r="C35" s="4"/>
      <c r="D35" s="182">
        <v>24</v>
      </c>
      <c r="E35" s="191" t="s">
        <v>267</v>
      </c>
      <c r="F35" s="192" t="s">
        <v>268</v>
      </c>
      <c r="G35" s="193">
        <v>1850603113108</v>
      </c>
      <c r="H35" s="74">
        <f t="shared" si="0"/>
        <v>31201</v>
      </c>
      <c r="I35" s="193" t="str">
        <f t="shared" si="1"/>
        <v>M</v>
      </c>
      <c r="J35" s="194">
        <f t="shared" ca="1" si="2"/>
        <v>35</v>
      </c>
      <c r="K35" s="74">
        <v>42665</v>
      </c>
      <c r="L35" s="194">
        <f t="shared" ca="1" si="3"/>
        <v>4</v>
      </c>
      <c r="M35" s="192" t="str">
        <f t="shared" ca="1" si="4"/>
        <v>DA</v>
      </c>
      <c r="N35" s="192" t="s">
        <v>299</v>
      </c>
      <c r="O35" s="195">
        <v>2000</v>
      </c>
      <c r="P35" s="196">
        <v>2</v>
      </c>
      <c r="Q35" s="4"/>
      <c r="R35" s="5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1:49">
      <c r="A36" s="4"/>
      <c r="B36" s="5"/>
      <c r="C36" s="4"/>
      <c r="D36" s="182">
        <v>32</v>
      </c>
      <c r="E36" s="197" t="s">
        <v>89</v>
      </c>
      <c r="F36" s="192" t="s">
        <v>285</v>
      </c>
      <c r="G36" s="193">
        <v>1850613142562</v>
      </c>
      <c r="H36" s="74">
        <f t="shared" si="0"/>
        <v>31211</v>
      </c>
      <c r="I36" s="193" t="str">
        <f t="shared" si="1"/>
        <v>M</v>
      </c>
      <c r="J36" s="194">
        <f t="shared" ca="1" si="2"/>
        <v>35</v>
      </c>
      <c r="K36" s="74">
        <v>43727</v>
      </c>
      <c r="L36" s="194">
        <f t="shared" ca="1" si="3"/>
        <v>1</v>
      </c>
      <c r="M36" s="192" t="str">
        <f t="shared" ca="1" si="4"/>
        <v>DA</v>
      </c>
      <c r="N36" s="192" t="s">
        <v>281</v>
      </c>
      <c r="O36" s="195">
        <v>2000</v>
      </c>
      <c r="P36" s="196">
        <v>2</v>
      </c>
      <c r="Q36" s="4"/>
      <c r="R36" s="5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1:49">
      <c r="A37" s="4"/>
      <c r="B37" s="5"/>
      <c r="C37" s="4"/>
      <c r="D37" s="182">
        <v>33</v>
      </c>
      <c r="E37" s="197" t="s">
        <v>289</v>
      </c>
      <c r="F37" s="192" t="s">
        <v>286</v>
      </c>
      <c r="G37" s="193">
        <v>1830521237805</v>
      </c>
      <c r="H37" s="74">
        <f t="shared" si="0"/>
        <v>30457</v>
      </c>
      <c r="I37" s="193" t="str">
        <f t="shared" si="1"/>
        <v>M</v>
      </c>
      <c r="J37" s="194">
        <f t="shared" ca="1" si="2"/>
        <v>37</v>
      </c>
      <c r="K37" s="74">
        <v>43340</v>
      </c>
      <c r="L37" s="194">
        <f t="shared" ca="1" si="3"/>
        <v>2</v>
      </c>
      <c r="M37" s="192" t="str">
        <f t="shared" ca="1" si="4"/>
        <v>DA</v>
      </c>
      <c r="N37" s="192" t="s">
        <v>281</v>
      </c>
      <c r="O37" s="195">
        <v>2000</v>
      </c>
      <c r="P37" s="196">
        <v>1</v>
      </c>
      <c r="Q37" s="4"/>
      <c r="R37" s="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1:49">
      <c r="A38" s="4"/>
      <c r="B38" s="5"/>
      <c r="C38" s="4"/>
      <c r="D38" s="182">
        <v>2</v>
      </c>
      <c r="E38" s="191" t="s">
        <v>270</v>
      </c>
      <c r="F38" s="192" t="s">
        <v>178</v>
      </c>
      <c r="G38" s="193">
        <v>1811009124376</v>
      </c>
      <c r="H38" s="74">
        <f t="shared" si="0"/>
        <v>29868</v>
      </c>
      <c r="I38" s="193" t="str">
        <f t="shared" si="1"/>
        <v>M</v>
      </c>
      <c r="J38" s="194">
        <f t="shared" ca="1" si="2"/>
        <v>39</v>
      </c>
      <c r="K38" s="74">
        <v>38142</v>
      </c>
      <c r="L38" s="194">
        <f t="shared" ca="1" si="3"/>
        <v>16</v>
      </c>
      <c r="M38" s="192" t="str">
        <f t="shared" ca="1" si="4"/>
        <v>DA</v>
      </c>
      <c r="N38" s="192" t="s">
        <v>293</v>
      </c>
      <c r="O38" s="195">
        <v>8000</v>
      </c>
      <c r="P38" s="196"/>
      <c r="Q38" s="4"/>
      <c r="R38" s="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1:49">
      <c r="A39" s="4"/>
      <c r="B39" s="5"/>
      <c r="C39" s="4"/>
      <c r="D39" s="182">
        <v>38</v>
      </c>
      <c r="E39" s="197" t="s">
        <v>291</v>
      </c>
      <c r="F39" s="192" t="s">
        <v>82</v>
      </c>
      <c r="G39" s="193">
        <v>1770404567890</v>
      </c>
      <c r="H39" s="74">
        <f t="shared" si="0"/>
        <v>28219</v>
      </c>
      <c r="I39" s="193" t="str">
        <f t="shared" si="1"/>
        <v>M</v>
      </c>
      <c r="J39" s="194">
        <f t="shared" ca="1" si="2"/>
        <v>43</v>
      </c>
      <c r="K39" s="74">
        <v>43286</v>
      </c>
      <c r="L39" s="194">
        <f t="shared" ca="1" si="3"/>
        <v>2</v>
      </c>
      <c r="M39" s="192" t="str">
        <f t="shared" ca="1" si="4"/>
        <v>DA</v>
      </c>
      <c r="N39" s="192" t="s">
        <v>281</v>
      </c>
      <c r="O39" s="195">
        <v>3500</v>
      </c>
      <c r="P39" s="196">
        <v>3</v>
      </c>
      <c r="Q39" s="4"/>
      <c r="R39" s="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1:49">
      <c r="A40" s="4"/>
      <c r="B40" s="5"/>
      <c r="C40" s="4"/>
      <c r="D40" s="182">
        <v>29</v>
      </c>
      <c r="E40" s="197" t="s">
        <v>287</v>
      </c>
      <c r="F40" s="192" t="s">
        <v>102</v>
      </c>
      <c r="G40" s="193">
        <v>1741226097865</v>
      </c>
      <c r="H40" s="74">
        <f t="shared" si="0"/>
        <v>27389</v>
      </c>
      <c r="I40" s="193" t="str">
        <f t="shared" si="1"/>
        <v>M</v>
      </c>
      <c r="J40" s="194">
        <f t="shared" ca="1" si="2"/>
        <v>46</v>
      </c>
      <c r="K40" s="74">
        <v>41247</v>
      </c>
      <c r="L40" s="194">
        <f t="shared" ca="1" si="3"/>
        <v>8</v>
      </c>
      <c r="M40" s="192" t="str">
        <f t="shared" ca="1" si="4"/>
        <v>DA</v>
      </c>
      <c r="N40" s="192" t="s">
        <v>281</v>
      </c>
      <c r="O40" s="195">
        <v>4500</v>
      </c>
      <c r="P40" s="196">
        <v>1</v>
      </c>
      <c r="Q40" s="4"/>
      <c r="R40" s="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1:49">
      <c r="A41" s="4"/>
      <c r="B41" s="5"/>
      <c r="C41" s="4"/>
      <c r="D41" s="182">
        <v>9</v>
      </c>
      <c r="E41" s="191" t="s">
        <v>274</v>
      </c>
      <c r="F41" s="192" t="s">
        <v>82</v>
      </c>
      <c r="G41" s="193">
        <v>1731012436119</v>
      </c>
      <c r="H41" s="74">
        <f t="shared" si="0"/>
        <v>26949</v>
      </c>
      <c r="I41" s="193" t="str">
        <f t="shared" si="1"/>
        <v>M</v>
      </c>
      <c r="J41" s="194">
        <f t="shared" ca="1" si="2"/>
        <v>47</v>
      </c>
      <c r="K41" s="74">
        <v>40605</v>
      </c>
      <c r="L41" s="194">
        <f t="shared" ca="1" si="3"/>
        <v>9</v>
      </c>
      <c r="M41" s="192" t="str">
        <f t="shared" ca="1" si="4"/>
        <v>DA</v>
      </c>
      <c r="N41" s="192" t="s">
        <v>292</v>
      </c>
      <c r="O41" s="195">
        <v>7500</v>
      </c>
      <c r="P41" s="196">
        <v>1</v>
      </c>
      <c r="Q41" s="4"/>
      <c r="R41" s="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1:49" ht="17" thickBot="1">
      <c r="A42" s="4"/>
      <c r="B42" s="5"/>
      <c r="C42" s="4"/>
      <c r="D42" s="183">
        <v>3</v>
      </c>
      <c r="E42" s="198" t="s">
        <v>79</v>
      </c>
      <c r="F42" s="199" t="s">
        <v>301</v>
      </c>
      <c r="G42" s="200">
        <v>2691104987123</v>
      </c>
      <c r="H42" s="201">
        <f t="shared" si="0"/>
        <v>25511</v>
      </c>
      <c r="I42" s="200" t="str">
        <f t="shared" si="1"/>
        <v>F</v>
      </c>
      <c r="J42" s="202">
        <f t="shared" ca="1" si="2"/>
        <v>51</v>
      </c>
      <c r="K42" s="201">
        <v>40079</v>
      </c>
      <c r="L42" s="202">
        <f t="shared" ca="1" si="3"/>
        <v>11</v>
      </c>
      <c r="M42" s="199" t="str">
        <f t="shared" ca="1" si="4"/>
        <v>DA</v>
      </c>
      <c r="N42" s="199" t="s">
        <v>294</v>
      </c>
      <c r="O42" s="203">
        <v>1000</v>
      </c>
      <c r="P42" s="204">
        <v>1</v>
      </c>
      <c r="Q42" s="4"/>
      <c r="R42" s="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1:49">
      <c r="A45" s="4"/>
      <c r="B45" s="4"/>
      <c r="C45" s="4"/>
      <c r="D45" s="4"/>
      <c r="E45" s="4"/>
      <c r="F45" s="211" t="s">
        <v>325</v>
      </c>
      <c r="G45" s="133"/>
      <c r="H45" s="212">
        <f>SUM(O5:O42)</f>
        <v>118800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1:49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1:49" ht="17" thickTop="1">
      <c r="A47" s="4"/>
      <c r="B47" s="4"/>
      <c r="C47" s="4"/>
      <c r="D47" s="4"/>
      <c r="E47" s="4"/>
      <c r="F47" s="205" t="s">
        <v>326</v>
      </c>
      <c r="G47" s="206" t="s">
        <v>327</v>
      </c>
      <c r="H47" s="206"/>
      <c r="I47" s="206" t="s">
        <v>328</v>
      </c>
      <c r="J47" s="207" t="s">
        <v>329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1:49" ht="17" thickBot="1">
      <c r="A48" s="4"/>
      <c r="B48" s="4"/>
      <c r="C48" s="4"/>
      <c r="D48" s="4"/>
      <c r="E48" s="4"/>
      <c r="F48" s="208">
        <f>COUNTIF(I5:I42,I42)</f>
        <v>13</v>
      </c>
      <c r="G48" s="209">
        <f>COUNTIF(I5:I42,I41)</f>
        <v>25</v>
      </c>
      <c r="H48" s="209"/>
      <c r="I48" s="209">
        <f ca="1">COUNTIF(M5:M42,M20)</f>
        <v>18</v>
      </c>
      <c r="J48" s="210">
        <f ca="1">COUNTIF(M5:M42,M41)</f>
        <v>20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1:49" ht="17" thickTop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1:4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1:4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1:4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1:4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1:4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1:4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1:4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1:4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1:4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1:4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1:4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1:4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1:4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1:4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1:4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1:4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1:4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1:4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1:4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1:4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1:4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1:4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1:4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1:4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1:4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1:4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1:4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1:4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1:4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1:4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1:4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1:4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1:4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4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</sheetData>
  <sortState xmlns:xlrd2="http://schemas.microsoft.com/office/spreadsheetml/2017/richdata2" ref="D5:P42">
    <sortCondition ref="J13"/>
  </sortState>
  <conditionalFormatting sqref="O5:O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operator="equal" allowBlank="1" showInputMessage="1" showErrorMessage="1" errorTitle="ERROR" promptTitle="INFO" prompt="Minim 13 caractere" sqref="G5:G42" xr:uid="{DB98A029-1278-304A-A53B-1A9F53E7605B}">
      <formula1>13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33</vt:i4>
      </vt:variant>
    </vt:vector>
  </HeadingPairs>
  <TitlesOfParts>
    <vt:vector size="41" baseType="lpstr">
      <vt:lpstr>Acasa</vt:lpstr>
      <vt:lpstr>Vehicule</vt:lpstr>
      <vt:lpstr>Parc_Auto</vt:lpstr>
      <vt:lpstr>Curse_S1</vt:lpstr>
      <vt:lpstr>Raport_S1</vt:lpstr>
      <vt:lpstr>Clienti_Fideli</vt:lpstr>
      <vt:lpstr>Clienti_Curenti</vt:lpstr>
      <vt:lpstr>Angajati</vt:lpstr>
      <vt:lpstr>ACCES_DIR._CĂTRE_PISCINĂ</vt:lpstr>
      <vt:lpstr>Cameră_Delux</vt:lpstr>
      <vt:lpstr>Cameră_Palais</vt:lpstr>
      <vt:lpstr>Cameră_Superioară</vt:lpstr>
      <vt:lpstr>Data_achizitiei</vt:lpstr>
      <vt:lpstr>DATA_ELIBERĂRII</vt:lpstr>
      <vt:lpstr>DATA_OCUPĂRII</vt:lpstr>
      <vt:lpstr>ETAJ</vt:lpstr>
      <vt:lpstr>Kilometraj</vt:lpstr>
      <vt:lpstr>Marca</vt:lpstr>
      <vt:lpstr>Model</vt:lpstr>
      <vt:lpstr>Nr._locuri_pasageri</vt:lpstr>
      <vt:lpstr>Număr_cameră</vt:lpstr>
      <vt:lpstr>Număr_de_înmatriculare</vt:lpstr>
      <vt:lpstr>Nume</vt:lpstr>
      <vt:lpstr>Nume_șofer</vt:lpstr>
      <vt:lpstr>OCUPATĂ_LIBERĂ</vt:lpstr>
      <vt:lpstr>Prenume</vt:lpstr>
      <vt:lpstr>PREȚ_NOAPTE</vt:lpstr>
      <vt:lpstr>Serie_de_șasiu</vt:lpstr>
      <vt:lpstr>Suită_Delux</vt:lpstr>
      <vt:lpstr>Suită_Palais</vt:lpstr>
      <vt:lpstr>Suită_Sperioară</vt:lpstr>
      <vt:lpstr>SUPRAFAȚĂ_ÎN_m²</vt:lpstr>
      <vt:lpstr>TABEL_CAMERE</vt:lpstr>
      <vt:lpstr>Tip</vt:lpstr>
      <vt:lpstr>Tip_Cameră</vt:lpstr>
      <vt:lpstr>TIP_PAT</vt:lpstr>
      <vt:lpstr>Ultima_revzie</vt:lpstr>
      <vt:lpstr>Următoarea_revizie</vt:lpstr>
      <vt:lpstr>Utilizare</vt:lpstr>
      <vt:lpstr>VEDERE_LA_MARE</vt:lpstr>
      <vt:lpstr>Villa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2020-01-01T10:21:30Z</dcterms:created>
  <dcterms:modified xsi:type="dcterms:W3CDTF">2020-01-12T15:24:46Z</dcterms:modified>
</cp:coreProperties>
</file>