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\Downloads\"/>
    </mc:Choice>
  </mc:AlternateContent>
  <xr:revisionPtr revIDLastSave="0" documentId="13_ncr:1_{95183809-D450-435D-BD68-6E8CC0C3A1D8}" xr6:coauthVersionLast="36" xr6:coauthVersionMax="36" xr10:uidLastSave="{00000000-0000-0000-0000-000000000000}"/>
  <bookViews>
    <workbookView xWindow="0" yWindow="0" windowWidth="16875" windowHeight="11610" firstSheet="4" activeTab="7" xr2:uid="{00000000-000D-0000-FFFF-FFFF00000000}"/>
  </bookViews>
  <sheets>
    <sheet name="метод половинного деления " sheetId="4" r:id="rId1"/>
    <sheet name="метод итераций" sheetId="5" r:id="rId2"/>
    <sheet name="метод Ньютона" sheetId="6" r:id="rId3"/>
    <sheet name="метод секущих" sheetId="7" r:id="rId4"/>
    <sheet name="Линейная интерполяция" sheetId="9" r:id="rId5"/>
    <sheet name="интерполяционный многочлен Ньют" sheetId="10" r:id="rId6"/>
    <sheet name="МНК" sheetId="13" r:id="rId7"/>
    <sheet name="Численное интегрирование" sheetId="15" r:id="rId8"/>
    <sheet name="Лист4" sheetId="14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5" l="1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7" i="15"/>
  <c r="C7" i="15"/>
  <c r="C8" i="15" l="1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E3" i="15"/>
  <c r="D3" i="15"/>
  <c r="B7" i="15"/>
  <c r="B3" i="15"/>
  <c r="B4" i="15" l="1"/>
  <c r="B47" i="15"/>
  <c r="B8" i="15" l="1"/>
  <c r="B9" i="15" l="1"/>
  <c r="B10" i="15" l="1"/>
  <c r="B11" i="15" l="1"/>
  <c r="B12" i="15" l="1"/>
  <c r="B13" i="15" l="1"/>
  <c r="B14" i="15" l="1"/>
  <c r="B15" i="15" l="1"/>
  <c r="B16" i="15" l="1"/>
  <c r="B17" i="15" l="1"/>
  <c r="B18" i="15" l="1"/>
  <c r="B19" i="15" l="1"/>
  <c r="B20" i="15" l="1"/>
  <c r="B21" i="15" l="1"/>
  <c r="B22" i="15" l="1"/>
  <c r="B23" i="15" l="1"/>
  <c r="B24" i="15" l="1"/>
  <c r="B25" i="15" l="1"/>
  <c r="B26" i="15" l="1"/>
  <c r="B27" i="15" l="1"/>
  <c r="B28" i="15" l="1"/>
  <c r="B29" i="15" l="1"/>
  <c r="B30" i="15" l="1"/>
  <c r="B31" i="15" l="1"/>
  <c r="B32" i="15" l="1"/>
  <c r="B33" i="15" l="1"/>
  <c r="B34" i="15" l="1"/>
  <c r="B35" i="15" l="1"/>
  <c r="B36" i="15" l="1"/>
  <c r="B37" i="15" l="1"/>
  <c r="B38" i="15" l="1"/>
  <c r="B39" i="15" l="1"/>
  <c r="B40" i="15" l="1"/>
  <c r="B41" i="15" l="1"/>
  <c r="B42" i="15" l="1"/>
  <c r="B43" i="15" l="1"/>
  <c r="B44" i="15" l="1"/>
  <c r="B45" i="15" l="1"/>
  <c r="B46" i="15" l="1"/>
  <c r="K9" i="15" l="1"/>
  <c r="O23" i="15" l="1"/>
  <c r="M16" i="15"/>
  <c r="B8" i="13" l="1"/>
  <c r="B9" i="13"/>
  <c r="B10" i="13"/>
  <c r="C10" i="13" s="1"/>
  <c r="C6" i="13"/>
  <c r="C7" i="13"/>
  <c r="C8" i="13"/>
  <c r="C9" i="13"/>
  <c r="B20" i="13"/>
  <c r="B5" i="13"/>
  <c r="E1" i="10" l="1"/>
  <c r="C4" i="13"/>
  <c r="B6" i="10"/>
  <c r="B6" i="13"/>
  <c r="B21" i="13"/>
  <c r="B22" i="13"/>
  <c r="B23" i="13" s="1"/>
  <c r="B24" i="13" s="1"/>
  <c r="B25" i="13" s="1"/>
  <c r="B26" i="13" s="1"/>
  <c r="C5" i="13" l="1"/>
  <c r="B7" i="13"/>
  <c r="J7" i="13" l="1"/>
  <c r="G6" i="13" l="1"/>
  <c r="G4" i="13"/>
  <c r="G5" i="13"/>
  <c r="J5" i="13"/>
  <c r="H6" i="13"/>
  <c r="J6" i="13"/>
  <c r="H5" i="13"/>
  <c r="H4" i="13"/>
  <c r="H7" i="13"/>
  <c r="G7" i="13"/>
  <c r="J4" i="13"/>
  <c r="I6" i="13"/>
  <c r="I5" i="13"/>
  <c r="N5" i="13"/>
  <c r="I7" i="13"/>
  <c r="I4" i="13"/>
  <c r="N7" i="13" l="1"/>
  <c r="F13" i="13" a="1"/>
  <c r="H13" i="13" s="1"/>
  <c r="N6" i="13"/>
  <c r="N4" i="13"/>
  <c r="H14" i="13" l="1"/>
  <c r="G15" i="13"/>
  <c r="F16" i="13"/>
  <c r="G13" i="13"/>
  <c r="I14" i="13"/>
  <c r="H15" i="13"/>
  <c r="G16" i="13"/>
  <c r="F13" i="13"/>
  <c r="F14" i="13"/>
  <c r="I15" i="13"/>
  <c r="H16" i="13"/>
  <c r="I13" i="13"/>
  <c r="G14" i="13"/>
  <c r="F15" i="13"/>
  <c r="I16" i="13"/>
  <c r="M13" i="13" l="1" a="1"/>
  <c r="M15" i="13" s="1"/>
  <c r="M16" i="13"/>
  <c r="M13" i="13" l="1"/>
  <c r="M14" i="13"/>
  <c r="C25" i="13" l="1"/>
  <c r="C22" i="13"/>
  <c r="C21" i="13"/>
  <c r="C20" i="13"/>
  <c r="C23" i="13"/>
  <c r="C26" i="13"/>
  <c r="C24" i="13"/>
  <c r="A2" i="9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4" i="5"/>
  <c r="N6" i="7"/>
  <c r="P6" i="7" s="1"/>
  <c r="R6" i="7" s="1"/>
  <c r="O6" i="7"/>
  <c r="Q6" i="7"/>
  <c r="O7" i="7"/>
  <c r="Q7" i="7"/>
  <c r="O8" i="7"/>
  <c r="Q8" i="7" s="1"/>
  <c r="O9" i="7"/>
  <c r="Q9" i="7" s="1"/>
  <c r="O10" i="7"/>
  <c r="Q10" i="7" s="1"/>
  <c r="O11" i="7"/>
  <c r="Q11" i="7"/>
  <c r="O12" i="7"/>
  <c r="Q12" i="7"/>
  <c r="O13" i="7"/>
  <c r="Q13" i="7"/>
  <c r="O14" i="7"/>
  <c r="Q14" i="7" s="1"/>
  <c r="O15" i="7"/>
  <c r="Q15" i="7" s="1"/>
  <c r="O16" i="7"/>
  <c r="Q16" i="7" s="1"/>
  <c r="O17" i="7"/>
  <c r="Q17" i="7"/>
  <c r="O18" i="7"/>
  <c r="Q18" i="7"/>
  <c r="Q2" i="7"/>
  <c r="R2" i="7" s="1"/>
  <c r="S2" i="7" s="1"/>
  <c r="T2" i="7" s="1"/>
  <c r="P2" i="7"/>
  <c r="F21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W6" i="7" l="1"/>
  <c r="S6" i="7"/>
  <c r="N7" i="7"/>
  <c r="C3" i="9"/>
  <c r="C2" i="9"/>
  <c r="B2" i="9"/>
  <c r="O5" i="7"/>
  <c r="O4" i="7"/>
  <c r="O3" i="7"/>
  <c r="N3" i="7"/>
  <c r="P3" i="7" s="1"/>
  <c r="O8" i="6"/>
  <c r="P8" i="6" s="1"/>
  <c r="Q8" i="6" s="1"/>
  <c r="T5" i="6"/>
  <c r="T6" i="6"/>
  <c r="T7" i="6"/>
  <c r="T14" i="6"/>
  <c r="R5" i="6"/>
  <c r="R6" i="6"/>
  <c r="R7" i="6"/>
  <c r="Q5" i="6"/>
  <c r="Q6" i="6"/>
  <c r="Q7" i="6"/>
  <c r="P4" i="6"/>
  <c r="P5" i="6"/>
  <c r="P6" i="6"/>
  <c r="P7" i="6"/>
  <c r="O5" i="6"/>
  <c r="N6" i="6" s="1"/>
  <c r="O6" i="6" s="1"/>
  <c r="N7" i="6" s="1"/>
  <c r="O7" i="6" s="1"/>
  <c r="N8" i="6" s="1"/>
  <c r="N5" i="6"/>
  <c r="R7" i="5"/>
  <c r="R6" i="5"/>
  <c r="P5" i="5"/>
  <c r="P6" i="5"/>
  <c r="P7" i="5"/>
  <c r="O5" i="5"/>
  <c r="O6" i="5"/>
  <c r="O7" i="5"/>
  <c r="N6" i="5"/>
  <c r="N7" i="5"/>
  <c r="M5" i="5"/>
  <c r="L6" i="5" s="1"/>
  <c r="M6" i="5" s="1"/>
  <c r="O4" i="4"/>
  <c r="V6" i="7" l="1"/>
  <c r="T6" i="7"/>
  <c r="P7" i="7"/>
  <c r="R7" i="7" s="1"/>
  <c r="R8" i="6"/>
  <c r="T8" i="6"/>
  <c r="N9" i="6"/>
  <c r="O9" i="6" s="1"/>
  <c r="W7" i="7" l="1"/>
  <c r="X7" i="7" s="1"/>
  <c r="N8" i="7"/>
  <c r="S7" i="7"/>
  <c r="C4" i="9"/>
  <c r="N10" i="6"/>
  <c r="O10" i="6" s="1"/>
  <c r="P9" i="6"/>
  <c r="Q9" i="6" s="1"/>
  <c r="P8" i="7" l="1"/>
  <c r="R8" i="7"/>
  <c r="V7" i="7"/>
  <c r="T7" i="7"/>
  <c r="C5" i="9"/>
  <c r="T9" i="6"/>
  <c r="R9" i="6"/>
  <c r="N11" i="6"/>
  <c r="O11" i="6" s="1"/>
  <c r="P10" i="6"/>
  <c r="Q10" i="6" s="1"/>
  <c r="S8" i="7" l="1"/>
  <c r="W8" i="7"/>
  <c r="X8" i="7" s="1"/>
  <c r="Y8" i="7" s="1"/>
  <c r="N9" i="7"/>
  <c r="C6" i="9"/>
  <c r="T10" i="6"/>
  <c r="R10" i="6"/>
  <c r="N12" i="6"/>
  <c r="O12" i="6" s="1"/>
  <c r="P11" i="6"/>
  <c r="Q11" i="6" s="1"/>
  <c r="T8" i="7" l="1"/>
  <c r="V8" i="7"/>
  <c r="P9" i="7"/>
  <c r="R9" i="7"/>
  <c r="C7" i="9"/>
  <c r="R11" i="6"/>
  <c r="T11" i="6"/>
  <c r="N13" i="6"/>
  <c r="O13" i="6" s="1"/>
  <c r="P13" i="6" s="1"/>
  <c r="Q13" i="6" s="1"/>
  <c r="P12" i="6"/>
  <c r="Q12" i="6" s="1"/>
  <c r="S9" i="7" l="1"/>
  <c r="N10" i="7"/>
  <c r="W9" i="7"/>
  <c r="C8" i="9"/>
  <c r="R12" i="6"/>
  <c r="T12" i="6"/>
  <c r="T13" i="6"/>
  <c r="R13" i="6"/>
  <c r="P10" i="7" l="1"/>
  <c r="R10" i="7"/>
  <c r="T9" i="7"/>
  <c r="V9" i="7"/>
  <c r="C9" i="9"/>
  <c r="S10" i="7" l="1"/>
  <c r="N11" i="7"/>
  <c r="W10" i="7"/>
  <c r="X10" i="7" s="1"/>
  <c r="C10" i="9"/>
  <c r="P11" i="7" l="1"/>
  <c r="R11" i="7" s="1"/>
  <c r="T10" i="7"/>
  <c r="V10" i="7"/>
  <c r="C11" i="9"/>
  <c r="N12" i="7" l="1"/>
  <c r="W11" i="7"/>
  <c r="X11" i="7" s="1"/>
  <c r="Y11" i="7" s="1"/>
  <c r="S11" i="7"/>
  <c r="C12" i="9"/>
  <c r="V11" i="7" l="1"/>
  <c r="T11" i="7"/>
  <c r="P12" i="7"/>
  <c r="R12" i="7" s="1"/>
  <c r="C13" i="9"/>
  <c r="W12" i="7" l="1"/>
  <c r="S12" i="7"/>
  <c r="N13" i="7"/>
  <c r="C14" i="9"/>
  <c r="P13" i="7" l="1"/>
  <c r="R13" i="7" s="1"/>
  <c r="T12" i="7"/>
  <c r="V12" i="7"/>
  <c r="C15" i="9"/>
  <c r="W13" i="7" l="1"/>
  <c r="X13" i="7" s="1"/>
  <c r="S13" i="7"/>
  <c r="N14" i="7"/>
  <c r="B16" i="9"/>
  <c r="V13" i="7" l="1"/>
  <c r="T13" i="7"/>
  <c r="P14" i="7"/>
  <c r="R14" i="7" s="1"/>
  <c r="A7" i="10"/>
  <c r="A8" i="10" s="1"/>
  <c r="B8" i="10" s="1"/>
  <c r="R6" i="10"/>
  <c r="R7" i="10" s="1"/>
  <c r="R8" i="10" s="1"/>
  <c r="R9" i="10" s="1"/>
  <c r="R10" i="10" s="1"/>
  <c r="R11" i="10" s="1"/>
  <c r="B4" i="7"/>
  <c r="B7" i="10" l="1"/>
  <c r="C6" i="10" s="1"/>
  <c r="W14" i="7"/>
  <c r="X14" i="7" s="1"/>
  <c r="Y14" i="7" s="1"/>
  <c r="N15" i="7"/>
  <c r="S14" i="7"/>
  <c r="C7" i="10"/>
  <c r="D6" i="10" s="1"/>
  <c r="A9" i="10"/>
  <c r="R12" i="10"/>
  <c r="R13" i="10" s="1"/>
  <c r="A10" i="10" l="1"/>
  <c r="B10" i="10" s="1"/>
  <c r="B9" i="10"/>
  <c r="C8" i="10" s="1"/>
  <c r="D7" i="10" s="1"/>
  <c r="E6" i="10" s="1"/>
  <c r="P15" i="7"/>
  <c r="R15" i="7"/>
  <c r="T14" i="7"/>
  <c r="V14" i="7"/>
  <c r="A11" i="10"/>
  <c r="B11" i="10" s="1"/>
  <c r="C9" i="10"/>
  <c r="R14" i="10"/>
  <c r="D8" i="10" l="1"/>
  <c r="E7" i="10" s="1"/>
  <c r="F6" i="10" s="1"/>
  <c r="S15" i="7"/>
  <c r="W15" i="7"/>
  <c r="N16" i="7"/>
  <c r="A12" i="10"/>
  <c r="B12" i="10" s="1"/>
  <c r="C10" i="10"/>
  <c r="D9" i="10" s="1"/>
  <c r="R15" i="10"/>
  <c r="E8" i="10" l="1"/>
  <c r="P16" i="7"/>
  <c r="R16" i="7" s="1"/>
  <c r="V15" i="7"/>
  <c r="T15" i="7"/>
  <c r="F7" i="10"/>
  <c r="G6" i="10" s="1"/>
  <c r="A13" i="10"/>
  <c r="B13" i="10" s="1"/>
  <c r="C11" i="10"/>
  <c r="D10" i="10" s="1"/>
  <c r="E9" i="10" s="1"/>
  <c r="F8" i="10" s="1"/>
  <c r="G7" i="10" s="1"/>
  <c r="H6" i="10" s="1"/>
  <c r="R16" i="10"/>
  <c r="S16" i="7" l="1"/>
  <c r="N17" i="7"/>
  <c r="W16" i="7"/>
  <c r="X16" i="7" s="1"/>
  <c r="A14" i="10"/>
  <c r="B14" i="10" s="1"/>
  <c r="C12" i="10"/>
  <c r="D11" i="10" s="1"/>
  <c r="E10" i="10" s="1"/>
  <c r="F9" i="10" s="1"/>
  <c r="G8" i="10" s="1"/>
  <c r="H7" i="10" s="1"/>
  <c r="I6" i="10" s="1"/>
  <c r="R17" i="10"/>
  <c r="P17" i="7" l="1"/>
  <c r="R17" i="7" s="1"/>
  <c r="T16" i="7"/>
  <c r="V16" i="7"/>
  <c r="A15" i="10"/>
  <c r="C13" i="10"/>
  <c r="D12" i="10" s="1"/>
  <c r="E11" i="10" s="1"/>
  <c r="F10" i="10" s="1"/>
  <c r="G9" i="10" s="1"/>
  <c r="R18" i="10"/>
  <c r="H8" i="10" l="1"/>
  <c r="I7" i="10" s="1"/>
  <c r="J6" i="10" s="1"/>
  <c r="A16" i="10"/>
  <c r="B16" i="10" s="1"/>
  <c r="B15" i="10"/>
  <c r="C14" i="10" s="1"/>
  <c r="D13" i="10" s="1"/>
  <c r="E12" i="10" s="1"/>
  <c r="F11" i="10" s="1"/>
  <c r="G10" i="10" s="1"/>
  <c r="H9" i="10" s="1"/>
  <c r="I8" i="10" s="1"/>
  <c r="N18" i="7"/>
  <c r="W17" i="7"/>
  <c r="X17" i="7" s="1"/>
  <c r="Y17" i="7" s="1"/>
  <c r="S17" i="7"/>
  <c r="R19" i="10"/>
  <c r="J7" i="10" l="1"/>
  <c r="K6" i="10" s="1"/>
  <c r="T17" i="7"/>
  <c r="V17" i="7"/>
  <c r="P18" i="7"/>
  <c r="R18" i="7" s="1"/>
  <c r="A17" i="10"/>
  <c r="B17" i="10" s="1"/>
  <c r="C15" i="10"/>
  <c r="D14" i="10" s="1"/>
  <c r="E13" i="10" s="1"/>
  <c r="F12" i="10" s="1"/>
  <c r="G11" i="10" s="1"/>
  <c r="H10" i="10" s="1"/>
  <c r="I9" i="10" s="1"/>
  <c r="J8" i="10" s="1"/>
  <c r="K7" i="10" s="1"/>
  <c r="R20" i="10"/>
  <c r="L6" i="10" l="1"/>
  <c r="S18" i="7"/>
  <c r="W18" i="7"/>
  <c r="A18" i="10"/>
  <c r="B18" i="10" s="1"/>
  <c r="C16" i="10"/>
  <c r="D15" i="10" s="1"/>
  <c r="E14" i="10" s="1"/>
  <c r="F13" i="10" s="1"/>
  <c r="G12" i="10" s="1"/>
  <c r="H11" i="10" s="1"/>
  <c r="I10" i="10" s="1"/>
  <c r="J9" i="10" s="1"/>
  <c r="K8" i="10" s="1"/>
  <c r="L7" i="10" s="1"/>
  <c r="M6" i="10" s="1"/>
  <c r="V18" i="7" l="1"/>
  <c r="T18" i="7"/>
  <c r="A19" i="10"/>
  <c r="B19" i="10" s="1"/>
  <c r="C17" i="10"/>
  <c r="D16" i="10" s="1"/>
  <c r="E15" i="10" s="1"/>
  <c r="F14" i="10" s="1"/>
  <c r="G13" i="10" s="1"/>
  <c r="H12" i="10" s="1"/>
  <c r="I11" i="10" s="1"/>
  <c r="J10" i="10" s="1"/>
  <c r="K9" i="10" s="1"/>
  <c r="L8" i="10" s="1"/>
  <c r="M7" i="10" s="1"/>
  <c r="N6" i="10" s="1"/>
  <c r="A20" i="10" l="1"/>
  <c r="B20" i="10" s="1"/>
  <c r="C18" i="10"/>
  <c r="D17" i="10" s="1"/>
  <c r="E16" i="10" s="1"/>
  <c r="F15" i="10" s="1"/>
  <c r="G14" i="10" s="1"/>
  <c r="H13" i="10" s="1"/>
  <c r="I12" i="10" s="1"/>
  <c r="J11" i="10" s="1"/>
  <c r="K10" i="10" s="1"/>
  <c r="L9" i="10" s="1"/>
  <c r="M8" i="10" s="1"/>
  <c r="N7" i="10" s="1"/>
  <c r="O6" i="10" s="1"/>
  <c r="C19" i="10" l="1"/>
  <c r="D18" i="10" s="1"/>
  <c r="E17" i="10" s="1"/>
  <c r="F16" i="10" s="1"/>
  <c r="G15" i="10" s="1"/>
  <c r="H14" i="10" s="1"/>
  <c r="I13" i="10" s="1"/>
  <c r="J12" i="10" s="1"/>
  <c r="K11" i="10" s="1"/>
  <c r="L10" i="10" s="1"/>
  <c r="M9" i="10" s="1"/>
  <c r="N8" i="10" s="1"/>
  <c r="O7" i="10" s="1"/>
  <c r="P6" i="10" s="1"/>
  <c r="S6" i="10" s="1"/>
  <c r="S14" i="10" l="1"/>
  <c r="S7" i="10"/>
  <c r="S16" i="10"/>
  <c r="S11" i="10"/>
  <c r="S15" i="10"/>
  <c r="S18" i="10"/>
  <c r="S9" i="10"/>
  <c r="S12" i="10"/>
  <c r="S13" i="10"/>
  <c r="S17" i="10"/>
  <c r="S10" i="10"/>
  <c r="S20" i="10"/>
  <c r="S19" i="10"/>
  <c r="S8" i="10"/>
  <c r="B3" i="9" l="1"/>
  <c r="D2" i="9" s="1"/>
  <c r="B4" i="9"/>
  <c r="B5" i="9"/>
  <c r="B6" i="9"/>
  <c r="B7" i="9"/>
  <c r="B8" i="9"/>
  <c r="B9" i="9"/>
  <c r="B10" i="9"/>
  <c r="B11" i="9"/>
  <c r="B12" i="9"/>
  <c r="B13" i="9"/>
  <c r="B14" i="9"/>
  <c r="B15" i="9"/>
  <c r="Q5" i="7"/>
  <c r="D13" i="9" l="1"/>
  <c r="D9" i="9"/>
  <c r="D8" i="9"/>
  <c r="D3" i="9"/>
  <c r="D12" i="9"/>
  <c r="D11" i="9"/>
  <c r="D7" i="9"/>
  <c r="D14" i="9"/>
  <c r="D15" i="9"/>
  <c r="D10" i="9"/>
  <c r="D6" i="9"/>
  <c r="D5" i="9"/>
  <c r="D4" i="9"/>
  <c r="Q4" i="7"/>
  <c r="Q3" i="7"/>
  <c r="R3" i="7" s="1"/>
  <c r="W3" i="7" s="1"/>
  <c r="Q3" i="4"/>
  <c r="O2" i="6"/>
  <c r="P2" i="6" s="1"/>
  <c r="Q2" i="6" s="1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N3" i="6" l="1"/>
  <c r="O3" i="6" s="1"/>
  <c r="N4" i="6" s="1"/>
  <c r="O4" i="6" s="1"/>
  <c r="T2" i="6"/>
  <c r="R2" i="6"/>
  <c r="P3" i="6" l="1"/>
  <c r="Q3" i="6" s="1"/>
  <c r="R3" i="6"/>
  <c r="T3" i="6"/>
  <c r="V2" i="7"/>
  <c r="Q4" i="6"/>
  <c r="R4" i="6" l="1"/>
  <c r="T4" i="6"/>
  <c r="M2" i="5"/>
  <c r="L3" i="5" l="1"/>
  <c r="M3" i="5" s="1"/>
  <c r="N2" i="5"/>
  <c r="O2" i="5" s="1"/>
  <c r="L4" i="5" l="1"/>
  <c r="M4" i="5" s="1"/>
  <c r="N3" i="5"/>
  <c r="O3" i="5" s="1"/>
  <c r="P3" i="5" s="1"/>
  <c r="R3" i="5"/>
  <c r="R2" i="5"/>
  <c r="P2" i="5"/>
  <c r="L5" i="5"/>
  <c r="N4" i="5"/>
  <c r="O4" i="5" s="1"/>
  <c r="P4" i="5" l="1"/>
  <c r="R4" i="5"/>
  <c r="N5" i="5"/>
  <c r="L7" i="5"/>
  <c r="M7" i="5" s="1"/>
  <c r="R5" i="5" l="1"/>
  <c r="B72" i="5" l="1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Y3" i="4" l="1"/>
  <c r="AA3" i="4" s="1"/>
  <c r="R3" i="4"/>
  <c r="U3" i="4"/>
  <c r="V3" i="4" s="1"/>
  <c r="W3" i="4" s="1"/>
  <c r="X3" i="4" s="1"/>
  <c r="P4" i="4" l="1"/>
  <c r="R4" i="4" s="1"/>
  <c r="S3" i="4"/>
  <c r="Y4" i="4" l="1"/>
  <c r="AA4" i="4" s="1"/>
  <c r="U4" i="4"/>
  <c r="V4" i="4" s="1"/>
  <c r="Q4" i="4"/>
  <c r="S4" i="4" s="1"/>
  <c r="W4" i="4" l="1"/>
  <c r="X4" i="4" s="1"/>
  <c r="P5" i="4" l="1"/>
  <c r="R5" i="4" s="1"/>
  <c r="O5" i="4"/>
  <c r="U5" i="4" l="1"/>
  <c r="V5" i="4" s="1"/>
  <c r="Y5" i="4"/>
  <c r="AA5" i="4" s="1"/>
  <c r="Q5" i="4"/>
  <c r="S5" i="4" s="1"/>
  <c r="W5" i="4" l="1"/>
  <c r="X5" i="4" s="1"/>
  <c r="P6" i="4" l="1"/>
  <c r="R6" i="4" s="1"/>
  <c r="O6" i="4"/>
  <c r="Q6" i="4" s="1"/>
  <c r="S6" i="4" s="1"/>
  <c r="U6" i="4" l="1"/>
  <c r="V6" i="4" s="1"/>
  <c r="Y6" i="4"/>
  <c r="AA6" i="4" s="1"/>
  <c r="W6" i="4"/>
  <c r="X6" i="4" s="1"/>
  <c r="O7" i="4" l="1"/>
  <c r="Q7" i="4" s="1"/>
  <c r="P7" i="4"/>
  <c r="R7" i="4" s="1"/>
  <c r="U7" i="4" l="1"/>
  <c r="V7" i="4" s="1"/>
  <c r="W7" i="4" s="1"/>
  <c r="S7" i="4"/>
  <c r="Y7" i="4"/>
  <c r="AA7" i="4" s="1"/>
  <c r="O8" i="4" l="1"/>
  <c r="Q8" i="4" s="1"/>
  <c r="X7" i="4"/>
  <c r="P8" i="4"/>
  <c r="R8" i="4" s="1"/>
  <c r="Y8" i="4" l="1"/>
  <c r="AA8" i="4" s="1"/>
  <c r="U8" i="4"/>
  <c r="V8" i="4" s="1"/>
  <c r="W8" i="4" s="1"/>
  <c r="S8" i="4"/>
  <c r="O9" i="4" l="1"/>
  <c r="Q9" i="4" s="1"/>
  <c r="X8" i="4"/>
  <c r="P9" i="4"/>
  <c r="R9" i="4" s="1"/>
  <c r="Y9" i="4" l="1"/>
  <c r="AA9" i="4" s="1"/>
  <c r="S9" i="4"/>
  <c r="U9" i="4"/>
  <c r="V9" i="4" s="1"/>
  <c r="W9" i="4" l="1"/>
  <c r="O10" i="4" l="1"/>
  <c r="Q10" i="4" s="1"/>
  <c r="X9" i="4"/>
  <c r="P10" i="4"/>
  <c r="R10" i="4" s="1"/>
  <c r="U10" i="4" l="1"/>
  <c r="V10" i="4" s="1"/>
  <c r="W10" i="4" s="1"/>
  <c r="X10" i="4" s="1"/>
  <c r="Y10" i="4"/>
  <c r="AA10" i="4" s="1"/>
  <c r="S10" i="4"/>
  <c r="O11" i="4" l="1"/>
  <c r="P11" i="4"/>
  <c r="R11" i="4" s="1"/>
  <c r="Q11" i="4"/>
  <c r="S11" i="4" l="1"/>
  <c r="Y11" i="4"/>
  <c r="AA11" i="4" s="1"/>
  <c r="U11" i="4"/>
  <c r="V11" i="4" s="1"/>
  <c r="W11" i="4" s="1"/>
  <c r="P12" i="4" l="1"/>
  <c r="R12" i="4" s="1"/>
  <c r="X11" i="4"/>
  <c r="O12" i="4"/>
  <c r="Q12" i="4" l="1"/>
  <c r="S12" i="4" s="1"/>
  <c r="Y12" i="4"/>
  <c r="AA12" i="4" s="1"/>
  <c r="U12" i="4"/>
  <c r="V12" i="4" s="1"/>
  <c r="W12" i="4" s="1"/>
  <c r="X12" i="4" s="1"/>
  <c r="O13" i="4" l="1"/>
  <c r="P13" i="4"/>
  <c r="R13" i="4" s="1"/>
  <c r="Y13" i="4" l="1"/>
  <c r="AA13" i="4" s="1"/>
  <c r="Q13" i="4"/>
  <c r="S13" i="4" s="1"/>
  <c r="U13" i="4"/>
  <c r="V13" i="4" s="1"/>
  <c r="W13" i="4" s="1"/>
  <c r="X13" i="4" s="1"/>
  <c r="O14" i="4" l="1"/>
  <c r="P14" i="4"/>
  <c r="R14" i="4" s="1"/>
  <c r="Y14" i="4" l="1"/>
  <c r="AA14" i="4" s="1"/>
  <c r="Q14" i="4"/>
  <c r="S14" i="4" s="1"/>
  <c r="U14" i="4"/>
  <c r="V14" i="4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4" i="4"/>
  <c r="W14" i="4" l="1"/>
  <c r="X14" i="4" s="1"/>
  <c r="O15" i="4" l="1"/>
  <c r="P15" i="4"/>
  <c r="R15" i="4" s="1"/>
  <c r="Y15" i="4" l="1"/>
  <c r="AA15" i="4" s="1"/>
  <c r="Q15" i="4"/>
  <c r="S15" i="4" s="1"/>
  <c r="U15" i="4"/>
  <c r="V15" i="4" s="1"/>
  <c r="W15" i="4" l="1"/>
  <c r="X15" i="4" s="1"/>
  <c r="O16" i="4" l="1"/>
  <c r="P16" i="4"/>
  <c r="R16" i="4" s="1"/>
  <c r="Y16" i="4" l="1"/>
  <c r="AA16" i="4" s="1"/>
  <c r="Q16" i="4"/>
  <c r="S16" i="4" s="1"/>
  <c r="U16" i="4"/>
  <c r="V16" i="4" s="1"/>
  <c r="W16" i="4" l="1"/>
  <c r="X16" i="4" s="1"/>
  <c r="P17" i="4" l="1"/>
  <c r="R17" i="4" s="1"/>
  <c r="O17" i="4"/>
  <c r="Y17" i="4" s="1"/>
  <c r="U17" i="4" l="1"/>
  <c r="V17" i="4" s="1"/>
  <c r="Q17" i="4"/>
  <c r="S17" i="4" s="1"/>
  <c r="W17" i="4" l="1"/>
  <c r="X17" i="4" s="1"/>
  <c r="AA17" i="4"/>
  <c r="N4" i="7" l="1"/>
  <c r="P4" i="7" l="1"/>
  <c r="R4" i="7" s="1"/>
  <c r="S3" i="7"/>
  <c r="V3" i="7" s="1"/>
  <c r="S4" i="7" l="1"/>
  <c r="T4" i="7" s="1"/>
  <c r="W4" i="7"/>
  <c r="X4" i="7" s="1"/>
  <c r="N5" i="7"/>
  <c r="V4" i="7"/>
  <c r="T3" i="7"/>
  <c r="P5" i="7" l="1"/>
  <c r="R5" i="7" s="1"/>
  <c r="W5" i="7" l="1"/>
  <c r="X5" i="7" s="1"/>
  <c r="Y5" i="7" s="1"/>
  <c r="S5" i="7"/>
  <c r="T5" i="7" s="1"/>
  <c r="V5" i="7" l="1"/>
</calcChain>
</file>

<file path=xl/sharedStrings.xml><?xml version="1.0" encoding="utf-8"?>
<sst xmlns="http://schemas.openxmlformats.org/spreadsheetml/2006/main" count="174" uniqueCount="108">
  <si>
    <t>х</t>
  </si>
  <si>
    <t>a</t>
  </si>
  <si>
    <t>b</t>
  </si>
  <si>
    <t>f(a)</t>
  </si>
  <si>
    <t>f(b)</t>
  </si>
  <si>
    <t>Уравнение</t>
  </si>
  <si>
    <t>Метод итераций</t>
  </si>
  <si>
    <t>x</t>
  </si>
  <si>
    <t>g(x) =x1</t>
  </si>
  <si>
    <t>Вывод</t>
  </si>
  <si>
    <t>E</t>
  </si>
  <si>
    <t>при х =1</t>
  </si>
  <si>
    <t>n</t>
  </si>
  <si>
    <t>x1-x</t>
  </si>
  <si>
    <t>|х1-х|</t>
  </si>
  <si>
    <t>Метод Ньютона</t>
  </si>
  <si>
    <t>x(n+1)</t>
  </si>
  <si>
    <t>|x(n+1) - x|</t>
  </si>
  <si>
    <t xml:space="preserve">f(x0)*f''(x0) = </t>
  </si>
  <si>
    <t>&gt;0</t>
  </si>
  <si>
    <t>x(n+1) - x</t>
  </si>
  <si>
    <t>Метод половинного деления</t>
  </si>
  <si>
    <t>Шаг</t>
  </si>
  <si>
    <t>f(a)*f(b)</t>
  </si>
  <si>
    <t>f(x0)</t>
  </si>
  <si>
    <t>f(x0)*f(a)</t>
  </si>
  <si>
    <t>|a-b|&lt;E</t>
  </si>
  <si>
    <t>&lt;0</t>
  </si>
  <si>
    <t>f(x)=0.3^x-x+2</t>
  </si>
  <si>
    <t>a = 1,5</t>
  </si>
  <si>
    <t>b = 3</t>
  </si>
  <si>
    <t>f(a) = 0.66431676725155</t>
  </si>
  <si>
    <t>f(b) = -0.973</t>
  </si>
  <si>
    <t>x0=(a+b)/2</t>
  </si>
  <si>
    <t>g(x) = 0.3^x+2</t>
  </si>
  <si>
    <t>g'(x) =-(ln(10)-ln(3))3^x/10^x</t>
  </si>
  <si>
    <t xml:space="preserve">g'(x)=-0.197833
</t>
  </si>
  <si>
    <t>g'(x)=-0.032507266</t>
  </si>
  <si>
    <t>0&lt;|g'(x)|&lt;1</t>
  </si>
  <si>
    <t>ответ</t>
  </si>
  <si>
    <t>f'(x) = -(ln(10)-ln(3))3^x/10^x - 1</t>
  </si>
  <si>
    <t>f''(x) = (ln^2(10)-2ln(3)ln(10)+ln^2(3))3^x/10^x</t>
  </si>
  <si>
    <t>при х =1.5</t>
  </si>
  <si>
    <t>при х = 3</t>
  </si>
  <si>
    <t xml:space="preserve"> =&gt; сходится</t>
  </si>
  <si>
    <t>x0 = 1.5</t>
  </si>
  <si>
    <t>Метод секущих</t>
  </si>
  <si>
    <t>хn</t>
  </si>
  <si>
    <t>|xn-xn-1|</t>
  </si>
  <si>
    <t>g(x)</t>
  </si>
  <si>
    <t>f(x)</t>
  </si>
  <si>
    <t>h=</t>
  </si>
  <si>
    <t>интерполяционный многочлен Ньютона с разделенными разностями</t>
  </si>
  <si>
    <t>разделенные разности</t>
  </si>
  <si>
    <t>0-го порядка</t>
  </si>
  <si>
    <t>1-го порядка</t>
  </si>
  <si>
    <t>2-го порядка</t>
  </si>
  <si>
    <t>3-го порядка</t>
  </si>
  <si>
    <t>4-го порядка</t>
  </si>
  <si>
    <t>5-го порядка</t>
  </si>
  <si>
    <t>6-го порядка</t>
  </si>
  <si>
    <t>7-го порядка</t>
  </si>
  <si>
    <t>8-го порядка</t>
  </si>
  <si>
    <t>9-го порядка</t>
  </si>
  <si>
    <t>10-го порядка</t>
  </si>
  <si>
    <t>11-го порядка</t>
  </si>
  <si>
    <t>12-го порядка</t>
  </si>
  <si>
    <t>13-го порядка</t>
  </si>
  <si>
    <t>14-го порядка</t>
  </si>
  <si>
    <t>f1(x)</t>
  </si>
  <si>
    <t>f2(x)</t>
  </si>
  <si>
    <t>f3(x)</t>
  </si>
  <si>
    <t>f4(x)</t>
  </si>
  <si>
    <t>f5(x)</t>
  </si>
  <si>
    <t>f6(x)</t>
  </si>
  <si>
    <t>f7(x)</t>
  </si>
  <si>
    <t>f8(x)</t>
  </si>
  <si>
    <t>f9(x)</t>
  </si>
  <si>
    <t>f10(x)</t>
  </si>
  <si>
    <t>f11(x)</t>
  </si>
  <si>
    <t>f12(x)</t>
  </si>
  <si>
    <t>f13(x)</t>
  </si>
  <si>
    <t>f14(x)</t>
  </si>
  <si>
    <t>y=0.3^x-x+2</t>
  </si>
  <si>
    <t>x0 = -1</t>
  </si>
  <si>
    <t>g(x)=0.3^x+2</t>
  </si>
  <si>
    <t>a3</t>
  </si>
  <si>
    <t>a2</t>
  </si>
  <si>
    <t>a1</t>
  </si>
  <si>
    <t>a0</t>
  </si>
  <si>
    <t>Решение системы уравнений</t>
  </si>
  <si>
    <t>Обратная матрица С</t>
  </si>
  <si>
    <t>B</t>
  </si>
  <si>
    <t>C</t>
  </si>
  <si>
    <t>Матрица С</t>
  </si>
  <si>
    <t>лаб 4</t>
  </si>
  <si>
    <t>с.38 номер 4</t>
  </si>
  <si>
    <t>N=</t>
  </si>
  <si>
    <t>N</t>
  </si>
  <si>
    <t>xi</t>
  </si>
  <si>
    <t>f(xi)</t>
  </si>
  <si>
    <t>Cоставная формула прямоугольников</t>
  </si>
  <si>
    <t>Составная формула трапеции</t>
  </si>
  <si>
    <t>Составная формула Симпсона</t>
  </si>
  <si>
    <t>с.38 методчики номер 4</t>
  </si>
  <si>
    <t>g(x)=a0+a1x+a2x^2+a3x^3</t>
  </si>
  <si>
    <t>f((x(i-1)-x)/2)</t>
  </si>
  <si>
    <t>(B7+B8)/2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</si>
</sst>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000"/>
    <numFmt numFmtId="165" formatCode="0.00000000000"/>
    <numFmt numFmtId="166" formatCode="0.0000000"/>
    <numFmt numFmtId="167" formatCode="0.0000"/>
    <numFmt numFmtId="168" formatCode="0.00000"/>
    <numFmt numFmtId="169" formatCode="0.000"/>
    <numFmt numFmtId="170" formatCode="0.000000000000000000000000000"/>
    <numFmt numFmtId="171" formatCode="0.0000000000000000000000000000"/>
    <numFmt numFmtId="172" formatCode="0.000000000000000000000000000000"/>
    <numFmt numFmtId="173" formatCode="0.000000000000000000000000000000000"/>
    <numFmt numFmtId="174" formatCode="0.00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0" fillId="0" borderId="1" xfId="0" applyBorder="1"/>
    <xf numFmtId="0" fontId="3" fillId="0" borderId="0" xfId="1"/>
    <xf numFmtId="0" fontId="3" fillId="4" borderId="1" xfId="1" applyFill="1" applyBorder="1"/>
    <xf numFmtId="0" fontId="3" fillId="3" borderId="3" xfId="1" applyFill="1" applyBorder="1"/>
    <xf numFmtId="0" fontId="3" fillId="3" borderId="5" xfId="1" applyFill="1" applyBorder="1"/>
    <xf numFmtId="0" fontId="3" fillId="3" borderId="4" xfId="1" applyFill="1" applyBorder="1"/>
    <xf numFmtId="0" fontId="3" fillId="0" borderId="1" xfId="1" applyBorder="1"/>
    <xf numFmtId="0" fontId="2" fillId="4" borderId="1" xfId="1" applyFont="1" applyFill="1" applyBorder="1"/>
    <xf numFmtId="164" fontId="3" fillId="0" borderId="1" xfId="1" applyNumberFormat="1" applyBorder="1"/>
    <xf numFmtId="0" fontId="3" fillId="3" borderId="1" xfId="1" applyFill="1" applyBorder="1"/>
    <xf numFmtId="0" fontId="3" fillId="4" borderId="2" xfId="1" applyFill="1" applyBorder="1"/>
    <xf numFmtId="0" fontId="3" fillId="4" borderId="4" xfId="1" applyFill="1" applyBorder="1"/>
    <xf numFmtId="0" fontId="3" fillId="4" borderId="5" xfId="1" applyFill="1" applyBorder="1"/>
    <xf numFmtId="0" fontId="5" fillId="4" borderId="6" xfId="1" applyFont="1" applyFill="1" applyBorder="1"/>
    <xf numFmtId="0" fontId="5" fillId="4" borderId="7" xfId="1" applyFont="1" applyFill="1" applyBorder="1"/>
    <xf numFmtId="0" fontId="3" fillId="0" borderId="1" xfId="1" applyNumberFormat="1" applyBorder="1"/>
    <xf numFmtId="0" fontId="0" fillId="0" borderId="1" xfId="0" applyNumberFormat="1" applyBorder="1"/>
    <xf numFmtId="0" fontId="3" fillId="0" borderId="1" xfId="1" applyNumberFormat="1" applyFill="1" applyBorder="1"/>
    <xf numFmtId="0" fontId="3" fillId="5" borderId="1" xfId="1" applyNumberFormat="1" applyFill="1" applyBorder="1"/>
    <xf numFmtId="0" fontId="3" fillId="4" borderId="1" xfId="1" applyNumberFormat="1" applyFill="1" applyBorder="1"/>
    <xf numFmtId="0" fontId="3" fillId="0" borderId="6" xfId="1" applyNumberFormat="1" applyBorder="1"/>
    <xf numFmtId="0" fontId="3" fillId="0" borderId="0" xfId="1" applyNumberFormat="1" applyBorder="1"/>
    <xf numFmtId="0" fontId="0" fillId="2" borderId="8" xfId="0" applyFill="1" applyBorder="1"/>
    <xf numFmtId="0" fontId="3" fillId="0" borderId="0" xfId="1" applyFill="1" applyBorder="1"/>
    <xf numFmtId="0" fontId="3" fillId="0" borderId="0" xfId="1" applyFill="1" applyBorder="1" applyAlignment="1"/>
    <xf numFmtId="0" fontId="6" fillId="0" borderId="0" xfId="0" applyFont="1" applyFill="1" applyBorder="1"/>
    <xf numFmtId="0" fontId="6" fillId="0" borderId="0" xfId="1" applyFont="1" applyFill="1" applyBorder="1"/>
    <xf numFmtId="0" fontId="3" fillId="0" borderId="0" xfId="1" applyFill="1" applyBorder="1" applyAlignment="1">
      <alignment horizontal="right"/>
    </xf>
    <xf numFmtId="0" fontId="0" fillId="3" borderId="0" xfId="0" applyFill="1"/>
    <xf numFmtId="0" fontId="2" fillId="4" borderId="9" xfId="1" applyFont="1" applyFill="1" applyBorder="1"/>
    <xf numFmtId="0" fontId="3" fillId="0" borderId="6" xfId="1" applyBorder="1"/>
    <xf numFmtId="0" fontId="0" fillId="0" borderId="6" xfId="0" applyBorder="1"/>
    <xf numFmtId="0" fontId="3" fillId="0" borderId="0" xfId="1" applyBorder="1"/>
    <xf numFmtId="0" fontId="0" fillId="0" borderId="0" xfId="0" applyBorder="1"/>
    <xf numFmtId="164" fontId="3" fillId="0" borderId="0" xfId="1" applyNumberFormat="1" applyBorder="1"/>
    <xf numFmtId="0" fontId="0" fillId="0" borderId="0" xfId="0" applyFill="1" applyBorder="1"/>
    <xf numFmtId="0" fontId="3" fillId="3" borderId="1" xfId="1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/>
    <xf numFmtId="0" fontId="2" fillId="4" borderId="1" xfId="0" applyFont="1" applyFill="1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167" fontId="1" fillId="0" borderId="0" xfId="1" applyNumberFormat="1" applyFont="1"/>
    <xf numFmtId="0" fontId="3" fillId="0" borderId="0" xfId="1" applyAlignment="1">
      <alignment horizontal="right"/>
    </xf>
    <xf numFmtId="0" fontId="0" fillId="0" borderId="0" xfId="1" applyFont="1"/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/>
    </xf>
    <xf numFmtId="169" fontId="1" fillId="0" borderId="0" xfId="1" applyNumberFormat="1" applyFont="1"/>
    <xf numFmtId="168" fontId="1" fillId="0" borderId="0" xfId="1" applyNumberFormat="1" applyFont="1"/>
    <xf numFmtId="0" fontId="1" fillId="0" borderId="0" xfId="1" applyFont="1" applyAlignment="1">
      <alignment wrapText="1"/>
    </xf>
    <xf numFmtId="2" fontId="3" fillId="0" borderId="1" xfId="1" applyNumberFormat="1" applyBorder="1"/>
    <xf numFmtId="170" fontId="0" fillId="0" borderId="1" xfId="0" applyNumberFormat="1" applyBorder="1"/>
    <xf numFmtId="170" fontId="0" fillId="0" borderId="6" xfId="0" applyNumberFormat="1" applyBorder="1"/>
    <xf numFmtId="173" fontId="0" fillId="0" borderId="1" xfId="0" applyNumberFormat="1" applyBorder="1"/>
    <xf numFmtId="173" fontId="0" fillId="0" borderId="0" xfId="0" applyNumberFormat="1"/>
    <xf numFmtId="172" fontId="0" fillId="0" borderId="0" xfId="0" applyNumberFormat="1"/>
    <xf numFmtId="171" fontId="0" fillId="0" borderId="0" xfId="0" applyNumberFormat="1"/>
    <xf numFmtId="0" fontId="3" fillId="3" borderId="0" xfId="1" applyFill="1" applyBorder="1" applyAlignment="1">
      <alignment horizontal="center"/>
    </xf>
    <xf numFmtId="0" fontId="3" fillId="3" borderId="11" xfId="1" applyFill="1" applyBorder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right"/>
    </xf>
    <xf numFmtId="0" fontId="1" fillId="0" borderId="0" xfId="1" applyFont="1" applyAlignment="1">
      <alignment horizontal="right"/>
    </xf>
    <xf numFmtId="0" fontId="3" fillId="0" borderId="0" xfId="1" applyAlignment="1">
      <alignment horizontal="left" vertical="top"/>
    </xf>
    <xf numFmtId="0" fontId="3" fillId="0" borderId="1" xfId="1" applyBorder="1" applyAlignment="1">
      <alignment horizontal="left" vertical="top"/>
    </xf>
    <xf numFmtId="0" fontId="3" fillId="7" borderId="1" xfId="1" applyFill="1" applyBorder="1" applyAlignment="1">
      <alignment horizontal="left" vertical="top"/>
    </xf>
    <xf numFmtId="0" fontId="3" fillId="0" borderId="8" xfId="1" applyBorder="1" applyAlignment="1">
      <alignment horizontal="left" vertical="top"/>
    </xf>
    <xf numFmtId="0" fontId="3" fillId="7" borderId="12" xfId="1" applyFill="1" applyBorder="1" applyAlignment="1">
      <alignment horizontal="left" vertical="top"/>
    </xf>
    <xf numFmtId="0" fontId="3" fillId="2" borderId="0" xfId="1" applyFill="1" applyAlignment="1">
      <alignment horizontal="left" vertical="top"/>
    </xf>
    <xf numFmtId="0" fontId="3" fillId="3" borderId="1" xfId="1" applyFill="1" applyBorder="1" applyAlignment="1">
      <alignment horizontal="center"/>
    </xf>
    <xf numFmtId="0" fontId="0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3" fillId="3" borderId="4" xfId="1" applyFill="1" applyBorder="1" applyAlignment="1">
      <alignment horizontal="center"/>
    </xf>
    <xf numFmtId="0" fontId="3" fillId="3" borderId="5" xfId="1" applyFill="1" applyBorder="1" applyAlignment="1">
      <alignment horizontal="center"/>
    </xf>
    <xf numFmtId="0" fontId="3" fillId="3" borderId="3" xfId="1" applyFill="1" applyBorder="1" applyAlignment="1">
      <alignment horizontal="center"/>
    </xf>
    <xf numFmtId="0" fontId="3" fillId="0" borderId="0" xfId="1" applyFill="1" applyBorder="1" applyAlignment="1">
      <alignment horizontal="right"/>
    </xf>
    <xf numFmtId="0" fontId="3" fillId="4" borderId="3" xfId="1" applyFill="1" applyBorder="1" applyAlignment="1">
      <alignment horizontal="right"/>
    </xf>
    <xf numFmtId="0" fontId="3" fillId="4" borderId="4" xfId="1" applyFill="1" applyBorder="1" applyAlignment="1">
      <alignment horizontal="right"/>
    </xf>
    <xf numFmtId="0" fontId="3" fillId="4" borderId="10" xfId="1" applyFill="1" applyBorder="1" applyAlignment="1">
      <alignment horizontal="center"/>
    </xf>
    <xf numFmtId="0" fontId="3" fillId="4" borderId="0" xfId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1" applyAlignment="1">
      <alignment horizontal="left"/>
    </xf>
    <xf numFmtId="174" fontId="3" fillId="0" borderId="0" xfId="1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0" fontId="3" fillId="8" borderId="0" xfId="1" applyFill="1" applyAlignment="1">
      <alignment horizontal="right"/>
    </xf>
    <xf numFmtId="0" fontId="3" fillId="8" borderId="0" xfId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847112860892391E-2"/>
          <c:y val="0.17776890867402484"/>
          <c:w val="0.92055577427821522"/>
          <c:h val="0.68354979187951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'метод половинного деления '!$B$3</c:f>
              <c:strCache>
                <c:ptCount val="1"/>
                <c:pt idx="0">
                  <c:v>f(x)=0.3^x-x+2</c:v>
                </c:pt>
              </c:strCache>
            </c:strRef>
          </c:tx>
          <c:marker>
            <c:symbol val="none"/>
          </c:marker>
          <c:xVal>
            <c:numRef>
              <c:f>'метод половинного деления '!$A$4:$A$72</c:f>
              <c:numCache>
                <c:formatCode>General</c:formatCode>
                <c:ptCount val="69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  <c:pt idx="61">
                  <c:v>5.0999999999999996</c:v>
                </c:pt>
                <c:pt idx="62">
                  <c:v>5.2</c:v>
                </c:pt>
                <c:pt idx="63">
                  <c:v>5.3</c:v>
                </c:pt>
                <c:pt idx="64">
                  <c:v>5.4</c:v>
                </c:pt>
                <c:pt idx="65">
                  <c:v>5.5</c:v>
                </c:pt>
                <c:pt idx="66">
                  <c:v>5.6</c:v>
                </c:pt>
                <c:pt idx="67">
                  <c:v>5.7</c:v>
                </c:pt>
                <c:pt idx="68">
                  <c:v>5.8</c:v>
                </c:pt>
              </c:numCache>
            </c:numRef>
          </c:xVal>
          <c:yVal>
            <c:numRef>
              <c:f>'метод половинного деления '!$B$4:$B$72</c:f>
              <c:numCache>
                <c:formatCode>General</c:formatCode>
                <c:ptCount val="69"/>
                <c:pt idx="0">
                  <c:v>6.3333333333333339</c:v>
                </c:pt>
                <c:pt idx="1">
                  <c:v>5.8552271685507105</c:v>
                </c:pt>
                <c:pt idx="2">
                  <c:v>5.4200102853220766</c:v>
                </c:pt>
                <c:pt idx="3">
                  <c:v>5.02281767311983</c:v>
                </c:pt>
                <c:pt idx="4">
                  <c:v>4.6593361685580401</c:v>
                </c:pt>
                <c:pt idx="5">
                  <c:v>4.325741858350554</c:v>
                </c:pt>
                <c:pt idx="6">
                  <c:v>4.0186445827673465</c:v>
                </c:pt>
                <c:pt idx="7">
                  <c:v>3.7350387341664475</c:v>
                </c:pt>
                <c:pt idx="8">
                  <c:v>3.4722596365393921</c:v>
                </c:pt>
                <c:pt idx="9">
                  <c:v>3.2279448730054994</c:v>
                </c:pt>
                <c:pt idx="10">
                  <c:v>3</c:v>
                </c:pt>
                <c:pt idx="11">
                  <c:v>2.7865681505652136</c:v>
                </c:pt>
                <c:pt idx="12">
                  <c:v>2.586003085596623</c:v>
                </c:pt>
                <c:pt idx="13">
                  <c:v>2.396845301935949</c:v>
                </c:pt>
                <c:pt idx="14">
                  <c:v>2.2178008505674116</c:v>
                </c:pt>
                <c:pt idx="15">
                  <c:v>2.0477225575051659</c:v>
                </c:pt>
                <c:pt idx="16">
                  <c:v>1.8855933748302038</c:v>
                </c:pt>
                <c:pt idx="17">
                  <c:v>1.7305116202499342</c:v>
                </c:pt>
                <c:pt idx="18">
                  <c:v>1.5816778909618174</c:v>
                </c:pt>
                <c:pt idx="19">
                  <c:v>1.4383834619016498</c:v>
                </c:pt>
                <c:pt idx="20">
                  <c:v>1.3</c:v>
                </c:pt>
                <c:pt idx="21">
                  <c:v>1.1659704451695638</c:v>
                </c:pt>
                <c:pt idx="22">
                  <c:v>1.0358009256789869</c:v>
                </c:pt>
                <c:pt idx="23">
                  <c:v>0.90905359058078461</c:v>
                </c:pt>
                <c:pt idx="24">
                  <c:v>0.78534025517022377</c:v>
                </c:pt>
                <c:pt idx="25">
                  <c:v>0.66431676725154976</c:v>
                </c:pt>
                <c:pt idx="26">
                  <c:v>0.545678012449061</c:v>
                </c:pt>
                <c:pt idx="27">
                  <c:v>0.42915348607498038</c:v>
                </c:pt>
                <c:pt idx="28">
                  <c:v>0.31450336728854533</c:v>
                </c:pt>
                <c:pt idx="29">
                  <c:v>0.20151503857049491</c:v>
                </c:pt>
                <c:pt idx="30">
                  <c:v>9.000000000000008E-2</c:v>
                </c:pt>
                <c:pt idx="31">
                  <c:v>-2.0208866449130891E-2</c:v>
                </c:pt>
                <c:pt idx="32">
                  <c:v>-0.12925972229630434</c:v>
                </c:pt>
                <c:pt idx="33">
                  <c:v>-0.23728392282576438</c:v>
                </c:pt>
                <c:pt idx="34">
                  <c:v>-0.34439792344893272</c:v>
                </c:pt>
                <c:pt idx="35">
                  <c:v>-0.4507049698245349</c:v>
                </c:pt>
                <c:pt idx="36">
                  <c:v>-0.55629659626528172</c:v>
                </c:pt>
                <c:pt idx="37">
                  <c:v>-0.66125395417750621</c:v>
                </c:pt>
                <c:pt idx="38">
                  <c:v>-0.76564898981343621</c:v>
                </c:pt>
                <c:pt idx="39">
                  <c:v>-0.8695454884288516</c:v>
                </c:pt>
                <c:pt idx="40">
                  <c:v>-0.97299999999999986</c:v>
                </c:pt>
                <c:pt idx="41">
                  <c:v>-1.0760626599347392</c:v>
                </c:pt>
                <c:pt idx="42">
                  <c:v>-1.1787779166888912</c:v>
                </c:pt>
                <c:pt idx="43">
                  <c:v>-1.2811851768477291</c:v>
                </c:pt>
                <c:pt idx="44">
                  <c:v>-1.3833193770346797</c:v>
                </c:pt>
                <c:pt idx="45">
                  <c:v>-1.4852114909473606</c:v>
                </c:pt>
                <c:pt idx="46">
                  <c:v>-1.5868889788795846</c:v>
                </c:pt>
                <c:pt idx="47">
                  <c:v>-1.6883761862532518</c:v>
                </c:pt>
                <c:pt idx="48">
                  <c:v>-1.7896946969440308</c:v>
                </c:pt>
                <c:pt idx="49">
                  <c:v>-1.8908636465286555</c:v>
                </c:pt>
                <c:pt idx="50">
                  <c:v>-1.9918999999999998</c:v>
                </c:pt>
                <c:pt idx="51">
                  <c:v>-2.0928187979804216</c:v>
                </c:pt>
                <c:pt idx="52">
                  <c:v>-2.1936333750066677</c:v>
                </c:pt>
                <c:pt idx="53">
                  <c:v>-2.2943555530543183</c:v>
                </c:pt>
                <c:pt idx="54">
                  <c:v>-2.3949958131104045</c:v>
                </c:pt>
                <c:pt idx="55">
                  <c:v>-2.4955634472842085</c:v>
                </c:pt>
                <c:pt idx="56">
                  <c:v>-2.5960666936638752</c:v>
                </c:pt>
                <c:pt idx="57">
                  <c:v>-2.6965128558759757</c:v>
                </c:pt>
                <c:pt idx="58">
                  <c:v>-2.7969084090832093</c:v>
                </c:pt>
                <c:pt idx="59">
                  <c:v>-2.8972590939585974</c:v>
                </c:pt>
                <c:pt idx="60">
                  <c:v>-2.9975699999999996</c:v>
                </c:pt>
                <c:pt idx="61">
                  <c:v>-3.0978456393941265</c:v>
                </c:pt>
                <c:pt idx="62">
                  <c:v>-3.198090012502</c:v>
                </c:pt>
                <c:pt idx="63">
                  <c:v>-3.2983066659162956</c:v>
                </c:pt>
                <c:pt idx="64">
                  <c:v>-3.3984987439331213</c:v>
                </c:pt>
                <c:pt idx="65">
                  <c:v>-3.4986690341852622</c:v>
                </c:pt>
                <c:pt idx="66">
                  <c:v>-3.5988200080991621</c:v>
                </c:pt>
                <c:pt idx="67">
                  <c:v>-3.6989538567627926</c:v>
                </c:pt>
                <c:pt idx="68">
                  <c:v>-3.7990725227249627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8B-4141-B8F4-0635AC6F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16160"/>
        <c:axId val="130606976"/>
      </c:scatterChart>
      <c:valAx>
        <c:axId val="4071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0606976"/>
        <c:crosses val="autoZero"/>
        <c:crossBetween val="midCat"/>
      </c:valAx>
      <c:valAx>
        <c:axId val="13060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071616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2749715660542433"/>
          <c:y val="3.796166064381417E-2"/>
          <c:w val="0.24638502304884885"/>
          <c:h val="7.05180838983815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847112860892391E-2"/>
          <c:y val="0.17776890867402484"/>
          <c:w val="0.92055577427821522"/>
          <c:h val="0.68354979187951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'метод половинного деления '!$B$3</c:f>
              <c:strCache>
                <c:ptCount val="1"/>
                <c:pt idx="0">
                  <c:v>f(x)=0.3^x-x+2</c:v>
                </c:pt>
              </c:strCache>
            </c:strRef>
          </c:tx>
          <c:marker>
            <c:symbol val="none"/>
          </c:marker>
          <c:xVal>
            <c:numRef>
              <c:f>'метод половинного деления '!$A$4:$A$72</c:f>
              <c:numCache>
                <c:formatCode>General</c:formatCode>
                <c:ptCount val="69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  <c:pt idx="61">
                  <c:v>5.0999999999999996</c:v>
                </c:pt>
                <c:pt idx="62">
                  <c:v>5.2</c:v>
                </c:pt>
                <c:pt idx="63">
                  <c:v>5.3</c:v>
                </c:pt>
                <c:pt idx="64">
                  <c:v>5.4</c:v>
                </c:pt>
                <c:pt idx="65">
                  <c:v>5.5</c:v>
                </c:pt>
                <c:pt idx="66">
                  <c:v>5.6</c:v>
                </c:pt>
                <c:pt idx="67">
                  <c:v>5.7</c:v>
                </c:pt>
                <c:pt idx="68">
                  <c:v>5.8</c:v>
                </c:pt>
              </c:numCache>
            </c:numRef>
          </c:xVal>
          <c:yVal>
            <c:numRef>
              <c:f>'метод половинного деления '!$B$4:$B$72</c:f>
              <c:numCache>
                <c:formatCode>General</c:formatCode>
                <c:ptCount val="69"/>
                <c:pt idx="0">
                  <c:v>6.3333333333333339</c:v>
                </c:pt>
                <c:pt idx="1">
                  <c:v>5.8552271685507105</c:v>
                </c:pt>
                <c:pt idx="2">
                  <c:v>5.4200102853220766</c:v>
                </c:pt>
                <c:pt idx="3">
                  <c:v>5.02281767311983</c:v>
                </c:pt>
                <c:pt idx="4">
                  <c:v>4.6593361685580401</c:v>
                </c:pt>
                <c:pt idx="5">
                  <c:v>4.325741858350554</c:v>
                </c:pt>
                <c:pt idx="6">
                  <c:v>4.0186445827673465</c:v>
                </c:pt>
                <c:pt idx="7">
                  <c:v>3.7350387341664475</c:v>
                </c:pt>
                <c:pt idx="8">
                  <c:v>3.4722596365393921</c:v>
                </c:pt>
                <c:pt idx="9">
                  <c:v>3.2279448730054994</c:v>
                </c:pt>
                <c:pt idx="10">
                  <c:v>3</c:v>
                </c:pt>
                <c:pt idx="11">
                  <c:v>2.7865681505652136</c:v>
                </c:pt>
                <c:pt idx="12">
                  <c:v>2.586003085596623</c:v>
                </c:pt>
                <c:pt idx="13">
                  <c:v>2.396845301935949</c:v>
                </c:pt>
                <c:pt idx="14">
                  <c:v>2.2178008505674116</c:v>
                </c:pt>
                <c:pt idx="15">
                  <c:v>2.0477225575051659</c:v>
                </c:pt>
                <c:pt idx="16">
                  <c:v>1.8855933748302038</c:v>
                </c:pt>
                <c:pt idx="17">
                  <c:v>1.7305116202499342</c:v>
                </c:pt>
                <c:pt idx="18">
                  <c:v>1.5816778909618174</c:v>
                </c:pt>
                <c:pt idx="19">
                  <c:v>1.4383834619016498</c:v>
                </c:pt>
                <c:pt idx="20">
                  <c:v>1.3</c:v>
                </c:pt>
                <c:pt idx="21">
                  <c:v>1.1659704451695638</c:v>
                </c:pt>
                <c:pt idx="22">
                  <c:v>1.0358009256789869</c:v>
                </c:pt>
                <c:pt idx="23">
                  <c:v>0.90905359058078461</c:v>
                </c:pt>
                <c:pt idx="24">
                  <c:v>0.78534025517022377</c:v>
                </c:pt>
                <c:pt idx="25">
                  <c:v>0.66431676725154976</c:v>
                </c:pt>
                <c:pt idx="26">
                  <c:v>0.545678012449061</c:v>
                </c:pt>
                <c:pt idx="27">
                  <c:v>0.42915348607498038</c:v>
                </c:pt>
                <c:pt idx="28">
                  <c:v>0.31450336728854533</c:v>
                </c:pt>
                <c:pt idx="29">
                  <c:v>0.20151503857049491</c:v>
                </c:pt>
                <c:pt idx="30">
                  <c:v>9.000000000000008E-2</c:v>
                </c:pt>
                <c:pt idx="31">
                  <c:v>-2.0208866449130891E-2</c:v>
                </c:pt>
                <c:pt idx="32">
                  <c:v>-0.12925972229630434</c:v>
                </c:pt>
                <c:pt idx="33">
                  <c:v>-0.23728392282576438</c:v>
                </c:pt>
                <c:pt idx="34">
                  <c:v>-0.34439792344893272</c:v>
                </c:pt>
                <c:pt idx="35">
                  <c:v>-0.4507049698245349</c:v>
                </c:pt>
                <c:pt idx="36">
                  <c:v>-0.55629659626528172</c:v>
                </c:pt>
                <c:pt idx="37">
                  <c:v>-0.66125395417750621</c:v>
                </c:pt>
                <c:pt idx="38">
                  <c:v>-0.76564898981343621</c:v>
                </c:pt>
                <c:pt idx="39">
                  <c:v>-0.8695454884288516</c:v>
                </c:pt>
                <c:pt idx="40">
                  <c:v>-0.97299999999999986</c:v>
                </c:pt>
                <c:pt idx="41">
                  <c:v>-1.0760626599347392</c:v>
                </c:pt>
                <c:pt idx="42">
                  <c:v>-1.1787779166888912</c:v>
                </c:pt>
                <c:pt idx="43">
                  <c:v>-1.2811851768477291</c:v>
                </c:pt>
                <c:pt idx="44">
                  <c:v>-1.3833193770346797</c:v>
                </c:pt>
                <c:pt idx="45">
                  <c:v>-1.4852114909473606</c:v>
                </c:pt>
                <c:pt idx="46">
                  <c:v>-1.5868889788795846</c:v>
                </c:pt>
                <c:pt idx="47">
                  <c:v>-1.6883761862532518</c:v>
                </c:pt>
                <c:pt idx="48">
                  <c:v>-1.7896946969440308</c:v>
                </c:pt>
                <c:pt idx="49">
                  <c:v>-1.8908636465286555</c:v>
                </c:pt>
                <c:pt idx="50">
                  <c:v>-1.9918999999999998</c:v>
                </c:pt>
                <c:pt idx="51">
                  <c:v>-2.0928187979804216</c:v>
                </c:pt>
                <c:pt idx="52">
                  <c:v>-2.1936333750066677</c:v>
                </c:pt>
                <c:pt idx="53">
                  <c:v>-2.2943555530543183</c:v>
                </c:pt>
                <c:pt idx="54">
                  <c:v>-2.3949958131104045</c:v>
                </c:pt>
                <c:pt idx="55">
                  <c:v>-2.4955634472842085</c:v>
                </c:pt>
                <c:pt idx="56">
                  <c:v>-2.5960666936638752</c:v>
                </c:pt>
                <c:pt idx="57">
                  <c:v>-2.6965128558759757</c:v>
                </c:pt>
                <c:pt idx="58">
                  <c:v>-2.7969084090832093</c:v>
                </c:pt>
                <c:pt idx="59">
                  <c:v>-2.8972590939585974</c:v>
                </c:pt>
                <c:pt idx="60">
                  <c:v>-2.9975699999999996</c:v>
                </c:pt>
                <c:pt idx="61">
                  <c:v>-3.0978456393941265</c:v>
                </c:pt>
                <c:pt idx="62">
                  <c:v>-3.198090012502</c:v>
                </c:pt>
                <c:pt idx="63">
                  <c:v>-3.2983066659162956</c:v>
                </c:pt>
                <c:pt idx="64">
                  <c:v>-3.3984987439331213</c:v>
                </c:pt>
                <c:pt idx="65">
                  <c:v>-3.4986690341852622</c:v>
                </c:pt>
                <c:pt idx="66">
                  <c:v>-3.5988200080991621</c:v>
                </c:pt>
                <c:pt idx="67">
                  <c:v>-3.6989538567627926</c:v>
                </c:pt>
                <c:pt idx="68">
                  <c:v>-3.7990725227249627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CA-4899-B952-20DCA74B7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21952"/>
        <c:axId val="140964608"/>
      </c:scatterChart>
      <c:valAx>
        <c:axId val="13942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964608"/>
        <c:crosses val="autoZero"/>
        <c:crossBetween val="midCat"/>
      </c:valAx>
      <c:valAx>
        <c:axId val="14096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942195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2749715660542433"/>
          <c:y val="3.796166064381417E-2"/>
          <c:w val="0.24638502304884885"/>
          <c:h val="7.05180838983815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847112860892391E-2"/>
          <c:y val="0.17776890867402484"/>
          <c:w val="0.92055577427821522"/>
          <c:h val="0.68354979187951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'метод итераций'!$C$3</c:f>
              <c:strCache>
                <c:ptCount val="1"/>
                <c:pt idx="0">
                  <c:v>g(x)=0.3^x+2</c:v>
                </c:pt>
              </c:strCache>
            </c:strRef>
          </c:tx>
          <c:marker>
            <c:symbol val="none"/>
          </c:marker>
          <c:xVal>
            <c:numRef>
              <c:f>'метод итераций'!$A$4:$A$72</c:f>
              <c:numCache>
                <c:formatCode>General</c:formatCode>
                <c:ptCount val="69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  <c:pt idx="61">
                  <c:v>5.0999999999999996</c:v>
                </c:pt>
                <c:pt idx="62">
                  <c:v>5.2</c:v>
                </c:pt>
                <c:pt idx="63">
                  <c:v>5.3</c:v>
                </c:pt>
                <c:pt idx="64">
                  <c:v>5.4</c:v>
                </c:pt>
                <c:pt idx="65">
                  <c:v>5.5</c:v>
                </c:pt>
                <c:pt idx="66">
                  <c:v>5.6</c:v>
                </c:pt>
                <c:pt idx="67">
                  <c:v>5.7</c:v>
                </c:pt>
                <c:pt idx="68">
                  <c:v>5.8</c:v>
                </c:pt>
              </c:numCache>
            </c:numRef>
          </c:xVal>
          <c:yVal>
            <c:numRef>
              <c:f>'метод итераций'!$C$4:$C$72</c:f>
              <c:numCache>
                <c:formatCode>General</c:formatCode>
                <c:ptCount val="69"/>
                <c:pt idx="0">
                  <c:v>5.3333333333333339</c:v>
                </c:pt>
                <c:pt idx="1">
                  <c:v>4.955227168550711</c:v>
                </c:pt>
                <c:pt idx="2">
                  <c:v>4.6200102853220768</c:v>
                </c:pt>
                <c:pt idx="3">
                  <c:v>4.3228176731198298</c:v>
                </c:pt>
                <c:pt idx="4">
                  <c:v>4.0593361685580396</c:v>
                </c:pt>
                <c:pt idx="5">
                  <c:v>3.825741858350554</c:v>
                </c:pt>
                <c:pt idx="6">
                  <c:v>3.6186445827673461</c:v>
                </c:pt>
                <c:pt idx="7">
                  <c:v>3.4350387341664472</c:v>
                </c:pt>
                <c:pt idx="8">
                  <c:v>3.2722596365393919</c:v>
                </c:pt>
                <c:pt idx="9">
                  <c:v>3.1279448730054993</c:v>
                </c:pt>
                <c:pt idx="10">
                  <c:v>3</c:v>
                </c:pt>
                <c:pt idx="11">
                  <c:v>2.8865681505652132</c:v>
                </c:pt>
                <c:pt idx="12">
                  <c:v>2.7860030855966227</c:v>
                </c:pt>
                <c:pt idx="13">
                  <c:v>2.6968453019359488</c:v>
                </c:pt>
                <c:pt idx="14">
                  <c:v>2.617800850567412</c:v>
                </c:pt>
                <c:pt idx="15">
                  <c:v>2.5477225575051659</c:v>
                </c:pt>
                <c:pt idx="16">
                  <c:v>2.4855933748302039</c:v>
                </c:pt>
                <c:pt idx="17">
                  <c:v>2.4305116202499342</c:v>
                </c:pt>
                <c:pt idx="18">
                  <c:v>2.3816778909618175</c:v>
                </c:pt>
                <c:pt idx="19">
                  <c:v>2.3383834619016497</c:v>
                </c:pt>
                <c:pt idx="20">
                  <c:v>2.2999999999999998</c:v>
                </c:pt>
                <c:pt idx="21">
                  <c:v>2.2659704451695637</c:v>
                </c:pt>
                <c:pt idx="22">
                  <c:v>2.235800925678987</c:v>
                </c:pt>
                <c:pt idx="23">
                  <c:v>2.2090535905807847</c:v>
                </c:pt>
                <c:pt idx="24">
                  <c:v>2.1853402551702237</c:v>
                </c:pt>
                <c:pt idx="25">
                  <c:v>2.1643167672515498</c:v>
                </c:pt>
                <c:pt idx="26">
                  <c:v>2.1456780124490611</c:v>
                </c:pt>
                <c:pt idx="27">
                  <c:v>2.1291534860749803</c:v>
                </c:pt>
                <c:pt idx="28">
                  <c:v>2.1145033672885454</c:v>
                </c:pt>
                <c:pt idx="29">
                  <c:v>2.1015150385704948</c:v>
                </c:pt>
                <c:pt idx="30">
                  <c:v>2.09</c:v>
                </c:pt>
                <c:pt idx="31">
                  <c:v>2.0797911335508692</c:v>
                </c:pt>
                <c:pt idx="32">
                  <c:v>2.0707402777036958</c:v>
                </c:pt>
                <c:pt idx="33">
                  <c:v>2.0627160771742354</c:v>
                </c:pt>
                <c:pt idx="34">
                  <c:v>2.0556020765510672</c:v>
                </c:pt>
                <c:pt idx="35">
                  <c:v>2.0492950301754651</c:v>
                </c:pt>
                <c:pt idx="36">
                  <c:v>2.0437034037347184</c:v>
                </c:pt>
                <c:pt idx="37">
                  <c:v>2.038746045822494</c:v>
                </c:pt>
                <c:pt idx="38">
                  <c:v>2.0343510101865636</c:v>
                </c:pt>
                <c:pt idx="39">
                  <c:v>2.0304545115711483</c:v>
                </c:pt>
                <c:pt idx="40">
                  <c:v>2.0270000000000001</c:v>
                </c:pt>
                <c:pt idx="41">
                  <c:v>2.0239373400652609</c:v>
                </c:pt>
                <c:pt idx="42">
                  <c:v>2.021222083311109</c:v>
                </c:pt>
                <c:pt idx="43">
                  <c:v>2.0188148231522707</c:v>
                </c:pt>
                <c:pt idx="44">
                  <c:v>2.0166806229653202</c:v>
                </c:pt>
                <c:pt idx="45">
                  <c:v>2.0147885090526394</c:v>
                </c:pt>
                <c:pt idx="46">
                  <c:v>2.0131110211204155</c:v>
                </c:pt>
                <c:pt idx="47">
                  <c:v>2.0116238137467484</c:v>
                </c:pt>
                <c:pt idx="48">
                  <c:v>2.010305303055969</c:v>
                </c:pt>
                <c:pt idx="49">
                  <c:v>2.0091363534713444</c:v>
                </c:pt>
                <c:pt idx="50">
                  <c:v>2.0081000000000002</c:v>
                </c:pt>
                <c:pt idx="51">
                  <c:v>2.0071812020195781</c:v>
                </c:pt>
                <c:pt idx="52">
                  <c:v>2.0063666249933325</c:v>
                </c:pt>
                <c:pt idx="53">
                  <c:v>2.0056444469456811</c:v>
                </c:pt>
                <c:pt idx="54">
                  <c:v>2.0050041868895963</c:v>
                </c:pt>
                <c:pt idx="55">
                  <c:v>2.0044365527157919</c:v>
                </c:pt>
                <c:pt idx="56">
                  <c:v>2.0039333063361244</c:v>
                </c:pt>
                <c:pt idx="57">
                  <c:v>2.0034871441240245</c:v>
                </c:pt>
                <c:pt idx="58">
                  <c:v>2.0030915909167906</c:v>
                </c:pt>
                <c:pt idx="59">
                  <c:v>2.0027409060414034</c:v>
                </c:pt>
                <c:pt idx="60">
                  <c:v>2.0024299999999999</c:v>
                </c:pt>
                <c:pt idx="61">
                  <c:v>2.0021543606058736</c:v>
                </c:pt>
                <c:pt idx="62">
                  <c:v>2.0019099874979998</c:v>
                </c:pt>
                <c:pt idx="63">
                  <c:v>2.0016933340837042</c:v>
                </c:pt>
                <c:pt idx="64">
                  <c:v>2.001501256066879</c:v>
                </c:pt>
                <c:pt idx="65">
                  <c:v>2.0013309658147374</c:v>
                </c:pt>
                <c:pt idx="66">
                  <c:v>2.0011799919008375</c:v>
                </c:pt>
                <c:pt idx="67">
                  <c:v>2.0010461432372075</c:v>
                </c:pt>
                <c:pt idx="68">
                  <c:v>2.0009274772750372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E9-4AD7-8EDF-7A3B4C6D3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21952"/>
        <c:axId val="140964608"/>
      </c:scatterChart>
      <c:valAx>
        <c:axId val="13942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0964608"/>
        <c:crosses val="autoZero"/>
        <c:crossBetween val="midCat"/>
      </c:valAx>
      <c:valAx>
        <c:axId val="140964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942195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2749715660542433"/>
          <c:y val="3.796166064381417E-2"/>
          <c:w val="0.24638502304884885"/>
          <c:h val="7.05180838983815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847112860892391E-2"/>
          <c:y val="0.17776890867402484"/>
          <c:w val="0.92055577427821522"/>
          <c:h val="0.68354979187951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'метод половинного деления '!$B$3</c:f>
              <c:strCache>
                <c:ptCount val="1"/>
                <c:pt idx="0">
                  <c:v>f(x)=0.3^x-x+2</c:v>
                </c:pt>
              </c:strCache>
            </c:strRef>
          </c:tx>
          <c:marker>
            <c:symbol val="none"/>
          </c:marker>
          <c:xVal>
            <c:numRef>
              <c:f>'метод половинного деления '!$A$4:$A$72</c:f>
              <c:numCache>
                <c:formatCode>General</c:formatCode>
                <c:ptCount val="69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  <c:pt idx="61">
                  <c:v>5.0999999999999996</c:v>
                </c:pt>
                <c:pt idx="62">
                  <c:v>5.2</c:v>
                </c:pt>
                <c:pt idx="63">
                  <c:v>5.3</c:v>
                </c:pt>
                <c:pt idx="64">
                  <c:v>5.4</c:v>
                </c:pt>
                <c:pt idx="65">
                  <c:v>5.5</c:v>
                </c:pt>
                <c:pt idx="66">
                  <c:v>5.6</c:v>
                </c:pt>
                <c:pt idx="67">
                  <c:v>5.7</c:v>
                </c:pt>
                <c:pt idx="68">
                  <c:v>5.8</c:v>
                </c:pt>
              </c:numCache>
            </c:numRef>
          </c:xVal>
          <c:yVal>
            <c:numRef>
              <c:f>'метод половинного деления '!$B$4:$B$72</c:f>
              <c:numCache>
                <c:formatCode>General</c:formatCode>
                <c:ptCount val="69"/>
                <c:pt idx="0">
                  <c:v>6.3333333333333339</c:v>
                </c:pt>
                <c:pt idx="1">
                  <c:v>5.8552271685507105</c:v>
                </c:pt>
                <c:pt idx="2">
                  <c:v>5.4200102853220766</c:v>
                </c:pt>
                <c:pt idx="3">
                  <c:v>5.02281767311983</c:v>
                </c:pt>
                <c:pt idx="4">
                  <c:v>4.6593361685580401</c:v>
                </c:pt>
                <c:pt idx="5">
                  <c:v>4.325741858350554</c:v>
                </c:pt>
                <c:pt idx="6">
                  <c:v>4.0186445827673465</c:v>
                </c:pt>
                <c:pt idx="7">
                  <c:v>3.7350387341664475</c:v>
                </c:pt>
                <c:pt idx="8">
                  <c:v>3.4722596365393921</c:v>
                </c:pt>
                <c:pt idx="9">
                  <c:v>3.2279448730054994</c:v>
                </c:pt>
                <c:pt idx="10">
                  <c:v>3</c:v>
                </c:pt>
                <c:pt idx="11">
                  <c:v>2.7865681505652136</c:v>
                </c:pt>
                <c:pt idx="12">
                  <c:v>2.586003085596623</c:v>
                </c:pt>
                <c:pt idx="13">
                  <c:v>2.396845301935949</c:v>
                </c:pt>
                <c:pt idx="14">
                  <c:v>2.2178008505674116</c:v>
                </c:pt>
                <c:pt idx="15">
                  <c:v>2.0477225575051659</c:v>
                </c:pt>
                <c:pt idx="16">
                  <c:v>1.8855933748302038</c:v>
                </c:pt>
                <c:pt idx="17">
                  <c:v>1.7305116202499342</c:v>
                </c:pt>
                <c:pt idx="18">
                  <c:v>1.5816778909618174</c:v>
                </c:pt>
                <c:pt idx="19">
                  <c:v>1.4383834619016498</c:v>
                </c:pt>
                <c:pt idx="20">
                  <c:v>1.3</c:v>
                </c:pt>
                <c:pt idx="21">
                  <c:v>1.1659704451695638</c:v>
                </c:pt>
                <c:pt idx="22">
                  <c:v>1.0358009256789869</c:v>
                </c:pt>
                <c:pt idx="23">
                  <c:v>0.90905359058078461</c:v>
                </c:pt>
                <c:pt idx="24">
                  <c:v>0.78534025517022377</c:v>
                </c:pt>
                <c:pt idx="25">
                  <c:v>0.66431676725154976</c:v>
                </c:pt>
                <c:pt idx="26">
                  <c:v>0.545678012449061</c:v>
                </c:pt>
                <c:pt idx="27">
                  <c:v>0.42915348607498038</c:v>
                </c:pt>
                <c:pt idx="28">
                  <c:v>0.31450336728854533</c:v>
                </c:pt>
                <c:pt idx="29">
                  <c:v>0.20151503857049491</c:v>
                </c:pt>
                <c:pt idx="30">
                  <c:v>9.000000000000008E-2</c:v>
                </c:pt>
                <c:pt idx="31">
                  <c:v>-2.0208866449130891E-2</c:v>
                </c:pt>
                <c:pt idx="32">
                  <c:v>-0.12925972229630434</c:v>
                </c:pt>
                <c:pt idx="33">
                  <c:v>-0.23728392282576438</c:v>
                </c:pt>
                <c:pt idx="34">
                  <c:v>-0.34439792344893272</c:v>
                </c:pt>
                <c:pt idx="35">
                  <c:v>-0.4507049698245349</c:v>
                </c:pt>
                <c:pt idx="36">
                  <c:v>-0.55629659626528172</c:v>
                </c:pt>
                <c:pt idx="37">
                  <c:v>-0.66125395417750621</c:v>
                </c:pt>
                <c:pt idx="38">
                  <c:v>-0.76564898981343621</c:v>
                </c:pt>
                <c:pt idx="39">
                  <c:v>-0.8695454884288516</c:v>
                </c:pt>
                <c:pt idx="40">
                  <c:v>-0.97299999999999986</c:v>
                </c:pt>
                <c:pt idx="41">
                  <c:v>-1.0760626599347392</c:v>
                </c:pt>
                <c:pt idx="42">
                  <c:v>-1.1787779166888912</c:v>
                </c:pt>
                <c:pt idx="43">
                  <c:v>-1.2811851768477291</c:v>
                </c:pt>
                <c:pt idx="44">
                  <c:v>-1.3833193770346797</c:v>
                </c:pt>
                <c:pt idx="45">
                  <c:v>-1.4852114909473606</c:v>
                </c:pt>
                <c:pt idx="46">
                  <c:v>-1.5868889788795846</c:v>
                </c:pt>
                <c:pt idx="47">
                  <c:v>-1.6883761862532518</c:v>
                </c:pt>
                <c:pt idx="48">
                  <c:v>-1.7896946969440308</c:v>
                </c:pt>
                <c:pt idx="49">
                  <c:v>-1.8908636465286555</c:v>
                </c:pt>
                <c:pt idx="50">
                  <c:v>-1.9918999999999998</c:v>
                </c:pt>
                <c:pt idx="51">
                  <c:v>-2.0928187979804216</c:v>
                </c:pt>
                <c:pt idx="52">
                  <c:v>-2.1936333750066677</c:v>
                </c:pt>
                <c:pt idx="53">
                  <c:v>-2.2943555530543183</c:v>
                </c:pt>
                <c:pt idx="54">
                  <c:v>-2.3949958131104045</c:v>
                </c:pt>
                <c:pt idx="55">
                  <c:v>-2.4955634472842085</c:v>
                </c:pt>
                <c:pt idx="56">
                  <c:v>-2.5960666936638752</c:v>
                </c:pt>
                <c:pt idx="57">
                  <c:v>-2.6965128558759757</c:v>
                </c:pt>
                <c:pt idx="58">
                  <c:v>-2.7969084090832093</c:v>
                </c:pt>
                <c:pt idx="59">
                  <c:v>-2.8972590939585974</c:v>
                </c:pt>
                <c:pt idx="60">
                  <c:v>-2.9975699999999996</c:v>
                </c:pt>
                <c:pt idx="61">
                  <c:v>-3.0978456393941265</c:v>
                </c:pt>
                <c:pt idx="62">
                  <c:v>-3.198090012502</c:v>
                </c:pt>
                <c:pt idx="63">
                  <c:v>-3.2983066659162956</c:v>
                </c:pt>
                <c:pt idx="64">
                  <c:v>-3.3984987439331213</c:v>
                </c:pt>
                <c:pt idx="65">
                  <c:v>-3.4986690341852622</c:v>
                </c:pt>
                <c:pt idx="66">
                  <c:v>-3.5988200080991621</c:v>
                </c:pt>
                <c:pt idx="67">
                  <c:v>-3.6989538567627926</c:v>
                </c:pt>
                <c:pt idx="68">
                  <c:v>-3.7990725227249627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28-40A3-A172-0652E469E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21184"/>
        <c:axId val="142545280"/>
      </c:scatterChart>
      <c:valAx>
        <c:axId val="14142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545280"/>
        <c:crosses val="autoZero"/>
        <c:crossBetween val="midCat"/>
      </c:valAx>
      <c:valAx>
        <c:axId val="142545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4142118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2749715660542433"/>
          <c:y val="3.796166064381417E-2"/>
          <c:w val="0.24638502304884885"/>
          <c:h val="7.05180838983815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042743201491784E-2"/>
          <c:y val="0.20826109204518001"/>
          <c:w val="0.92055577427821522"/>
          <c:h val="0.68354979187951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'метод половинного деления '!$B$3</c:f>
              <c:strCache>
                <c:ptCount val="1"/>
                <c:pt idx="0">
                  <c:v>f(x)=0.3^x-x+2</c:v>
                </c:pt>
              </c:strCache>
            </c:strRef>
          </c:tx>
          <c:marker>
            <c:symbol val="none"/>
          </c:marker>
          <c:xVal>
            <c:numRef>
              <c:f>'метод половинного деления '!$A$4:$A$72</c:f>
              <c:numCache>
                <c:formatCode>General</c:formatCode>
                <c:ptCount val="69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</c:v>
                </c:pt>
                <c:pt idx="31">
                  <c:v>2.1</c:v>
                </c:pt>
                <c:pt idx="32">
                  <c:v>2.2000000000000002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2.5</c:v>
                </c:pt>
                <c:pt idx="36">
                  <c:v>2.6</c:v>
                </c:pt>
                <c:pt idx="37">
                  <c:v>2.7</c:v>
                </c:pt>
                <c:pt idx="38">
                  <c:v>2.8</c:v>
                </c:pt>
                <c:pt idx="39">
                  <c:v>2.9</c:v>
                </c:pt>
                <c:pt idx="40">
                  <c:v>3</c:v>
                </c:pt>
                <c:pt idx="41">
                  <c:v>3.1</c:v>
                </c:pt>
                <c:pt idx="42">
                  <c:v>3.2</c:v>
                </c:pt>
                <c:pt idx="43">
                  <c:v>3.3</c:v>
                </c:pt>
                <c:pt idx="44">
                  <c:v>3.4</c:v>
                </c:pt>
                <c:pt idx="45">
                  <c:v>3.5</c:v>
                </c:pt>
                <c:pt idx="46">
                  <c:v>3.6</c:v>
                </c:pt>
                <c:pt idx="47">
                  <c:v>3.7</c:v>
                </c:pt>
                <c:pt idx="48">
                  <c:v>3.8</c:v>
                </c:pt>
                <c:pt idx="49">
                  <c:v>3.9</c:v>
                </c:pt>
                <c:pt idx="50">
                  <c:v>4</c:v>
                </c:pt>
                <c:pt idx="51">
                  <c:v>4.0999999999999996</c:v>
                </c:pt>
                <c:pt idx="52">
                  <c:v>4.2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4.8</c:v>
                </c:pt>
                <c:pt idx="59">
                  <c:v>4.9000000000000004</c:v>
                </c:pt>
                <c:pt idx="60">
                  <c:v>5</c:v>
                </c:pt>
                <c:pt idx="61">
                  <c:v>5.0999999999999996</c:v>
                </c:pt>
                <c:pt idx="62">
                  <c:v>5.2</c:v>
                </c:pt>
                <c:pt idx="63">
                  <c:v>5.3</c:v>
                </c:pt>
                <c:pt idx="64">
                  <c:v>5.4</c:v>
                </c:pt>
                <c:pt idx="65">
                  <c:v>5.5</c:v>
                </c:pt>
                <c:pt idx="66">
                  <c:v>5.6</c:v>
                </c:pt>
                <c:pt idx="67">
                  <c:v>5.7</c:v>
                </c:pt>
                <c:pt idx="68">
                  <c:v>5.8</c:v>
                </c:pt>
              </c:numCache>
            </c:numRef>
          </c:xVal>
          <c:yVal>
            <c:numRef>
              <c:f>'метод половинного деления '!$B$4:$B$72</c:f>
              <c:numCache>
                <c:formatCode>General</c:formatCode>
                <c:ptCount val="69"/>
                <c:pt idx="0">
                  <c:v>6.3333333333333339</c:v>
                </c:pt>
                <c:pt idx="1">
                  <c:v>5.8552271685507105</c:v>
                </c:pt>
                <c:pt idx="2">
                  <c:v>5.4200102853220766</c:v>
                </c:pt>
                <c:pt idx="3">
                  <c:v>5.02281767311983</c:v>
                </c:pt>
                <c:pt idx="4">
                  <c:v>4.6593361685580401</c:v>
                </c:pt>
                <c:pt idx="5">
                  <c:v>4.325741858350554</c:v>
                </c:pt>
                <c:pt idx="6">
                  <c:v>4.0186445827673465</c:v>
                </c:pt>
                <c:pt idx="7">
                  <c:v>3.7350387341664475</c:v>
                </c:pt>
                <c:pt idx="8">
                  <c:v>3.4722596365393921</c:v>
                </c:pt>
                <c:pt idx="9">
                  <c:v>3.2279448730054994</c:v>
                </c:pt>
                <c:pt idx="10">
                  <c:v>3</c:v>
                </c:pt>
                <c:pt idx="11">
                  <c:v>2.7865681505652136</c:v>
                </c:pt>
                <c:pt idx="12">
                  <c:v>2.586003085596623</c:v>
                </c:pt>
                <c:pt idx="13">
                  <c:v>2.396845301935949</c:v>
                </c:pt>
                <c:pt idx="14">
                  <c:v>2.2178008505674116</c:v>
                </c:pt>
                <c:pt idx="15">
                  <c:v>2.0477225575051659</c:v>
                </c:pt>
                <c:pt idx="16">
                  <c:v>1.8855933748302038</c:v>
                </c:pt>
                <c:pt idx="17">
                  <c:v>1.7305116202499342</c:v>
                </c:pt>
                <c:pt idx="18">
                  <c:v>1.5816778909618174</c:v>
                </c:pt>
                <c:pt idx="19">
                  <c:v>1.4383834619016498</c:v>
                </c:pt>
                <c:pt idx="20">
                  <c:v>1.3</c:v>
                </c:pt>
                <c:pt idx="21">
                  <c:v>1.1659704451695638</c:v>
                </c:pt>
                <c:pt idx="22">
                  <c:v>1.0358009256789869</c:v>
                </c:pt>
                <c:pt idx="23">
                  <c:v>0.90905359058078461</c:v>
                </c:pt>
                <c:pt idx="24">
                  <c:v>0.78534025517022377</c:v>
                </c:pt>
                <c:pt idx="25">
                  <c:v>0.66431676725154976</c:v>
                </c:pt>
                <c:pt idx="26">
                  <c:v>0.545678012449061</c:v>
                </c:pt>
                <c:pt idx="27">
                  <c:v>0.42915348607498038</c:v>
                </c:pt>
                <c:pt idx="28">
                  <c:v>0.31450336728854533</c:v>
                </c:pt>
                <c:pt idx="29">
                  <c:v>0.20151503857049491</c:v>
                </c:pt>
                <c:pt idx="30">
                  <c:v>9.000000000000008E-2</c:v>
                </c:pt>
                <c:pt idx="31">
                  <c:v>-2.0208866449130891E-2</c:v>
                </c:pt>
                <c:pt idx="32">
                  <c:v>-0.12925972229630434</c:v>
                </c:pt>
                <c:pt idx="33">
                  <c:v>-0.23728392282576438</c:v>
                </c:pt>
                <c:pt idx="34">
                  <c:v>-0.34439792344893272</c:v>
                </c:pt>
                <c:pt idx="35">
                  <c:v>-0.4507049698245349</c:v>
                </c:pt>
                <c:pt idx="36">
                  <c:v>-0.55629659626528172</c:v>
                </c:pt>
                <c:pt idx="37">
                  <c:v>-0.66125395417750621</c:v>
                </c:pt>
                <c:pt idx="38">
                  <c:v>-0.76564898981343621</c:v>
                </c:pt>
                <c:pt idx="39">
                  <c:v>-0.8695454884288516</c:v>
                </c:pt>
                <c:pt idx="40">
                  <c:v>-0.97299999999999986</c:v>
                </c:pt>
                <c:pt idx="41">
                  <c:v>-1.0760626599347392</c:v>
                </c:pt>
                <c:pt idx="42">
                  <c:v>-1.1787779166888912</c:v>
                </c:pt>
                <c:pt idx="43">
                  <c:v>-1.2811851768477291</c:v>
                </c:pt>
                <c:pt idx="44">
                  <c:v>-1.3833193770346797</c:v>
                </c:pt>
                <c:pt idx="45">
                  <c:v>-1.4852114909473606</c:v>
                </c:pt>
                <c:pt idx="46">
                  <c:v>-1.5868889788795846</c:v>
                </c:pt>
                <c:pt idx="47">
                  <c:v>-1.6883761862532518</c:v>
                </c:pt>
                <c:pt idx="48">
                  <c:v>-1.7896946969440308</c:v>
                </c:pt>
                <c:pt idx="49">
                  <c:v>-1.8908636465286555</c:v>
                </c:pt>
                <c:pt idx="50">
                  <c:v>-1.9918999999999998</c:v>
                </c:pt>
                <c:pt idx="51">
                  <c:v>-2.0928187979804216</c:v>
                </c:pt>
                <c:pt idx="52">
                  <c:v>-2.1936333750066677</c:v>
                </c:pt>
                <c:pt idx="53">
                  <c:v>-2.2943555530543183</c:v>
                </c:pt>
                <c:pt idx="54">
                  <c:v>-2.3949958131104045</c:v>
                </c:pt>
                <c:pt idx="55">
                  <c:v>-2.4955634472842085</c:v>
                </c:pt>
                <c:pt idx="56">
                  <c:v>-2.5960666936638752</c:v>
                </c:pt>
                <c:pt idx="57">
                  <c:v>-2.6965128558759757</c:v>
                </c:pt>
                <c:pt idx="58">
                  <c:v>-2.7969084090832093</c:v>
                </c:pt>
                <c:pt idx="59">
                  <c:v>-2.8972590939585974</c:v>
                </c:pt>
                <c:pt idx="60">
                  <c:v>-2.9975699999999996</c:v>
                </c:pt>
                <c:pt idx="61">
                  <c:v>-3.0978456393941265</c:v>
                </c:pt>
                <c:pt idx="62">
                  <c:v>-3.198090012502</c:v>
                </c:pt>
                <c:pt idx="63">
                  <c:v>-3.2983066659162956</c:v>
                </c:pt>
                <c:pt idx="64">
                  <c:v>-3.3984987439331213</c:v>
                </c:pt>
                <c:pt idx="65">
                  <c:v>-3.4986690341852622</c:v>
                </c:pt>
                <c:pt idx="66">
                  <c:v>-3.5988200080991621</c:v>
                </c:pt>
                <c:pt idx="67">
                  <c:v>-3.6989538567627926</c:v>
                </c:pt>
                <c:pt idx="68">
                  <c:v>-3.7990725227249627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C3-4785-937A-0AD487FC6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8176"/>
        <c:axId val="151628032"/>
      </c:scatterChart>
      <c:valAx>
        <c:axId val="15137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1628032"/>
        <c:crosses val="autoZero"/>
        <c:crossBetween val="midCat"/>
      </c:valAx>
      <c:valAx>
        <c:axId val="15162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137817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2749715660542433"/>
          <c:y val="3.796166064381417E-2"/>
          <c:w val="0.24638502304884885"/>
          <c:h val="7.051808389838158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g(x)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'Линейная интерполяция'!$C$2:$C$16</c:f>
              <c:numCache>
                <c:formatCode>General</c:formatCode>
                <c:ptCount val="15"/>
                <c:pt idx="0">
                  <c:v>-1</c:v>
                </c:pt>
                <c:pt idx="1">
                  <c:v>0.5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6.5</c:v>
                </c:pt>
                <c:pt idx="6">
                  <c:v>8</c:v>
                </c:pt>
                <c:pt idx="7">
                  <c:v>9.5</c:v>
                </c:pt>
                <c:pt idx="8">
                  <c:v>11</c:v>
                </c:pt>
                <c:pt idx="9">
                  <c:v>12.5</c:v>
                </c:pt>
                <c:pt idx="10">
                  <c:v>14</c:v>
                </c:pt>
                <c:pt idx="11">
                  <c:v>15.5</c:v>
                </c:pt>
                <c:pt idx="12">
                  <c:v>17</c:v>
                </c:pt>
                <c:pt idx="13">
                  <c:v>18.5</c:v>
                </c:pt>
              </c:numCache>
            </c:numRef>
          </c:xVal>
          <c:yVal>
            <c:numRef>
              <c:f>'Линейная интерполяция'!$D$2:$D$16</c:f>
              <c:numCache>
                <c:formatCode>General</c:formatCode>
                <c:ptCount val="15"/>
                <c:pt idx="0">
                  <c:v>6.3333333333333339</c:v>
                </c:pt>
                <c:pt idx="1">
                  <c:v>2.0477225575051659</c:v>
                </c:pt>
                <c:pt idx="2">
                  <c:v>9.000000000000008E-2</c:v>
                </c:pt>
                <c:pt idx="3">
                  <c:v>-1.4852114909473606</c:v>
                </c:pt>
                <c:pt idx="4">
                  <c:v>-2.9975699999999996</c:v>
                </c:pt>
                <c:pt idx="5">
                  <c:v>-4.4996007102555788</c:v>
                </c:pt>
                <c:pt idx="6">
                  <c:v>-5.99993439</c:v>
                </c:pt>
                <c:pt idx="7">
                  <c:v>-7.4999892191769</c:v>
                </c:pt>
                <c:pt idx="8">
                  <c:v>-8.99999822853</c:v>
                </c:pt>
                <c:pt idx="9">
                  <c:v>-10.499999708917777</c:v>
                </c:pt>
                <c:pt idx="10">
                  <c:v>-11.99999995217031</c:v>
                </c:pt>
                <c:pt idx="11">
                  <c:v>-13.499999992140779</c:v>
                </c:pt>
                <c:pt idx="12">
                  <c:v>-14.999999998708599</c:v>
                </c:pt>
                <c:pt idx="13">
                  <c:v>-16.4999999997878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5F-4C24-AA8B-E6A7E1AF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96352"/>
        <c:axId val="220020096"/>
      </c:scatterChart>
      <c:scatterChart>
        <c:scatterStyle val="smoothMarker"/>
        <c:varyColors val="0"/>
        <c:ser>
          <c:idx val="0"/>
          <c:order val="0"/>
          <c:tx>
            <c:strRef>
              <c:f>'Линейная интерполяция'!$B$1</c:f>
              <c:strCache>
                <c:ptCount val="1"/>
                <c:pt idx="0">
                  <c:v>f(x)=0.3^x-x+2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'Линейная интерполяция'!$A$2:$A$16</c:f>
              <c:numCache>
                <c:formatCode>General</c:formatCode>
                <c:ptCount val="15"/>
                <c:pt idx="0">
                  <c:v>-1</c:v>
                </c:pt>
                <c:pt idx="1">
                  <c:v>0.5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6.5</c:v>
                </c:pt>
                <c:pt idx="6">
                  <c:v>8</c:v>
                </c:pt>
                <c:pt idx="7">
                  <c:v>9.5</c:v>
                </c:pt>
                <c:pt idx="8">
                  <c:v>11</c:v>
                </c:pt>
                <c:pt idx="9">
                  <c:v>12.5</c:v>
                </c:pt>
                <c:pt idx="10">
                  <c:v>14</c:v>
                </c:pt>
                <c:pt idx="11">
                  <c:v>15.5</c:v>
                </c:pt>
                <c:pt idx="12">
                  <c:v>17</c:v>
                </c:pt>
                <c:pt idx="13">
                  <c:v>18.5</c:v>
                </c:pt>
                <c:pt idx="14">
                  <c:v>20</c:v>
                </c:pt>
              </c:numCache>
            </c:numRef>
          </c:xVal>
          <c:yVal>
            <c:numRef>
              <c:f>'Линейная интерполяция'!$B$2:$B$16</c:f>
              <c:numCache>
                <c:formatCode>0.0000</c:formatCode>
                <c:ptCount val="15"/>
                <c:pt idx="0">
                  <c:v>6.3333333333333339</c:v>
                </c:pt>
                <c:pt idx="1">
                  <c:v>2.0477225575051659</c:v>
                </c:pt>
                <c:pt idx="2">
                  <c:v>9.000000000000008E-2</c:v>
                </c:pt>
                <c:pt idx="3">
                  <c:v>-1.4852114909473606</c:v>
                </c:pt>
                <c:pt idx="4">
                  <c:v>-2.9975699999999996</c:v>
                </c:pt>
                <c:pt idx="5">
                  <c:v>-4.4996007102555788</c:v>
                </c:pt>
                <c:pt idx="6">
                  <c:v>-5.99993439</c:v>
                </c:pt>
                <c:pt idx="7">
                  <c:v>-7.4999892191769</c:v>
                </c:pt>
                <c:pt idx="8">
                  <c:v>-8.99999822853</c:v>
                </c:pt>
                <c:pt idx="9">
                  <c:v>-10.499999708917777</c:v>
                </c:pt>
                <c:pt idx="10">
                  <c:v>-11.99999995217031</c:v>
                </c:pt>
                <c:pt idx="11">
                  <c:v>-13.499999992140779</c:v>
                </c:pt>
                <c:pt idx="12">
                  <c:v>-14.999999998708599</c:v>
                </c:pt>
                <c:pt idx="13">
                  <c:v>-16.4999999997878</c:v>
                </c:pt>
                <c:pt idx="14">
                  <c:v>-17.999999999965134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5F-4C24-AA8B-E6A7E1AF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96352"/>
        <c:axId val="220020096"/>
      </c:scatterChart>
      <c:valAx>
        <c:axId val="220996352"/>
        <c:scaling>
          <c:orientation val="minMax"/>
          <c:max val="23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020096"/>
        <c:crosses val="autoZero"/>
        <c:crossBetween val="midCat"/>
        <c:majorUnit val="1"/>
      </c:valAx>
      <c:valAx>
        <c:axId val="220020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996352"/>
        <c:crossesAt val="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'Линейная интерполяция'!$B$1</c:f>
              <c:strCache>
                <c:ptCount val="1"/>
                <c:pt idx="0">
                  <c:v>f(x)=0.3^x-x+2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'Линейная интерполяция'!$A$2:$A$16</c:f>
              <c:numCache>
                <c:formatCode>General</c:formatCode>
                <c:ptCount val="15"/>
                <c:pt idx="0">
                  <c:v>-1</c:v>
                </c:pt>
                <c:pt idx="1">
                  <c:v>0.5</c:v>
                </c:pt>
                <c:pt idx="2">
                  <c:v>2</c:v>
                </c:pt>
                <c:pt idx="3">
                  <c:v>3.5</c:v>
                </c:pt>
                <c:pt idx="4">
                  <c:v>5</c:v>
                </c:pt>
                <c:pt idx="5">
                  <c:v>6.5</c:v>
                </c:pt>
                <c:pt idx="6">
                  <c:v>8</c:v>
                </c:pt>
                <c:pt idx="7">
                  <c:v>9.5</c:v>
                </c:pt>
                <c:pt idx="8">
                  <c:v>11</c:v>
                </c:pt>
                <c:pt idx="9">
                  <c:v>12.5</c:v>
                </c:pt>
                <c:pt idx="10">
                  <c:v>14</c:v>
                </c:pt>
                <c:pt idx="11">
                  <c:v>15.5</c:v>
                </c:pt>
                <c:pt idx="12">
                  <c:v>17</c:v>
                </c:pt>
                <c:pt idx="13">
                  <c:v>18.5</c:v>
                </c:pt>
                <c:pt idx="14">
                  <c:v>20</c:v>
                </c:pt>
              </c:numCache>
            </c:numRef>
          </c:xVal>
          <c:yVal>
            <c:numRef>
              <c:f>'Линейная интерполяция'!$B$2:$B$16</c:f>
              <c:numCache>
                <c:formatCode>0.0000</c:formatCode>
                <c:ptCount val="15"/>
                <c:pt idx="0">
                  <c:v>6.3333333333333339</c:v>
                </c:pt>
                <c:pt idx="1">
                  <c:v>2.0477225575051659</c:v>
                </c:pt>
                <c:pt idx="2">
                  <c:v>9.000000000000008E-2</c:v>
                </c:pt>
                <c:pt idx="3">
                  <c:v>-1.4852114909473606</c:v>
                </c:pt>
                <c:pt idx="4">
                  <c:v>-2.9975699999999996</c:v>
                </c:pt>
                <c:pt idx="5">
                  <c:v>-4.4996007102555788</c:v>
                </c:pt>
                <c:pt idx="6">
                  <c:v>-5.99993439</c:v>
                </c:pt>
                <c:pt idx="7">
                  <c:v>-7.4999892191769</c:v>
                </c:pt>
                <c:pt idx="8">
                  <c:v>-8.99999822853</c:v>
                </c:pt>
                <c:pt idx="9">
                  <c:v>-10.499999708917777</c:v>
                </c:pt>
                <c:pt idx="10">
                  <c:v>-11.99999995217031</c:v>
                </c:pt>
                <c:pt idx="11">
                  <c:v>-13.499999992140779</c:v>
                </c:pt>
                <c:pt idx="12">
                  <c:v>-14.999999998708599</c:v>
                </c:pt>
                <c:pt idx="13">
                  <c:v>-16.4999999997878</c:v>
                </c:pt>
                <c:pt idx="14">
                  <c:v>-17.999999999965134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C6-4826-B199-87244E5D3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96352"/>
        <c:axId val="2200200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g(x)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'Линейная интерполяция'!$C$2:$C$16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-1</c:v>
                      </c:pt>
                      <c:pt idx="1">
                        <c:v>0.5</c:v>
                      </c:pt>
                      <c:pt idx="2">
                        <c:v>2</c:v>
                      </c:pt>
                      <c:pt idx="3">
                        <c:v>3.5</c:v>
                      </c:pt>
                      <c:pt idx="4">
                        <c:v>5</c:v>
                      </c:pt>
                      <c:pt idx="5">
                        <c:v>6.5</c:v>
                      </c:pt>
                      <c:pt idx="6">
                        <c:v>8</c:v>
                      </c:pt>
                      <c:pt idx="7">
                        <c:v>9.5</c:v>
                      </c:pt>
                      <c:pt idx="8">
                        <c:v>11</c:v>
                      </c:pt>
                      <c:pt idx="9">
                        <c:v>12.5</c:v>
                      </c:pt>
                      <c:pt idx="10">
                        <c:v>14</c:v>
                      </c:pt>
                      <c:pt idx="11">
                        <c:v>15.5</c:v>
                      </c:pt>
                      <c:pt idx="12">
                        <c:v>17</c:v>
                      </c:pt>
                      <c:pt idx="13">
                        <c:v>18.5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'Линейная интерполяция'!$D$2:$D$16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6.3333333333333339</c:v>
                      </c:pt>
                      <c:pt idx="1">
                        <c:v>2.0477225575051659</c:v>
                      </c:pt>
                      <c:pt idx="2">
                        <c:v>9.000000000000008E-2</c:v>
                      </c:pt>
                      <c:pt idx="3">
                        <c:v>-1.4852114909473606</c:v>
                      </c:pt>
                      <c:pt idx="4">
                        <c:v>-2.9975699999999996</c:v>
                      </c:pt>
                      <c:pt idx="5">
                        <c:v>-4.4996007102555788</c:v>
                      </c:pt>
                      <c:pt idx="6">
                        <c:v>-5.99993439</c:v>
                      </c:pt>
                      <c:pt idx="7">
                        <c:v>-7.4999892191769</c:v>
                      </c:pt>
                      <c:pt idx="8">
                        <c:v>-8.99999822853</c:v>
                      </c:pt>
                      <c:pt idx="9">
                        <c:v>-10.499999708917777</c:v>
                      </c:pt>
                      <c:pt idx="10">
                        <c:v>-11.99999995217031</c:v>
                      </c:pt>
                      <c:pt idx="11">
                        <c:v>-13.499999992140779</c:v>
                      </c:pt>
                      <c:pt idx="12">
                        <c:v>-14.999999998708599</c:v>
                      </c:pt>
                      <c:pt idx="13">
                        <c:v>-16.4999999997878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5C6-4826-B199-87244E5D377B}"/>
                  </c:ext>
                </c:extLst>
              </c15:ser>
            </c15:filteredScatterSeries>
          </c:ext>
        </c:extLst>
      </c:scatterChart>
      <c:valAx>
        <c:axId val="22099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020096"/>
        <c:crosses val="autoZero"/>
        <c:crossBetween val="midCat"/>
      </c:valAx>
      <c:valAx>
        <c:axId val="2200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99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Функция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'[1]ЛР2 '!$A$6:$A$20</c:f>
              <c:numCache>
                <c:formatCode>General</c:formatCode>
                <c:ptCount val="15"/>
                <c:pt idx="0">
                  <c:v>-4</c:v>
                </c:pt>
                <c:pt idx="1">
                  <c:v>-3.55</c:v>
                </c:pt>
                <c:pt idx="2">
                  <c:v>-3.0999999999999996</c:v>
                </c:pt>
                <c:pt idx="3">
                  <c:v>-2.6499999999999995</c:v>
                </c:pt>
                <c:pt idx="4">
                  <c:v>-2.1999999999999993</c:v>
                </c:pt>
                <c:pt idx="5">
                  <c:v>-1.7499999999999993</c:v>
                </c:pt>
                <c:pt idx="6">
                  <c:v>-1.2999999999999994</c:v>
                </c:pt>
                <c:pt idx="7">
                  <c:v>-0.84999999999999942</c:v>
                </c:pt>
                <c:pt idx="8">
                  <c:v>-0.39999999999999941</c:v>
                </c:pt>
                <c:pt idx="9">
                  <c:v>5.00000000000006E-2</c:v>
                </c:pt>
                <c:pt idx="10">
                  <c:v>0.50000000000000067</c:v>
                </c:pt>
                <c:pt idx="11">
                  <c:v>0.95000000000000062</c:v>
                </c:pt>
                <c:pt idx="12">
                  <c:v>1.4000000000000006</c:v>
                </c:pt>
                <c:pt idx="13">
                  <c:v>1.8500000000000005</c:v>
                </c:pt>
                <c:pt idx="14">
                  <c:v>2.3000000000000007</c:v>
                </c:pt>
              </c:numCache>
            </c:numRef>
          </c:xVal>
          <c:yVal>
            <c:numRef>
              <c:f>'[1]ЛР2 '!$B$6:$B$20</c:f>
              <c:numCache>
                <c:formatCode>General</c:formatCode>
                <c:ptCount val="15"/>
                <c:pt idx="0">
                  <c:v>-2</c:v>
                </c:pt>
                <c:pt idx="1">
                  <c:v>-1.1101855675650025</c:v>
                </c:pt>
                <c:pt idx="2">
                  <c:v>-0.96418770029034739</c:v>
                </c:pt>
                <c:pt idx="3">
                  <c:v>-1.2541727831740062</c:v>
                </c:pt>
                <c:pt idx="4">
                  <c:v>-1.7547934199881405</c:v>
                </c:pt>
                <c:pt idx="5">
                  <c:v>-2.3010856610148585</c:v>
                </c:pt>
                <c:pt idx="6">
                  <c:v>-2.7722888266898327</c:v>
                </c:pt>
                <c:pt idx="7">
                  <c:v>-3.0800009252216607</c:v>
                </c:pt>
                <c:pt idx="8">
                  <c:v>-3.1595079107728941</c:v>
                </c:pt>
                <c:pt idx="9">
                  <c:v>-2.9634363289248449</c:v>
                </c:pt>
                <c:pt idx="10">
                  <c:v>-2.4571067811865466</c:v>
                </c:pt>
                <c:pt idx="11">
                  <c:v>-1.6151324619206875</c:v>
                </c:pt>
                <c:pt idx="12">
                  <c:v>-0.41892914162759787</c:v>
                </c:pt>
                <c:pt idx="13">
                  <c:v>1.1451076319830409</c:v>
                </c:pt>
                <c:pt idx="14">
                  <c:v>3.0869369009109446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3C-48EA-B0A9-2008C65FADBA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'[1]ЛР2 '!$A$6:$A$20</c:f>
              <c:numCache>
                <c:formatCode>General</c:formatCode>
                <c:ptCount val="15"/>
                <c:pt idx="0">
                  <c:v>-4</c:v>
                </c:pt>
                <c:pt idx="1">
                  <c:v>-3.55</c:v>
                </c:pt>
                <c:pt idx="2">
                  <c:v>-3.0999999999999996</c:v>
                </c:pt>
                <c:pt idx="3">
                  <c:v>-2.6499999999999995</c:v>
                </c:pt>
                <c:pt idx="4">
                  <c:v>-2.1999999999999993</c:v>
                </c:pt>
                <c:pt idx="5">
                  <c:v>-1.7499999999999993</c:v>
                </c:pt>
                <c:pt idx="6">
                  <c:v>-1.2999999999999994</c:v>
                </c:pt>
                <c:pt idx="7">
                  <c:v>-0.84999999999999942</c:v>
                </c:pt>
                <c:pt idx="8">
                  <c:v>-0.39999999999999941</c:v>
                </c:pt>
                <c:pt idx="9">
                  <c:v>5.00000000000006E-2</c:v>
                </c:pt>
                <c:pt idx="10">
                  <c:v>0.50000000000000067</c:v>
                </c:pt>
                <c:pt idx="11">
                  <c:v>0.95000000000000062</c:v>
                </c:pt>
                <c:pt idx="12">
                  <c:v>1.4000000000000006</c:v>
                </c:pt>
                <c:pt idx="13">
                  <c:v>1.8500000000000005</c:v>
                </c:pt>
                <c:pt idx="14">
                  <c:v>2.3000000000000007</c:v>
                </c:pt>
              </c:numCache>
            </c:numRef>
          </c:xVal>
          <c:yVal>
            <c:numRef>
              <c:f>'[1]ЛР2 '!$S$6:$S$20</c:f>
              <c:numCache>
                <c:formatCode>General</c:formatCode>
                <c:ptCount val="15"/>
                <c:pt idx="0">
                  <c:v>-2</c:v>
                </c:pt>
                <c:pt idx="1">
                  <c:v>-1.1101855675650025</c:v>
                </c:pt>
                <c:pt idx="2">
                  <c:v>-0.96418770029034739</c:v>
                </c:pt>
                <c:pt idx="3">
                  <c:v>-1.2541727831740062</c:v>
                </c:pt>
                <c:pt idx="4">
                  <c:v>-1.7547934199881405</c:v>
                </c:pt>
                <c:pt idx="5">
                  <c:v>-2.3010856610148589</c:v>
                </c:pt>
                <c:pt idx="6">
                  <c:v>-2.7722888266898322</c:v>
                </c:pt>
                <c:pt idx="7">
                  <c:v>-3.0800009252216607</c:v>
                </c:pt>
                <c:pt idx="8">
                  <c:v>-3.1595079107728963</c:v>
                </c:pt>
                <c:pt idx="9">
                  <c:v>-2.9634363289248471</c:v>
                </c:pt>
                <c:pt idx="10">
                  <c:v>-2.4571067811865497</c:v>
                </c:pt>
                <c:pt idx="11">
                  <c:v>-1.6151324619206817</c:v>
                </c:pt>
                <c:pt idx="12">
                  <c:v>-0.41892914162760297</c:v>
                </c:pt>
                <c:pt idx="13">
                  <c:v>1.1451076319830402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3C-48EA-B0A9-2008C65FA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712200"/>
        <c:axId val="769711216"/>
      </c:scatterChart>
      <c:valAx>
        <c:axId val="76971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711216"/>
        <c:crosses val="autoZero"/>
        <c:crossBetween val="midCat"/>
      </c:valAx>
      <c:valAx>
        <c:axId val="7697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712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Интерполяция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7243929123680574E-2"/>
          <c:y val="0.1550349504427144"/>
          <c:w val="0.87769298507204152"/>
          <c:h val="0.79114748961755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'[1]ЛР2 '!$B$5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'интерполяционный многочлен Ньют'!$A$6:$A$20</c:f>
              <c:numCache>
                <c:formatCode>0.000</c:formatCode>
                <c:ptCount val="15"/>
                <c:pt idx="0">
                  <c:v>-5</c:v>
                </c:pt>
                <c:pt idx="1">
                  <c:v>-3.5714285714285712</c:v>
                </c:pt>
                <c:pt idx="2">
                  <c:v>-2.1428571428571423</c:v>
                </c:pt>
                <c:pt idx="3">
                  <c:v>-0.71428571428571375</c:v>
                </c:pt>
                <c:pt idx="4">
                  <c:v>0.71428571428571486</c:v>
                </c:pt>
                <c:pt idx="5">
                  <c:v>2.1428571428571432</c:v>
                </c:pt>
                <c:pt idx="6">
                  <c:v>3.5714285714285721</c:v>
                </c:pt>
                <c:pt idx="7">
                  <c:v>5.0000000000000009</c:v>
                </c:pt>
                <c:pt idx="8">
                  <c:v>6.4285714285714297</c:v>
                </c:pt>
                <c:pt idx="9">
                  <c:v>7.8571428571428585</c:v>
                </c:pt>
                <c:pt idx="10">
                  <c:v>9.2857142857142865</c:v>
                </c:pt>
                <c:pt idx="11">
                  <c:v>10.714285714285715</c:v>
                </c:pt>
                <c:pt idx="12">
                  <c:v>12.142857142857144</c:v>
                </c:pt>
                <c:pt idx="13">
                  <c:v>13.571428571428573</c:v>
                </c:pt>
                <c:pt idx="14">
                  <c:v>15.000000000000002</c:v>
                </c:pt>
              </c:numCache>
            </c:numRef>
          </c:xVal>
          <c:yVal>
            <c:numRef>
              <c:f>'интерполяционный многочлен Ньют'!$B$6:$B$20</c:f>
              <c:numCache>
                <c:formatCode>0.000</c:formatCode>
                <c:ptCount val="15"/>
                <c:pt idx="0">
                  <c:v>418.52263374485597</c:v>
                </c:pt>
                <c:pt idx="1">
                  <c:v>79.264064348759376</c:v>
                </c:pt>
                <c:pt idx="2">
                  <c:v>17.339226242636247</c:v>
                </c:pt>
                <c:pt idx="3">
                  <c:v>5.0774005029030969</c:v>
                </c:pt>
                <c:pt idx="4">
                  <c:v>1.7088845882390649</c:v>
                </c:pt>
                <c:pt idx="5">
                  <c:v>-6.70787228660914E-2</c:v>
                </c:pt>
                <c:pt idx="6">
                  <c:v>-1.5578586944734094</c:v>
                </c:pt>
                <c:pt idx="7">
                  <c:v>-2.9975700000000005</c:v>
                </c:pt>
                <c:pt idx="8">
                  <c:v>-4.4281362809264282</c:v>
                </c:pt>
                <c:pt idx="9">
                  <c:v>-5.8570649339029615</c:v>
                </c:pt>
                <c:pt idx="10">
                  <c:v>-7.2857003317577718</c:v>
                </c:pt>
                <c:pt idx="11">
                  <c:v>-8.714283215507395</c:v>
                </c:pt>
                <c:pt idx="12">
                  <c:v>-10.142856695393151</c:v>
                </c:pt>
                <c:pt idx="13">
                  <c:v>-11.571428491299807</c:v>
                </c:pt>
                <c:pt idx="14">
                  <c:v>-12.999999985651094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C6-49AC-80C8-6108F39788BF}"/>
            </c:ext>
          </c:extLst>
        </c:ser>
        <c:ser>
          <c:idx val="1"/>
          <c:order val="1"/>
          <c:tx>
            <c:v>Ин Мнгч Ньютона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'интерполяционный многочлен Ньют'!$R$6:$R$20</c:f>
              <c:numCache>
                <c:formatCode>0.000</c:formatCode>
                <c:ptCount val="15"/>
                <c:pt idx="0">
                  <c:v>-5</c:v>
                </c:pt>
                <c:pt idx="1">
                  <c:v>-3.5714285714285712</c:v>
                </c:pt>
                <c:pt idx="2">
                  <c:v>-2.1428571428571423</c:v>
                </c:pt>
                <c:pt idx="3">
                  <c:v>-0.71428571428571375</c:v>
                </c:pt>
                <c:pt idx="4">
                  <c:v>0.71428571428571486</c:v>
                </c:pt>
                <c:pt idx="5">
                  <c:v>2.1428571428571432</c:v>
                </c:pt>
                <c:pt idx="6">
                  <c:v>3.5714285714285721</c:v>
                </c:pt>
                <c:pt idx="7">
                  <c:v>5.0000000000000009</c:v>
                </c:pt>
                <c:pt idx="8">
                  <c:v>6.4285714285714297</c:v>
                </c:pt>
                <c:pt idx="9">
                  <c:v>7.8571428571428585</c:v>
                </c:pt>
                <c:pt idx="10">
                  <c:v>9.2857142857142865</c:v>
                </c:pt>
                <c:pt idx="11">
                  <c:v>10.714285714285715</c:v>
                </c:pt>
                <c:pt idx="12">
                  <c:v>12.142857142857144</c:v>
                </c:pt>
                <c:pt idx="13">
                  <c:v>13.571428571428573</c:v>
                </c:pt>
                <c:pt idx="14">
                  <c:v>15.000000000000002</c:v>
                </c:pt>
              </c:numCache>
            </c:numRef>
          </c:xVal>
          <c:yVal>
            <c:numRef>
              <c:f>'интерполяционный многочлен Ньют'!$S$6:$S$20</c:f>
              <c:numCache>
                <c:formatCode>0.00000</c:formatCode>
                <c:ptCount val="15"/>
                <c:pt idx="0">
                  <c:v>418.52263374485597</c:v>
                </c:pt>
                <c:pt idx="1">
                  <c:v>79.264064348759348</c:v>
                </c:pt>
                <c:pt idx="2">
                  <c:v>17.339226242636244</c:v>
                </c:pt>
                <c:pt idx="3">
                  <c:v>5.0774005029031173</c:v>
                </c:pt>
                <c:pt idx="4">
                  <c:v>1.7088845882393571</c:v>
                </c:pt>
                <c:pt idx="5">
                  <c:v>-6.7078722866313001E-2</c:v>
                </c:pt>
                <c:pt idx="6">
                  <c:v>-1.557858694474362</c:v>
                </c:pt>
                <c:pt idx="7">
                  <c:v>-2.9975700000011898</c:v>
                </c:pt>
                <c:pt idx="8">
                  <c:v>-4.4281362809262532</c:v>
                </c:pt>
                <c:pt idx="9">
                  <c:v>-5.8570649339047378</c:v>
                </c:pt>
                <c:pt idx="10">
                  <c:v>-7.2857003317499149</c:v>
                </c:pt>
                <c:pt idx="11">
                  <c:v>-8.714283215507443</c:v>
                </c:pt>
                <c:pt idx="12">
                  <c:v>-10.142856695422616</c:v>
                </c:pt>
                <c:pt idx="13">
                  <c:v>-11.571428491243989</c:v>
                </c:pt>
                <c:pt idx="14">
                  <c:v>-12.999999985648852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C6-49AC-80C8-6108F3978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614280"/>
        <c:axId val="825613624"/>
      </c:scatterChart>
      <c:valAx>
        <c:axId val="825614280"/>
        <c:scaling>
          <c:orientation val="minMax"/>
          <c:max val="17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5613624"/>
        <c:crosses val="autoZero"/>
        <c:crossBetween val="midCat"/>
        <c:majorUnit val="1"/>
      </c:valAx>
      <c:valAx>
        <c:axId val="82561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5614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Интерполяция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'[1]ЛР2 '!$B$5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'интерполяционный многочлен Ньют'!$A$6:$A$20</c:f>
              <c:numCache>
                <c:formatCode>0.000</c:formatCode>
                <c:ptCount val="15"/>
                <c:pt idx="0">
                  <c:v>-5</c:v>
                </c:pt>
                <c:pt idx="1">
                  <c:v>-3.5714285714285712</c:v>
                </c:pt>
                <c:pt idx="2">
                  <c:v>-2.1428571428571423</c:v>
                </c:pt>
                <c:pt idx="3">
                  <c:v>-0.71428571428571375</c:v>
                </c:pt>
                <c:pt idx="4">
                  <c:v>0.71428571428571486</c:v>
                </c:pt>
                <c:pt idx="5">
                  <c:v>2.1428571428571432</c:v>
                </c:pt>
                <c:pt idx="6">
                  <c:v>3.5714285714285721</c:v>
                </c:pt>
                <c:pt idx="7">
                  <c:v>5.0000000000000009</c:v>
                </c:pt>
                <c:pt idx="8">
                  <c:v>6.4285714285714297</c:v>
                </c:pt>
                <c:pt idx="9">
                  <c:v>7.8571428571428585</c:v>
                </c:pt>
                <c:pt idx="10">
                  <c:v>9.2857142857142865</c:v>
                </c:pt>
                <c:pt idx="11">
                  <c:v>10.714285714285715</c:v>
                </c:pt>
                <c:pt idx="12">
                  <c:v>12.142857142857144</c:v>
                </c:pt>
                <c:pt idx="13">
                  <c:v>13.571428571428573</c:v>
                </c:pt>
                <c:pt idx="14">
                  <c:v>15.000000000000002</c:v>
                </c:pt>
              </c:numCache>
            </c:numRef>
          </c:xVal>
          <c:yVal>
            <c:numRef>
              <c:f>'интерполяционный многочлен Ньют'!$B$6:$B$20</c:f>
              <c:numCache>
                <c:formatCode>0.000</c:formatCode>
                <c:ptCount val="15"/>
                <c:pt idx="0">
                  <c:v>418.52263374485597</c:v>
                </c:pt>
                <c:pt idx="1">
                  <c:v>79.264064348759376</c:v>
                </c:pt>
                <c:pt idx="2">
                  <c:v>17.339226242636247</c:v>
                </c:pt>
                <c:pt idx="3">
                  <c:v>5.0774005029030969</c:v>
                </c:pt>
                <c:pt idx="4">
                  <c:v>1.7088845882390649</c:v>
                </c:pt>
                <c:pt idx="5">
                  <c:v>-6.70787228660914E-2</c:v>
                </c:pt>
                <c:pt idx="6">
                  <c:v>-1.5578586944734094</c:v>
                </c:pt>
                <c:pt idx="7">
                  <c:v>-2.9975700000000005</c:v>
                </c:pt>
                <c:pt idx="8">
                  <c:v>-4.4281362809264282</c:v>
                </c:pt>
                <c:pt idx="9">
                  <c:v>-5.8570649339029615</c:v>
                </c:pt>
                <c:pt idx="10">
                  <c:v>-7.2857003317577718</c:v>
                </c:pt>
                <c:pt idx="11">
                  <c:v>-8.714283215507395</c:v>
                </c:pt>
                <c:pt idx="12">
                  <c:v>-10.142856695393151</c:v>
                </c:pt>
                <c:pt idx="13">
                  <c:v>-11.571428491299807</c:v>
                </c:pt>
                <c:pt idx="14">
                  <c:v>-12.999999985651094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F3-4499-AE6C-C81CD3E33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614280"/>
        <c:axId val="8256136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Ин Мнгч Ньютона</c:v>
                </c:tx>
                <c:spPr>
                  <a:ln w="19050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'интерполяционный многочлен Ньют'!$R$6:$R$20</c15:sqref>
                        </c15:formulaRef>
                      </c:ext>
                    </c:extLst>
                    <c:numCache>
                      <c:formatCode>0.000</c:formatCode>
                      <c:ptCount val="15"/>
                      <c:pt idx="0">
                        <c:v>-5</c:v>
                      </c:pt>
                      <c:pt idx="1">
                        <c:v>-3.5714285714285712</c:v>
                      </c:pt>
                      <c:pt idx="2">
                        <c:v>-2.1428571428571423</c:v>
                      </c:pt>
                      <c:pt idx="3">
                        <c:v>-0.71428571428571375</c:v>
                      </c:pt>
                      <c:pt idx="4">
                        <c:v>0.71428571428571486</c:v>
                      </c:pt>
                      <c:pt idx="5">
                        <c:v>2.1428571428571432</c:v>
                      </c:pt>
                      <c:pt idx="6">
                        <c:v>3.5714285714285721</c:v>
                      </c:pt>
                      <c:pt idx="7">
                        <c:v>5.0000000000000009</c:v>
                      </c:pt>
                      <c:pt idx="8">
                        <c:v>6.4285714285714297</c:v>
                      </c:pt>
                      <c:pt idx="9">
                        <c:v>7.8571428571428585</c:v>
                      </c:pt>
                      <c:pt idx="10">
                        <c:v>9.2857142857142865</c:v>
                      </c:pt>
                      <c:pt idx="11">
                        <c:v>10.714285714285715</c:v>
                      </c:pt>
                      <c:pt idx="12">
                        <c:v>12.142857142857144</c:v>
                      </c:pt>
                      <c:pt idx="13">
                        <c:v>13.571428571428573</c:v>
                      </c:pt>
                      <c:pt idx="14">
                        <c:v>15.000000000000002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'интерполяционный многочлен Ньют'!$S$6:$S$20</c15:sqref>
                        </c15:formulaRef>
                      </c:ext>
                    </c:extLst>
                    <c:numCache>
                      <c:formatCode>0.00000</c:formatCode>
                      <c:ptCount val="15"/>
                      <c:pt idx="0">
                        <c:v>418.52263374485597</c:v>
                      </c:pt>
                      <c:pt idx="1">
                        <c:v>79.264064348759348</c:v>
                      </c:pt>
                      <c:pt idx="2">
                        <c:v>17.339226242636244</c:v>
                      </c:pt>
                      <c:pt idx="3">
                        <c:v>5.0774005029031173</c:v>
                      </c:pt>
                      <c:pt idx="4">
                        <c:v>1.7088845882393571</c:v>
                      </c:pt>
                      <c:pt idx="5">
                        <c:v>-6.7078722866313001E-2</c:v>
                      </c:pt>
                      <c:pt idx="6">
                        <c:v>-1.557858694474362</c:v>
                      </c:pt>
                      <c:pt idx="7">
                        <c:v>-2.9975700000011898</c:v>
                      </c:pt>
                      <c:pt idx="8">
                        <c:v>-4.4281362809262532</c:v>
                      </c:pt>
                      <c:pt idx="9">
                        <c:v>-5.8570649339047378</c:v>
                      </c:pt>
                      <c:pt idx="10">
                        <c:v>-7.2857003317499149</c:v>
                      </c:pt>
                      <c:pt idx="11">
                        <c:v>-8.714283215507443</c:v>
                      </c:pt>
                      <c:pt idx="12">
                        <c:v>-10.142856695422616</c:v>
                      </c:pt>
                      <c:pt idx="13">
                        <c:v>-11.571428491243989</c:v>
                      </c:pt>
                      <c:pt idx="14">
                        <c:v>-12.999999985648852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DF3-4499-AE6C-C81CD3E3349B}"/>
                  </c:ext>
                </c:extLst>
              </c15:ser>
            </c15:filteredScatterSeries>
          </c:ext>
        </c:extLst>
      </c:scatterChart>
      <c:valAx>
        <c:axId val="825614280"/>
        <c:scaling>
          <c:orientation val="minMax"/>
          <c:max val="12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5613624"/>
        <c:crosses val="autoZero"/>
        <c:crossBetween val="midCat"/>
      </c:valAx>
      <c:valAx>
        <c:axId val="82561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5614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722222222222215E-2"/>
          <c:y val="0.17171296296296298"/>
          <c:w val="0.91294444444444445"/>
          <c:h val="0.6714577865266842"/>
        </c:manualLayout>
      </c:layout>
      <c:scatterChart>
        <c:scatterStyle val="lineMarker"/>
        <c:varyColors val="0"/>
        <c:ser>
          <c:idx val="0"/>
          <c:order val="0"/>
          <c:tx>
            <c:strRef>
              <c:f>МНК!$C$3</c:f>
              <c:strCache>
                <c:ptCount val="1"/>
                <c:pt idx="0">
                  <c:v>f(x)=0.3^x-x+2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МНК!$B$4:$B$10</c:f>
              <c:numCache>
                <c:formatCode>General</c:formatCode>
                <c:ptCount val="7"/>
                <c:pt idx="0">
                  <c:v>-1</c:v>
                </c:pt>
                <c:pt idx="1">
                  <c:v>-0.4</c:v>
                </c:pt>
                <c:pt idx="2">
                  <c:v>0.19999999999999996</c:v>
                </c:pt>
                <c:pt idx="3">
                  <c:v>0.79999999999999993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</c:numCache>
            </c:numRef>
          </c:xVal>
          <c:yVal>
            <c:numRef>
              <c:f>МНК!$C$4:$C$10</c:f>
              <c:numCache>
                <c:formatCode>General</c:formatCode>
                <c:ptCount val="7"/>
                <c:pt idx="0">
                  <c:v>6.3333333333333339</c:v>
                </c:pt>
                <c:pt idx="1">
                  <c:v>4.0186445827673465</c:v>
                </c:pt>
                <c:pt idx="2">
                  <c:v>2.586003085596623</c:v>
                </c:pt>
                <c:pt idx="3">
                  <c:v>1.5816778909618177</c:v>
                </c:pt>
                <c:pt idx="4">
                  <c:v>0.78534025517022377</c:v>
                </c:pt>
                <c:pt idx="5">
                  <c:v>9.000000000000008E-2</c:v>
                </c:pt>
                <c:pt idx="6">
                  <c:v>-0.55629659626528172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97-4BF2-86AA-77FDC7DA2A30}"/>
            </c:ext>
          </c:extLst>
        </c:ser>
        <c:ser>
          <c:idx val="1"/>
          <c:order val="1"/>
          <c:tx>
            <c:strRef>
              <c:f>МНК!$C$19</c:f>
              <c:strCache>
                <c:ptCount val="1"/>
                <c:pt idx="0">
                  <c:v>g(x)=a0+a1x+a2x^2+a3x^3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МНК!$B$20:$B$28</c:f>
              <c:numCache>
                <c:formatCode>General</c:formatCode>
                <c:ptCount val="9"/>
                <c:pt idx="0">
                  <c:v>-1</c:v>
                </c:pt>
                <c:pt idx="1">
                  <c:v>-0.4</c:v>
                </c:pt>
                <c:pt idx="2">
                  <c:v>0.19999999999999996</c:v>
                </c:pt>
                <c:pt idx="3">
                  <c:v>0.79999999999999993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</c:numCache>
            </c:numRef>
          </c:xVal>
          <c:yVal>
            <c:numRef>
              <c:f>МНК!$C$20:$C$28</c:f>
              <c:numCache>
                <c:formatCode>General</c:formatCode>
                <c:ptCount val="9"/>
                <c:pt idx="0">
                  <c:v>6.303246814371569</c:v>
                </c:pt>
                <c:pt idx="1">
                  <c:v>4.0926305487814538</c:v>
                </c:pt>
                <c:pt idx="2">
                  <c:v>2.5650846957832623</c:v>
                </c:pt>
                <c:pt idx="3">
                  <c:v>1.5272221693095145</c:v>
                </c:pt>
                <c:pt idx="4">
                  <c:v>0.78565588329272973</c:v>
                </c:pt>
                <c:pt idx="5">
                  <c:v>0.14699875166542764</c:v>
                </c:pt>
                <c:pt idx="6">
                  <c:v>-0.58213631163987234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97-4BF2-86AA-77FDC7DA2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25440"/>
        <c:axId val="249035456"/>
      </c:scatterChart>
      <c:valAx>
        <c:axId val="2490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035456"/>
        <c:crosses val="autoZero"/>
        <c:crossBetween val="midCat"/>
      </c:valAx>
      <c:valAx>
        <c:axId val="2490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0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236764</xdr:colOff>
      <xdr:row>3</xdr:row>
      <xdr:rowOff>89926</xdr:rowOff>
    </xdr:from>
    <xdr:to>
      <xdr:col>12</xdr:col>
      <xdr:colOff>236764</xdr:colOff>
      <xdr:row>20</xdr:row>
      <xdr:rowOff>174171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185057</xdr:colOff>
      <xdr:row>0</xdr:row>
      <xdr:rowOff>108857</xdr:rowOff>
    </xdr:from>
    <xdr:to>
      <xdr:col>9</xdr:col>
      <xdr:colOff>728</xdr:colOff>
      <xdr:row>18</xdr:row>
      <xdr:rowOff>29038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30</xdr:row>
      <xdr:rowOff>0</xdr:rowOff>
    </xdr:from>
    <xdr:to>
      <xdr:col>10</xdr:col>
      <xdr:colOff>172859</xdr:colOff>
      <xdr:row>47</xdr:row>
      <xdr:rowOff>124288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D41E899-689A-4D9B-8E54-5432FCA7A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353786</xdr:colOff>
      <xdr:row>0</xdr:row>
      <xdr:rowOff>0</xdr:rowOff>
    </xdr:from>
    <xdr:to>
      <xdr:col>11</xdr:col>
      <xdr:colOff>13219</xdr:colOff>
      <xdr:row>17</xdr:row>
      <xdr:rowOff>135563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92528</xdr:colOff>
      <xdr:row>0</xdr:row>
      <xdr:rowOff>131406</xdr:rowOff>
    </xdr:from>
    <xdr:to>
      <xdr:col>11</xdr:col>
      <xdr:colOff>157701</xdr:colOff>
      <xdr:row>18</xdr:row>
      <xdr:rowOff>126940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19</xdr:row>
      <xdr:rowOff>0</xdr:rowOff>
    </xdr:from>
    <xdr:to>
      <xdr:col>11</xdr:col>
      <xdr:colOff>248775</xdr:colOff>
      <xdr:row>23</xdr:row>
      <xdr:rowOff>26737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509"/>
        <a:stretch/>
      </xdr:blipFill>
      <xdr:spPr>
        <a:xfrm>
          <a:off x="2612571" y="3521529"/>
          <a:ext cx="4634163" cy="7669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40222</xdr:colOff>
      <xdr:row>2</xdr:row>
      <xdr:rowOff>91460</xdr:rowOff>
    </xdr:from>
    <xdr:to>
      <xdr:col>12</xdr:col>
      <xdr:colOff>207998</xdr:colOff>
      <xdr:row>17</xdr:row>
      <xdr:rowOff>16887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0</xdr:row>
      <xdr:rowOff>0</xdr:rowOff>
    </xdr:from>
    <xdr:to>
      <xdr:col>12</xdr:col>
      <xdr:colOff>390525</xdr:colOff>
      <xdr:row>2</xdr:row>
      <xdr:rowOff>66675</xdr:rowOff>
    </xdr:to>
    <xdr:pic>
      <xdr:nvPicPr>
        <xdr:cNvPr id="4" name="Рисунок 3" descr="https://wreferat.baza-referat.ru/5_677177449-1755.wpic">
          <a:extLst>
            <a:ext uri="{FF2B5EF4-FFF2-40B4-BE49-F238E27FC236}">
              <a16:creationId xmlns:a16="http://schemas.microsoft.com/office/drawing/2014/main" id="{0372A396-7C34-4C93-8563-901A43C9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0"/>
          <a:ext cx="41052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20</xdr:col>
      <xdr:colOff>170000</xdr:colOff>
      <xdr:row>16</xdr:row>
      <xdr:rowOff>118068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67D7C4C-EEB1-45AB-861E-21DEBCA03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458934</xdr:colOff>
      <xdr:row>68</xdr:row>
      <xdr:rowOff>51954</xdr:rowOff>
    </xdr:from>
    <xdr:to>
      <xdr:col>16</xdr:col>
      <xdr:colOff>519545</xdr:colOff>
      <xdr:row>70</xdr:row>
      <xdr:rowOff>95661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066626-A0FF-4EE6-BA1F-2C4F8D8BE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30307</xdr:colOff>
      <xdr:row>14</xdr:row>
      <xdr:rowOff>130579</xdr:rowOff>
    </xdr:from>
    <xdr:to>
      <xdr:col>15</xdr:col>
      <xdr:colOff>567170</xdr:colOff>
      <xdr:row>33</xdr:row>
      <xdr:rowOff>160193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81C63D8-C587-4430-8024-BB68024B5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476250</xdr:colOff>
      <xdr:row>21</xdr:row>
      <xdr:rowOff>132907</xdr:rowOff>
    </xdr:from>
    <xdr:to>
      <xdr:col>22</xdr:col>
      <xdr:colOff>458373</xdr:colOff>
      <xdr:row>30</xdr:row>
      <xdr:rowOff>66453</xdr:rowOff>
    </xdr:to>
    <xdr:pic>
      <xdr:nvPicPr>
        <xdr:cNvPr id="6" name="Рисунок 5" descr="https://present5.com/presentation/3/6261624_26560503.pdf-img/6261624_26560503.pdf-39.jpg">
          <a:extLst>
            <a:ext uri="{FF2B5EF4-FFF2-40B4-BE49-F238E27FC236}">
              <a16:creationId xmlns:a16="http://schemas.microsoft.com/office/drawing/2014/main" id="{897C618A-34B6-4D46-A29F-281D267643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3" t="45752" r="285" b="7407"/>
        <a:stretch/>
      </xdr:blipFill>
      <xdr:spPr bwMode="auto">
        <a:xfrm>
          <a:off x="10721163" y="4474535"/>
          <a:ext cx="4611716" cy="1628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68803</xdr:colOff>
      <xdr:row>34</xdr:row>
      <xdr:rowOff>105386</xdr:rowOff>
    </xdr:from>
    <xdr:to>
      <xdr:col>6</xdr:col>
      <xdr:colOff>679190</xdr:colOff>
      <xdr:row>50</xdr:row>
      <xdr:rowOff>95688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95681EC-C3F9-48EC-A30E-848EF844C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16</xdr:row>
      <xdr:rowOff>171450</xdr:rowOff>
    </xdr:from>
    <xdr:to>
      <xdr:col>12</xdr:col>
      <xdr:colOff>400050</xdr:colOff>
      <xdr:row>31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11ACC97-FA9C-4CF5-86B4-7794530FF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7</xdr:row>
      <xdr:rowOff>0</xdr:rowOff>
    </xdr:from>
    <xdr:ext cx="2265236" cy="5193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8A0789B-DD7D-4F0A-8E51-F207B2CF01D4}"/>
                </a:ext>
              </a:extLst>
            </xdr:cNvPr>
            <xdr:cNvSpPr txBox="1"/>
          </xdr:nvSpPr>
          <xdr:spPr>
            <a:xfrm>
              <a:off x="3705225" y="1143000"/>
              <a:ext cx="2265236" cy="519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ru-RU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8A0789B-DD7D-4F0A-8E51-F207B2CF01D4}"/>
                </a:ext>
              </a:extLst>
            </xdr:cNvPr>
            <xdr:cNvSpPr txBox="1"/>
          </xdr:nvSpPr>
          <xdr:spPr>
            <a:xfrm>
              <a:off x="3705225" y="1143000"/>
              <a:ext cx="2265236" cy="5193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200" i="0">
                  <a:latin typeface="Cambria Math" panose="02040503050406030204" pitchFamily="18" charset="0"/>
                </a:rPr>
                <a:t>∫</a:t>
              </a:r>
              <a:r>
                <a:rPr lang="en-US" sz="1200" b="0" i="0">
                  <a:latin typeface="Cambria Math" panose="02040503050406030204" pitchFamily="18" charset="0"/>
                </a:rPr>
                <a:t>_𝑎^𝑏▒𝑓(𝑥)𝑑𝑥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ℎ∑_(𝑖=1)^𝑁▒〖𝑓((𝑥_(𝑖−1)+𝑥_𝑖)/2)=〗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8659</xdr:colOff>
      <xdr:row>13</xdr:row>
      <xdr:rowOff>164522</xdr:rowOff>
    </xdr:from>
    <xdr:ext cx="3487814" cy="6440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B4FB52D-8BD4-4A43-BF0E-7DE246F45EF9}"/>
                </a:ext>
              </a:extLst>
            </xdr:cNvPr>
            <xdr:cNvSpPr txBox="1"/>
          </xdr:nvSpPr>
          <xdr:spPr>
            <a:xfrm>
              <a:off x="3713884" y="2450522"/>
              <a:ext cx="3487814" cy="644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ru-RU" sz="13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3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13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3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ru-RU" sz="13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ru-RU" sz="13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en-US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ctrlPr>
                          <a:rPr lang="ru-RU" sz="13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  <m:r>
                          <a:rPr lang="en-US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+2</m:t>
                        </m:r>
                        <m:nary>
                          <m:naryPr>
                            <m:chr m:val="∑"/>
                            <m:ctrlP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e>
                    </m:d>
                    <m:r>
                      <a:rPr lang="en-US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3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B4FB52D-8BD4-4A43-BF0E-7DE246F45EF9}"/>
                </a:ext>
              </a:extLst>
            </xdr:cNvPr>
            <xdr:cNvSpPr txBox="1"/>
          </xdr:nvSpPr>
          <xdr:spPr>
            <a:xfrm>
              <a:off x="3713884" y="2450522"/>
              <a:ext cx="3487814" cy="644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300" i="0">
                  <a:latin typeface="Cambria Math" panose="02040503050406030204" pitchFamily="18" charset="0"/>
                </a:rPr>
                <a:t>∫</a:t>
              </a:r>
              <a:r>
                <a:rPr lang="en-US" sz="1300" b="0" i="0">
                  <a:latin typeface="Cambria Math" panose="02040503050406030204" pitchFamily="18" charset="0"/>
                </a:rPr>
                <a:t>_𝑎^𝑏▒𝑓(𝑥)𝑑𝑥</a:t>
              </a:r>
              <a:r>
                <a:rPr lang="ru-RU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</a:t>
              </a:r>
              <a:r>
                <a:rPr lang="ru-RU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ru-RU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𝑓(𝑥_0 )+2∑_(𝑖=1)^(𝑁−1)▒〖𝑓(𝑥_𝑖 )+𝑓(𝑥_𝑛 ) 〗)=</a:t>
              </a:r>
              <a:endParaRPr lang="ru-RU" sz="1300"/>
            </a:p>
          </xdr:txBody>
        </xdr:sp>
      </mc:Fallback>
    </mc:AlternateContent>
    <xdr:clientData/>
  </xdr:oneCellAnchor>
  <xdr:oneCellAnchor>
    <xdr:from>
      <xdr:col>5</xdr:col>
      <xdr:colOff>502227</xdr:colOff>
      <xdr:row>20</xdr:row>
      <xdr:rowOff>147205</xdr:rowOff>
    </xdr:from>
    <xdr:ext cx="4957063" cy="6358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BAD2585-A85A-43A3-AEA3-8BB459129DD6}"/>
                </a:ext>
              </a:extLst>
            </xdr:cNvPr>
            <xdr:cNvSpPr txBox="1"/>
          </xdr:nvSpPr>
          <xdr:spPr>
            <a:xfrm>
              <a:off x="3597852" y="3766705"/>
              <a:ext cx="4957063" cy="635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ru-RU" sz="13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3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13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3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sz="13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en-US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f>
                          <m:fPr>
                            <m:ctrlP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num>
                          <m:den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  <m:d>
                          <m:dPr>
                            <m:begChr m:val="["/>
                            <m:endChr m:val="]"/>
                            <m:ctrlP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3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nary>
                              <m:naryPr>
                                <m:chr m:val="∑"/>
                                <m:ctrlP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  <m: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p>
                              <m:e>
                                <m: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  <m:d>
                                  <m:dPr>
                                    <m:ctrlPr>
                                      <a:rPr lang="en-US" sz="13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3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3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3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a:rPr lang="en-US" sz="13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r>
                              <a:rPr lang="en-US" sz="13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4</m:t>
                            </m:r>
                            <m:nary>
                              <m:naryPr>
                                <m:chr m:val="∑"/>
                                <m:ctrlP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𝑓</m:t>
                                </m:r>
                                <m:d>
                                  <m:dPr>
                                    <m:ctrlPr>
                                      <a:rPr lang="en-US" sz="13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3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  <m: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−1</m:t>
                                            </m:r>
                                          </m:sub>
                                        </m:sSub>
                                        <m:r>
                                          <a:rPr lang="en-US" sz="13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3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en-US" sz="13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n-US" sz="13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3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  <m:d>
                                  <m:dPr>
                                    <m:ctrlPr>
                                      <a:rPr lang="en-US" sz="13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3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3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3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  <m:r>
                      <a:rPr lang="en-US" sz="13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 sz="13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BAD2585-A85A-43A3-AEA3-8BB459129DD6}"/>
                </a:ext>
              </a:extLst>
            </xdr:cNvPr>
            <xdr:cNvSpPr txBox="1"/>
          </xdr:nvSpPr>
          <xdr:spPr>
            <a:xfrm>
              <a:off x="3597852" y="3766705"/>
              <a:ext cx="4957063" cy="635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300" i="0">
                  <a:latin typeface="Cambria Math" panose="02040503050406030204" pitchFamily="18" charset="0"/>
                </a:rPr>
                <a:t>∫</a:t>
              </a:r>
              <a:r>
                <a:rPr lang="en-US" sz="1300" b="0" i="0">
                  <a:latin typeface="Cambria Math" panose="02040503050406030204" pitchFamily="18" charset="0"/>
                </a:rPr>
                <a:t>_𝑎^𝑏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300" b="0" i="0">
                  <a:latin typeface="Cambria Math" panose="02040503050406030204" pitchFamily="18" charset="0"/>
                </a:rPr>
                <a:t>𝑓(𝑥)𝑑𝑥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≈ℎ/6 [𝑓(𝑥_0 )+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2∑_(𝑖=1)^(𝑁−1)▒𝑓(𝑥_𝑖 ) + 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4∑_(𝑖=1)^𝑁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𝑓((𝑥_(𝑖−1)+𝑥_𝑖)/2)+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𝑓(𝑥_𝑛 ) 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r>
                <a:rPr lang="en-US" sz="13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 〗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ru-RU" sz="1300"/>
            </a:p>
          </xdr:txBody>
        </xdr:sp>
      </mc:Fallback>
    </mc:AlternateContent>
    <xdr:clientData/>
  </xdr:oneCellAnchor>
  <xdr:twoCellAnchor>
    <xdr:from>
      <xdr:col>6</xdr:col>
      <xdr:colOff>57150</xdr:colOff>
      <xdr:row>1</xdr:row>
      <xdr:rowOff>76200</xdr:rowOff>
    </xdr:from>
    <xdr:to>
      <xdr:col>7</xdr:col>
      <xdr:colOff>85725</xdr:colOff>
      <xdr:row>3</xdr:row>
      <xdr:rowOff>114300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2A196F8-1D71-4BB8-8233-7D1E75FC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66700"/>
          <a:ext cx="6381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du/Downloads/1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Р2 "/>
      <sheetName val="ЛР3"/>
      <sheetName val="ЛР4"/>
    </sheetNames>
    <sheetDataSet>
      <sheetData sheetId="0">
        <row r="5">
          <cell r="B5" t="str">
            <v>f(x)</v>
          </cell>
        </row>
        <row r="6">
          <cell r="A6">
            <v>-4</v>
          </cell>
          <cell r="B6">
            <v>-2</v>
          </cell>
          <cell r="S6">
            <v>-2</v>
          </cell>
        </row>
        <row r="7">
          <cell r="A7">
            <v>-3.55</v>
          </cell>
          <cell r="B7">
            <v>-1.1101855675650025</v>
          </cell>
          <cell r="S7">
            <v>-1.1101855675650025</v>
          </cell>
        </row>
        <row r="8">
          <cell r="A8">
            <v>-3.0999999999999996</v>
          </cell>
          <cell r="B8">
            <v>-0.96418770029034739</v>
          </cell>
          <cell r="S8">
            <v>-0.96418770029034739</v>
          </cell>
        </row>
        <row r="9">
          <cell r="A9">
            <v>-2.6499999999999995</v>
          </cell>
          <cell r="B9">
            <v>-1.2541727831740062</v>
          </cell>
          <cell r="S9">
            <v>-1.2541727831740062</v>
          </cell>
        </row>
        <row r="10">
          <cell r="A10">
            <v>-2.1999999999999993</v>
          </cell>
          <cell r="B10">
            <v>-1.7547934199881405</v>
          </cell>
          <cell r="S10">
            <v>-1.7547934199881405</v>
          </cell>
        </row>
        <row r="11">
          <cell r="A11">
            <v>-1.7499999999999993</v>
          </cell>
          <cell r="B11">
            <v>-2.3010856610148585</v>
          </cell>
          <cell r="S11">
            <v>-2.3010856610148589</v>
          </cell>
        </row>
        <row r="12">
          <cell r="A12">
            <v>-1.2999999999999994</v>
          </cell>
          <cell r="B12">
            <v>-2.7722888266898327</v>
          </cell>
          <cell r="S12">
            <v>-2.7722888266898322</v>
          </cell>
        </row>
        <row r="13">
          <cell r="A13">
            <v>-0.84999999999999942</v>
          </cell>
          <cell r="B13">
            <v>-3.0800009252216607</v>
          </cell>
          <cell r="S13">
            <v>-3.0800009252216607</v>
          </cell>
        </row>
        <row r="14">
          <cell r="A14">
            <v>-0.39999999999999941</v>
          </cell>
          <cell r="B14">
            <v>-3.1595079107728941</v>
          </cell>
          <cell r="S14">
            <v>-3.1595079107728963</v>
          </cell>
        </row>
        <row r="15">
          <cell r="A15">
            <v>5.00000000000006E-2</v>
          </cell>
          <cell r="B15">
            <v>-2.9634363289248449</v>
          </cell>
          <cell r="S15">
            <v>-2.9634363289248471</v>
          </cell>
        </row>
        <row r="16">
          <cell r="A16">
            <v>0.50000000000000067</v>
          </cell>
          <cell r="B16">
            <v>-2.4571067811865466</v>
          </cell>
          <cell r="S16">
            <v>-2.4571067811865497</v>
          </cell>
        </row>
        <row r="17">
          <cell r="A17">
            <v>0.95000000000000062</v>
          </cell>
          <cell r="B17">
            <v>-1.6151324619206875</v>
          </cell>
          <cell r="S17">
            <v>-1.6151324619206817</v>
          </cell>
        </row>
        <row r="18">
          <cell r="A18">
            <v>1.4000000000000006</v>
          </cell>
          <cell r="B18">
            <v>-0.41892914162759787</v>
          </cell>
          <cell r="S18">
            <v>-0.41892914162760297</v>
          </cell>
        </row>
        <row r="19">
          <cell r="A19">
            <v>1.8500000000000005</v>
          </cell>
          <cell r="B19">
            <v>1.1451076319830409</v>
          </cell>
          <cell r="S19">
            <v>1.1451076319830402</v>
          </cell>
        </row>
        <row r="20">
          <cell r="A20">
            <v>2.3000000000000007</v>
          </cell>
          <cell r="B20">
            <v>3.0869369009109446</v>
          </cell>
          <cell r="S20" t="str">
            <v>ы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topLeftCell="D1" zoomScale="118" zoomScaleNormal="118" workbookViewId="0">
      <selection activeCell="W3" sqref="W3"/>
    </sheetView>
  </sheetViews>
  <sheetFormatPr defaultRowHeight="15" x14ac:dyDescent="0.25"/>
  <cols>
    <col min="1" max="1" width="13.7109375" customWidth="1"/>
    <col min="2" max="2" width="27.28515625" customWidth="1"/>
    <col min="8" max="8" width="16.140625" customWidth="1"/>
    <col min="13" max="13" width="13.85546875" customWidth="1"/>
    <col min="14" max="14" width="5.85546875" customWidth="1"/>
    <col min="17" max="18" width="13.42578125" bestFit="1" customWidth="1"/>
    <col min="20" max="20" width="6.42578125" customWidth="1"/>
    <col min="21" max="21" width="11.28515625" customWidth="1"/>
  </cols>
  <sheetData>
    <row r="1" spans="1:27" ht="15.75" thickBot="1" x14ac:dyDescent="0.3">
      <c r="A1" s="74" t="s">
        <v>21</v>
      </c>
      <c r="B1" s="74"/>
      <c r="C1" s="75"/>
      <c r="D1" s="59"/>
    </row>
    <row r="2" spans="1:27" x14ac:dyDescent="0.25">
      <c r="A2" s="24"/>
      <c r="B2" s="25" t="s">
        <v>5</v>
      </c>
      <c r="C2" s="25"/>
      <c r="D2" s="25"/>
      <c r="E2" s="25"/>
      <c r="N2" s="8" t="s">
        <v>22</v>
      </c>
      <c r="O2" s="8" t="s">
        <v>1</v>
      </c>
      <c r="P2" s="8" t="s">
        <v>2</v>
      </c>
      <c r="Q2" s="8" t="s">
        <v>3</v>
      </c>
      <c r="R2" s="8" t="s">
        <v>4</v>
      </c>
      <c r="S2" s="8" t="s">
        <v>23</v>
      </c>
      <c r="T2" s="8" t="s">
        <v>9</v>
      </c>
      <c r="U2" s="8" t="s">
        <v>33</v>
      </c>
      <c r="V2" s="8" t="s">
        <v>24</v>
      </c>
      <c r="W2" s="8" t="s">
        <v>25</v>
      </c>
      <c r="X2" s="8"/>
      <c r="Y2" s="8" t="s">
        <v>26</v>
      </c>
      <c r="Z2" s="8" t="s">
        <v>10</v>
      </c>
      <c r="AA2" s="8" t="s">
        <v>7</v>
      </c>
    </row>
    <row r="3" spans="1:27" x14ac:dyDescent="0.25">
      <c r="A3" s="23" t="s">
        <v>0</v>
      </c>
      <c r="B3" s="23" t="s">
        <v>28</v>
      </c>
      <c r="D3" s="36"/>
      <c r="E3" s="36"/>
      <c r="N3" s="16">
        <v>1</v>
      </c>
      <c r="O3" s="16">
        <v>1.5</v>
      </c>
      <c r="P3" s="16">
        <v>3</v>
      </c>
      <c r="Q3" s="17">
        <f>(0.3)^O3-O3+2</f>
        <v>0.66431676725154976</v>
      </c>
      <c r="R3" s="17">
        <f>(0.3)^P3-P3+2</f>
        <v>-0.97299999999999986</v>
      </c>
      <c r="S3" s="16">
        <f>Q3*R3</f>
        <v>-0.64638021453575778</v>
      </c>
      <c r="T3" s="16" t="s">
        <v>27</v>
      </c>
      <c r="U3" s="16">
        <f t="shared" ref="U3" si="0">(O3+P3)/2</f>
        <v>2.25</v>
      </c>
      <c r="V3" s="16">
        <f>0.3^U3-U3+2</f>
        <v>-0.18339254759569457</v>
      </c>
      <c r="W3" s="16">
        <f>V3*Q3</f>
        <v>-0.12183074435679779</v>
      </c>
      <c r="X3" s="16" t="str">
        <f>IF(W3&lt;0,"&lt;0","&gt;0")</f>
        <v>&lt;0</v>
      </c>
      <c r="Y3" s="16">
        <f>ABS(O3-P3)</f>
        <v>1.5</v>
      </c>
      <c r="Z3" s="16">
        <v>1E-4</v>
      </c>
      <c r="AA3" t="str">
        <f>IF(Y3&lt;Z3,U3," ")</f>
        <v xml:space="preserve"> </v>
      </c>
    </row>
    <row r="4" spans="1:27" x14ac:dyDescent="0.25">
      <c r="A4" s="1">
        <v>-1</v>
      </c>
      <c r="B4" s="1">
        <f>(0.3)^A4-A4+2</f>
        <v>6.3333333333333339</v>
      </c>
      <c r="D4" s="34"/>
      <c r="E4" s="34"/>
      <c r="N4" s="16">
        <v>2</v>
      </c>
      <c r="O4" s="16">
        <f>IF(W3&lt;0,O3,U3)</f>
        <v>1.5</v>
      </c>
      <c r="P4" s="16">
        <f>IF(W3&lt;0,U3,P3)</f>
        <v>2.25</v>
      </c>
      <c r="Q4" s="17">
        <f t="shared" ref="Q4:Q17" si="1">(0.3)^O4-O4+2</f>
        <v>0.66431676725154976</v>
      </c>
      <c r="R4" s="17">
        <f t="shared" ref="R4:R17" si="2">(0.3)^P4-P4+2</f>
        <v>-0.18339254759569457</v>
      </c>
      <c r="S4" s="16">
        <f t="shared" ref="S4:S17" si="3">Q4*R4</f>
        <v>-0.12183074435679779</v>
      </c>
      <c r="T4" s="16" t="s">
        <v>27</v>
      </c>
      <c r="U4" s="16">
        <f>(O4+P4)/2</f>
        <v>1.875</v>
      </c>
      <c r="V4" s="16">
        <f t="shared" ref="V4:V17" si="4">0.3^U4-U4+2</f>
        <v>0.22961702181737431</v>
      </c>
      <c r="W4" s="16">
        <f t="shared" ref="W4:W17" si="5">V4*Q4</f>
        <v>0.15253843763964667</v>
      </c>
      <c r="X4" s="16" t="str">
        <f t="shared" ref="X4:X16" si="6">IF(W4&lt;0,"&lt;0","&gt;0")</f>
        <v>&gt;0</v>
      </c>
      <c r="Y4" s="16">
        <f t="shared" ref="Y4:Y17" si="7">ABS(O4-P4)</f>
        <v>0.75</v>
      </c>
      <c r="Z4" s="16">
        <v>1E-4</v>
      </c>
      <c r="AA4" t="str">
        <f>IF(Y4&lt;Z4,U4," ")</f>
        <v xml:space="preserve"> </v>
      </c>
    </row>
    <row r="5" spans="1:27" x14ac:dyDescent="0.25">
      <c r="A5">
        <v>-0.9</v>
      </c>
      <c r="B5" s="1">
        <f t="shared" ref="B5:B68" si="8">(0.3)^A5-A5+2</f>
        <v>5.8552271685507105</v>
      </c>
      <c r="D5" s="34"/>
      <c r="E5" s="34"/>
      <c r="N5" s="16">
        <v>3</v>
      </c>
      <c r="O5" s="16">
        <f t="shared" ref="O5:O17" si="9">IF(W4&lt;0,O4,U4)</f>
        <v>1.875</v>
      </c>
      <c r="P5" s="16">
        <f t="shared" ref="P5:P17" si="10">IF(W4&lt;0,U4,P4)</f>
        <v>2.25</v>
      </c>
      <c r="Q5" s="17">
        <f t="shared" si="1"/>
        <v>0.22961702181737431</v>
      </c>
      <c r="R5" s="17">
        <f t="shared" si="2"/>
        <v>-0.18339254759569457</v>
      </c>
      <c r="S5" s="16">
        <f t="shared" si="3"/>
        <v>-4.2110050602424454E-2</v>
      </c>
      <c r="T5" s="16" t="s">
        <v>27</v>
      </c>
      <c r="U5" s="16">
        <f t="shared" ref="U5:U17" si="11">(O5+P5)/2</f>
        <v>2.0625</v>
      </c>
      <c r="V5" s="16">
        <f t="shared" si="4"/>
        <v>2.0976184037011292E-2</v>
      </c>
      <c r="W5" s="16">
        <f t="shared" si="5"/>
        <v>4.8164889076716807E-3</v>
      </c>
      <c r="X5" s="16" t="str">
        <f t="shared" si="6"/>
        <v>&gt;0</v>
      </c>
      <c r="Y5" s="16">
        <f t="shared" si="7"/>
        <v>0.375</v>
      </c>
      <c r="Z5" s="16">
        <v>1E-4</v>
      </c>
      <c r="AA5" t="str">
        <f t="shared" ref="AA5:AA17" si="12">IF(Y5&lt;Z5,U5," ")</f>
        <v xml:space="preserve"> </v>
      </c>
    </row>
    <row r="6" spans="1:27" x14ac:dyDescent="0.25">
      <c r="A6" s="1">
        <v>-0.8</v>
      </c>
      <c r="B6" s="1">
        <f t="shared" si="8"/>
        <v>5.4200102853220766</v>
      </c>
      <c r="D6" s="34"/>
      <c r="E6" s="34"/>
      <c r="N6" s="16">
        <v>4</v>
      </c>
      <c r="O6" s="16">
        <f t="shared" si="9"/>
        <v>2.0625</v>
      </c>
      <c r="P6" s="16">
        <f t="shared" si="10"/>
        <v>2.25</v>
      </c>
      <c r="Q6" s="17">
        <f t="shared" si="1"/>
        <v>2.0976184037011292E-2</v>
      </c>
      <c r="R6" s="17">
        <f t="shared" si="2"/>
        <v>-0.18339254759569457</v>
      </c>
      <c r="S6" s="16">
        <f t="shared" si="3"/>
        <v>-3.8468758293836421E-3</v>
      </c>
      <c r="T6" s="16" t="s">
        <v>27</v>
      </c>
      <c r="U6" s="16">
        <f t="shared" si="11"/>
        <v>2.15625</v>
      </c>
      <c r="V6" s="16">
        <f t="shared" si="4"/>
        <v>-8.1683680826137639E-2</v>
      </c>
      <c r="W6" s="16">
        <f t="shared" si="5"/>
        <v>-1.7134119218295536E-3</v>
      </c>
      <c r="X6" s="16" t="str">
        <f t="shared" si="6"/>
        <v>&lt;0</v>
      </c>
      <c r="Y6" s="16">
        <f t="shared" si="7"/>
        <v>0.1875</v>
      </c>
      <c r="Z6" s="16">
        <v>1E-4</v>
      </c>
      <c r="AA6" t="str">
        <f>IF(Y6&lt;Z6,U6," ")</f>
        <v xml:space="preserve"> </v>
      </c>
    </row>
    <row r="7" spans="1:27" x14ac:dyDescent="0.25">
      <c r="A7" s="1">
        <v>-0.7</v>
      </c>
      <c r="B7" s="1">
        <f t="shared" si="8"/>
        <v>5.02281767311983</v>
      </c>
      <c r="D7" s="34"/>
      <c r="E7" s="34"/>
      <c r="N7" s="18">
        <v>5</v>
      </c>
      <c r="O7" s="16">
        <f t="shared" si="9"/>
        <v>2.0625</v>
      </c>
      <c r="P7" s="16">
        <f t="shared" si="10"/>
        <v>2.15625</v>
      </c>
      <c r="Q7" s="17">
        <f t="shared" si="1"/>
        <v>2.0976184037011292E-2</v>
      </c>
      <c r="R7" s="17">
        <f t="shared" si="2"/>
        <v>-8.1683680826137639E-2</v>
      </c>
      <c r="S7" s="16">
        <f t="shared" si="3"/>
        <v>-1.7134119218295536E-3</v>
      </c>
      <c r="T7" s="16" t="s">
        <v>27</v>
      </c>
      <c r="U7" s="16">
        <f t="shared" si="11"/>
        <v>2.109375</v>
      </c>
      <c r="V7" s="16">
        <f t="shared" si="4"/>
        <v>-3.0479424824203072E-2</v>
      </c>
      <c r="W7" s="16">
        <f t="shared" si="5"/>
        <v>-6.3934202445473413E-4</v>
      </c>
      <c r="X7" s="16" t="str">
        <f t="shared" si="6"/>
        <v>&lt;0</v>
      </c>
      <c r="Y7" s="16">
        <f t="shared" si="7"/>
        <v>9.375E-2</v>
      </c>
      <c r="Z7" s="16">
        <v>1E-4</v>
      </c>
      <c r="AA7" t="str">
        <f t="shared" si="12"/>
        <v xml:space="preserve"> </v>
      </c>
    </row>
    <row r="8" spans="1:27" x14ac:dyDescent="0.25">
      <c r="A8">
        <v>-0.6</v>
      </c>
      <c r="B8" s="1">
        <f t="shared" si="8"/>
        <v>4.6593361685580401</v>
      </c>
      <c r="D8" s="34"/>
      <c r="E8" s="34"/>
      <c r="N8" s="16">
        <v>6</v>
      </c>
      <c r="O8" s="16">
        <f t="shared" si="9"/>
        <v>2.0625</v>
      </c>
      <c r="P8" s="16">
        <f t="shared" si="10"/>
        <v>2.109375</v>
      </c>
      <c r="Q8" s="17">
        <f t="shared" si="1"/>
        <v>2.0976184037011292E-2</v>
      </c>
      <c r="R8" s="17">
        <f t="shared" si="2"/>
        <v>-3.0479424824203072E-2</v>
      </c>
      <c r="S8" s="16">
        <f t="shared" si="3"/>
        <v>-6.3934202445473413E-4</v>
      </c>
      <c r="T8" s="16" t="s">
        <v>27</v>
      </c>
      <c r="U8" s="16">
        <f t="shared" si="11"/>
        <v>2.0859375</v>
      </c>
      <c r="V8" s="16">
        <f t="shared" si="4"/>
        <v>-4.7839322837210929E-3</v>
      </c>
      <c r="W8" s="16">
        <f t="shared" si="5"/>
        <v>-1.0034864400393336E-4</v>
      </c>
      <c r="X8" s="16" t="str">
        <f t="shared" si="6"/>
        <v>&lt;0</v>
      </c>
      <c r="Y8" s="16">
        <f t="shared" si="7"/>
        <v>4.6875E-2</v>
      </c>
      <c r="Z8" s="16">
        <v>1E-4</v>
      </c>
      <c r="AA8" t="str">
        <f t="shared" si="12"/>
        <v xml:space="preserve"> </v>
      </c>
    </row>
    <row r="9" spans="1:27" x14ac:dyDescent="0.25">
      <c r="A9" s="1">
        <v>-0.5</v>
      </c>
      <c r="B9" s="1">
        <f t="shared" si="8"/>
        <v>4.325741858350554</v>
      </c>
      <c r="D9" s="34"/>
      <c r="E9" s="34"/>
      <c r="N9" s="16">
        <v>7</v>
      </c>
      <c r="O9" s="16">
        <f t="shared" si="9"/>
        <v>2.0625</v>
      </c>
      <c r="P9" s="16">
        <f t="shared" si="10"/>
        <v>2.0859375</v>
      </c>
      <c r="Q9" s="17">
        <f t="shared" si="1"/>
        <v>2.0976184037011292E-2</v>
      </c>
      <c r="R9" s="17">
        <f t="shared" si="2"/>
        <v>-4.7839322837210929E-3</v>
      </c>
      <c r="S9" s="16">
        <f t="shared" si="3"/>
        <v>-1.0034864400393336E-4</v>
      </c>
      <c r="T9" s="16" t="s">
        <v>27</v>
      </c>
      <c r="U9" s="16">
        <f t="shared" si="11"/>
        <v>2.07421875</v>
      </c>
      <c r="V9" s="16">
        <f t="shared" si="4"/>
        <v>8.0879335314372192E-3</v>
      </c>
      <c r="W9" s="16">
        <f t="shared" si="5"/>
        <v>1.6965398223454177E-4</v>
      </c>
      <c r="X9" s="16" t="str">
        <f t="shared" si="6"/>
        <v>&gt;0</v>
      </c>
      <c r="Y9" s="16">
        <f t="shared" si="7"/>
        <v>2.34375E-2</v>
      </c>
      <c r="Z9" s="16">
        <v>1E-4</v>
      </c>
      <c r="AA9" t="str">
        <f t="shared" si="12"/>
        <v xml:space="preserve"> </v>
      </c>
    </row>
    <row r="10" spans="1:27" x14ac:dyDescent="0.25">
      <c r="A10" s="1">
        <v>-0.4</v>
      </c>
      <c r="B10" s="1">
        <f t="shared" si="8"/>
        <v>4.0186445827673465</v>
      </c>
      <c r="D10" s="34"/>
      <c r="E10" s="34"/>
      <c r="N10" s="16">
        <v>8</v>
      </c>
      <c r="O10" s="16">
        <f t="shared" si="9"/>
        <v>2.07421875</v>
      </c>
      <c r="P10" s="16">
        <f t="shared" si="10"/>
        <v>2.0859375</v>
      </c>
      <c r="Q10" s="17">
        <f t="shared" si="1"/>
        <v>8.0879335314372192E-3</v>
      </c>
      <c r="R10" s="17">
        <f t="shared" si="2"/>
        <v>-4.7839322837210929E-3</v>
      </c>
      <c r="S10" s="16">
        <f t="shared" si="3"/>
        <v>-3.8692126329632859E-5</v>
      </c>
      <c r="T10" s="16" t="s">
        <v>27</v>
      </c>
      <c r="U10" s="16">
        <f t="shared" si="11"/>
        <v>2.080078125</v>
      </c>
      <c r="V10" s="16">
        <f t="shared" si="4"/>
        <v>1.6499669602973999E-3</v>
      </c>
      <c r="W10" s="16">
        <f t="shared" si="5"/>
        <v>1.3344823103952883E-5</v>
      </c>
      <c r="X10" s="16" t="str">
        <f t="shared" si="6"/>
        <v>&gt;0</v>
      </c>
      <c r="Y10" s="16">
        <f t="shared" si="7"/>
        <v>1.171875E-2</v>
      </c>
      <c r="Z10" s="16">
        <v>1E-4</v>
      </c>
      <c r="AA10" t="str">
        <f t="shared" si="12"/>
        <v xml:space="preserve"> </v>
      </c>
    </row>
    <row r="11" spans="1:27" x14ac:dyDescent="0.25">
      <c r="A11">
        <v>-0.3</v>
      </c>
      <c r="B11" s="1">
        <f t="shared" si="8"/>
        <v>3.7350387341664475</v>
      </c>
      <c r="D11" s="34"/>
      <c r="E11" s="34"/>
      <c r="N11" s="16">
        <v>9</v>
      </c>
      <c r="O11" s="16">
        <f t="shared" si="9"/>
        <v>2.080078125</v>
      </c>
      <c r="P11" s="16">
        <f t="shared" si="10"/>
        <v>2.0859375</v>
      </c>
      <c r="Q11" s="17">
        <f t="shared" si="1"/>
        <v>1.6499669602973999E-3</v>
      </c>
      <c r="R11" s="17">
        <f t="shared" si="2"/>
        <v>-4.7839322837210929E-3</v>
      </c>
      <c r="S11" s="16">
        <f t="shared" si="3"/>
        <v>-7.8933302084398902E-6</v>
      </c>
      <c r="T11" s="16" t="s">
        <v>27</v>
      </c>
      <c r="U11" s="16">
        <f t="shared" si="11"/>
        <v>2.0830078125</v>
      </c>
      <c r="V11" s="16">
        <f t="shared" si="4"/>
        <v>-1.5674892858679179E-3</v>
      </c>
      <c r="W11" s="16">
        <f t="shared" si="5"/>
        <v>-2.5863055323022305E-6</v>
      </c>
      <c r="X11" s="16" t="str">
        <f t="shared" si="6"/>
        <v>&lt;0</v>
      </c>
      <c r="Y11" s="16">
        <f t="shared" si="7"/>
        <v>5.859375E-3</v>
      </c>
      <c r="Z11" s="16">
        <v>1E-4</v>
      </c>
      <c r="AA11" t="str">
        <f t="shared" si="12"/>
        <v xml:space="preserve"> </v>
      </c>
    </row>
    <row r="12" spans="1:27" x14ac:dyDescent="0.25">
      <c r="A12" s="1">
        <v>-0.2</v>
      </c>
      <c r="B12" s="1">
        <f t="shared" si="8"/>
        <v>3.4722596365393921</v>
      </c>
      <c r="D12" s="34"/>
      <c r="E12" s="34"/>
      <c r="N12" s="16">
        <v>10</v>
      </c>
      <c r="O12" s="16">
        <f t="shared" si="9"/>
        <v>2.080078125</v>
      </c>
      <c r="P12" s="16">
        <f t="shared" si="10"/>
        <v>2.0830078125</v>
      </c>
      <c r="Q12" s="17">
        <f t="shared" si="1"/>
        <v>1.6499669602973999E-3</v>
      </c>
      <c r="R12" s="17">
        <f t="shared" si="2"/>
        <v>-1.5674892858679179E-3</v>
      </c>
      <c r="S12" s="16">
        <f t="shared" si="3"/>
        <v>-2.5863055323022305E-6</v>
      </c>
      <c r="T12" s="16" t="s">
        <v>27</v>
      </c>
      <c r="U12" s="16">
        <f t="shared" si="11"/>
        <v>2.08154296875</v>
      </c>
      <c r="V12" s="16">
        <f t="shared" si="4"/>
        <v>4.1111957702621993E-5</v>
      </c>
      <c r="W12" s="16">
        <f t="shared" si="5"/>
        <v>6.7833371882470482E-8</v>
      </c>
      <c r="X12" s="16" t="str">
        <f t="shared" si="6"/>
        <v>&gt;0</v>
      </c>
      <c r="Y12" s="16">
        <f t="shared" si="7"/>
        <v>2.9296875E-3</v>
      </c>
      <c r="Z12" s="19">
        <v>1E-4</v>
      </c>
      <c r="AA12" t="str">
        <f t="shared" si="12"/>
        <v xml:space="preserve"> </v>
      </c>
    </row>
    <row r="13" spans="1:27" x14ac:dyDescent="0.25">
      <c r="A13" s="1">
        <v>-0.1</v>
      </c>
      <c r="B13" s="1">
        <f t="shared" si="8"/>
        <v>3.2279448730054994</v>
      </c>
      <c r="D13" s="34"/>
      <c r="E13" s="34"/>
      <c r="N13" s="16">
        <v>11</v>
      </c>
      <c r="O13" s="16">
        <f t="shared" si="9"/>
        <v>2.08154296875</v>
      </c>
      <c r="P13" s="16">
        <f t="shared" si="10"/>
        <v>2.0830078125</v>
      </c>
      <c r="Q13" s="17">
        <f t="shared" si="1"/>
        <v>4.1111957702621993E-5</v>
      </c>
      <c r="R13" s="17">
        <f t="shared" si="2"/>
        <v>-1.5674892858679179E-3</v>
      </c>
      <c r="S13" s="16">
        <f t="shared" si="3"/>
        <v>-6.4442553219914989E-8</v>
      </c>
      <c r="T13" s="16" t="s">
        <v>27</v>
      </c>
      <c r="U13" s="16">
        <f t="shared" si="11"/>
        <v>2.082275390625</v>
      </c>
      <c r="V13" s="16">
        <f t="shared" si="4"/>
        <v>-7.6322035599574178E-4</v>
      </c>
      <c r="W13" s="16">
        <f t="shared" si="5"/>
        <v>-3.1377482993477034E-8</v>
      </c>
      <c r="X13" s="16" t="str">
        <f t="shared" si="6"/>
        <v>&lt;0</v>
      </c>
      <c r="Y13" s="16">
        <f t="shared" si="7"/>
        <v>1.46484375E-3</v>
      </c>
      <c r="Z13" s="16">
        <v>1E-4</v>
      </c>
      <c r="AA13" t="str">
        <f t="shared" si="12"/>
        <v xml:space="preserve"> </v>
      </c>
    </row>
    <row r="14" spans="1:27" x14ac:dyDescent="0.25">
      <c r="A14">
        <v>0</v>
      </c>
      <c r="B14" s="1">
        <f t="shared" si="8"/>
        <v>3</v>
      </c>
      <c r="D14" s="34"/>
      <c r="E14" s="34"/>
      <c r="N14" s="16">
        <v>12</v>
      </c>
      <c r="O14" s="16">
        <f t="shared" si="9"/>
        <v>2.08154296875</v>
      </c>
      <c r="P14" s="16">
        <f t="shared" si="10"/>
        <v>2.082275390625</v>
      </c>
      <c r="Q14" s="17">
        <f t="shared" si="1"/>
        <v>4.1111957702621993E-5</v>
      </c>
      <c r="R14" s="17">
        <f t="shared" si="2"/>
        <v>-7.6322035599574178E-4</v>
      </c>
      <c r="S14" s="16">
        <f t="shared" si="3"/>
        <v>-3.1377482993477034E-8</v>
      </c>
      <c r="T14" s="16" t="s">
        <v>27</v>
      </c>
      <c r="U14" s="16">
        <f t="shared" si="11"/>
        <v>2.0819091796875</v>
      </c>
      <c r="V14" s="16">
        <f t="shared" si="4"/>
        <v>-3.6106212561870521E-4</v>
      </c>
      <c r="W14" s="16">
        <f t="shared" si="5"/>
        <v>-1.4843970836454997E-8</v>
      </c>
      <c r="X14" s="16" t="str">
        <f t="shared" si="6"/>
        <v>&lt;0</v>
      </c>
      <c r="Y14" s="16">
        <f t="shared" si="7"/>
        <v>7.32421875E-4</v>
      </c>
      <c r="Z14" s="19">
        <v>1E-4</v>
      </c>
      <c r="AA14" t="str">
        <f t="shared" si="12"/>
        <v xml:space="preserve"> </v>
      </c>
    </row>
    <row r="15" spans="1:27" x14ac:dyDescent="0.25">
      <c r="A15" s="1">
        <v>0.1</v>
      </c>
      <c r="B15" s="1">
        <f t="shared" si="8"/>
        <v>2.7865681505652136</v>
      </c>
      <c r="D15" s="34"/>
      <c r="E15" s="34"/>
      <c r="N15" s="16">
        <v>13</v>
      </c>
      <c r="O15" s="16">
        <f t="shared" si="9"/>
        <v>2.08154296875</v>
      </c>
      <c r="P15" s="16">
        <f t="shared" si="10"/>
        <v>2.0819091796875</v>
      </c>
      <c r="Q15" s="17">
        <f t="shared" si="1"/>
        <v>4.1111957702621993E-5</v>
      </c>
      <c r="R15" s="17">
        <f t="shared" si="2"/>
        <v>-3.6106212561870521E-4</v>
      </c>
      <c r="S15" s="16">
        <f t="shared" si="3"/>
        <v>-1.4843970836454997E-8</v>
      </c>
      <c r="T15" s="16" t="s">
        <v>27</v>
      </c>
      <c r="U15" s="16">
        <f t="shared" si="11"/>
        <v>2.08172607421875</v>
      </c>
      <c r="V15" s="16">
        <f t="shared" si="4"/>
        <v>-1.5997706601300621E-4</v>
      </c>
      <c r="W15" s="16">
        <f t="shared" si="5"/>
        <v>-6.5769703713162777E-9</v>
      </c>
      <c r="X15" s="16" t="str">
        <f t="shared" si="6"/>
        <v>&lt;0</v>
      </c>
      <c r="Y15" s="16">
        <f t="shared" si="7"/>
        <v>3.662109375E-4</v>
      </c>
      <c r="Z15" s="16">
        <v>1E-4</v>
      </c>
      <c r="AA15" t="str">
        <f t="shared" si="12"/>
        <v xml:space="preserve"> </v>
      </c>
    </row>
    <row r="16" spans="1:27" x14ac:dyDescent="0.25">
      <c r="A16" s="1">
        <v>0.2</v>
      </c>
      <c r="B16" s="1">
        <f t="shared" si="8"/>
        <v>2.586003085596623</v>
      </c>
      <c r="D16" s="34"/>
      <c r="E16" s="34"/>
      <c r="N16" s="16">
        <v>14</v>
      </c>
      <c r="O16" s="16">
        <f t="shared" si="9"/>
        <v>2.08154296875</v>
      </c>
      <c r="P16" s="16">
        <f t="shared" si="10"/>
        <v>2.08172607421875</v>
      </c>
      <c r="Q16" s="17">
        <f t="shared" si="1"/>
        <v>4.1111957702621993E-5</v>
      </c>
      <c r="R16" s="17">
        <f t="shared" si="2"/>
        <v>-1.5997706601300621E-4</v>
      </c>
      <c r="S16" s="16">
        <f t="shared" si="3"/>
        <v>-6.5769703713162777E-9</v>
      </c>
      <c r="T16" s="16" t="s">
        <v>27</v>
      </c>
      <c r="U16" s="16">
        <f t="shared" si="11"/>
        <v>2.081634521484375</v>
      </c>
      <c r="V16" s="16">
        <f t="shared" si="4"/>
        <v>-5.9433049723445208E-5</v>
      </c>
      <c r="W16" s="16">
        <f t="shared" si="5"/>
        <v>-2.4434090263681092E-9</v>
      </c>
      <c r="X16" s="16" t="str">
        <f t="shared" si="6"/>
        <v>&lt;0</v>
      </c>
      <c r="Y16" s="16">
        <f t="shared" si="7"/>
        <v>1.8310546875E-4</v>
      </c>
      <c r="Z16" s="16">
        <v>1E-4</v>
      </c>
      <c r="AA16" t="str">
        <f t="shared" si="12"/>
        <v xml:space="preserve"> </v>
      </c>
    </row>
    <row r="17" spans="1:27" x14ac:dyDescent="0.25">
      <c r="A17">
        <v>0.3</v>
      </c>
      <c r="B17" s="1">
        <f t="shared" si="8"/>
        <v>2.396845301935949</v>
      </c>
      <c r="D17" s="34"/>
      <c r="E17" s="34"/>
      <c r="N17" s="16">
        <v>15</v>
      </c>
      <c r="O17" s="16">
        <f t="shared" si="9"/>
        <v>2.08154296875</v>
      </c>
      <c r="P17" s="16">
        <f t="shared" si="10"/>
        <v>2.081634521484375</v>
      </c>
      <c r="Q17" s="17">
        <f t="shared" si="1"/>
        <v>4.1111957702621993E-5</v>
      </c>
      <c r="R17" s="17">
        <f t="shared" si="2"/>
        <v>-5.9433049723445208E-5</v>
      </c>
      <c r="S17" s="16">
        <f t="shared" si="3"/>
        <v>-2.4434090263681092E-9</v>
      </c>
      <c r="T17" s="21" t="s">
        <v>27</v>
      </c>
      <c r="U17" s="16">
        <f t="shared" si="11"/>
        <v>2.0815887451171875</v>
      </c>
      <c r="V17" s="16">
        <f t="shared" si="4"/>
        <v>-9.1606699093027544E-6</v>
      </c>
      <c r="W17" s="16">
        <f t="shared" si="5"/>
        <v>-3.7661307383893688E-10</v>
      </c>
      <c r="X17" s="16" t="str">
        <f>IF(W17&lt;0,"&lt;0","&gt;0")</f>
        <v>&lt;0</v>
      </c>
      <c r="Y17" s="16">
        <f t="shared" si="7"/>
        <v>9.1552734375E-5</v>
      </c>
      <c r="Z17" s="20">
        <v>1E-4</v>
      </c>
      <c r="AA17">
        <f t="shared" si="12"/>
        <v>2.0815887451171875</v>
      </c>
    </row>
    <row r="18" spans="1:27" x14ac:dyDescent="0.25">
      <c r="A18" s="1">
        <v>0.4</v>
      </c>
      <c r="B18" s="1">
        <f t="shared" si="8"/>
        <v>2.2178008505674116</v>
      </c>
      <c r="D18" s="34"/>
      <c r="E18" s="34"/>
      <c r="T18" s="22"/>
    </row>
    <row r="19" spans="1:27" x14ac:dyDescent="0.25">
      <c r="A19" s="1">
        <v>0.5</v>
      </c>
      <c r="B19" s="1">
        <f t="shared" si="8"/>
        <v>2.0477225575051659</v>
      </c>
      <c r="D19" s="34"/>
      <c r="E19" s="34"/>
    </row>
    <row r="20" spans="1:27" x14ac:dyDescent="0.25">
      <c r="A20">
        <v>0.6</v>
      </c>
      <c r="B20" s="1">
        <f t="shared" si="8"/>
        <v>1.8855933748302038</v>
      </c>
      <c r="D20" s="34"/>
      <c r="E20" s="34"/>
    </row>
    <row r="21" spans="1:27" x14ac:dyDescent="0.25">
      <c r="A21" s="1">
        <v>0.7</v>
      </c>
      <c r="B21" s="1">
        <f t="shared" si="8"/>
        <v>1.7305116202499342</v>
      </c>
      <c r="D21" s="34"/>
      <c r="E21" s="34"/>
    </row>
    <row r="22" spans="1:27" x14ac:dyDescent="0.25">
      <c r="A22" s="1">
        <v>0.8</v>
      </c>
      <c r="B22" s="1">
        <f t="shared" si="8"/>
        <v>1.5816778909618174</v>
      </c>
      <c r="D22" s="34"/>
      <c r="E22" s="34"/>
    </row>
    <row r="23" spans="1:27" x14ac:dyDescent="0.25">
      <c r="A23">
        <v>0.9</v>
      </c>
      <c r="B23" s="1">
        <f t="shared" si="8"/>
        <v>1.4383834619016498</v>
      </c>
      <c r="D23" s="34"/>
      <c r="E23" s="34"/>
      <c r="F23" s="60" t="s">
        <v>29</v>
      </c>
      <c r="G23" s="2"/>
      <c r="H23" s="70" t="s">
        <v>31</v>
      </c>
      <c r="I23" s="70"/>
    </row>
    <row r="24" spans="1:27" x14ac:dyDescent="0.25">
      <c r="A24" s="1">
        <v>1</v>
      </c>
      <c r="B24" s="1">
        <f t="shared" si="8"/>
        <v>1.3</v>
      </c>
      <c r="D24" s="34"/>
      <c r="E24" s="34"/>
      <c r="F24" s="60" t="s">
        <v>30</v>
      </c>
      <c r="G24" s="2"/>
      <c r="H24" s="71" t="s">
        <v>32</v>
      </c>
      <c r="I24" s="72"/>
    </row>
    <row r="25" spans="1:27" x14ac:dyDescent="0.25">
      <c r="A25" s="1">
        <v>1.1000000000000001</v>
      </c>
      <c r="B25" s="1">
        <f t="shared" si="8"/>
        <v>1.1659704451695638</v>
      </c>
      <c r="D25" s="34"/>
      <c r="E25" s="34"/>
    </row>
    <row r="26" spans="1:27" x14ac:dyDescent="0.25">
      <c r="A26">
        <v>1.2</v>
      </c>
      <c r="B26" s="1">
        <f t="shared" si="8"/>
        <v>1.0358009256789869</v>
      </c>
      <c r="D26" s="34"/>
      <c r="E26" s="34"/>
    </row>
    <row r="27" spans="1:27" x14ac:dyDescent="0.25">
      <c r="A27" s="1">
        <v>1.3</v>
      </c>
      <c r="B27" s="1">
        <f t="shared" si="8"/>
        <v>0.90905359058078461</v>
      </c>
      <c r="D27" s="34"/>
      <c r="E27" s="34"/>
      <c r="F27" s="26"/>
      <c r="G27" s="26"/>
      <c r="H27" s="26"/>
      <c r="I27" s="26"/>
    </row>
    <row r="28" spans="1:27" x14ac:dyDescent="0.25">
      <c r="A28" s="1">
        <v>1.4</v>
      </c>
      <c r="B28" s="1">
        <f t="shared" si="8"/>
        <v>0.78534025517022377</v>
      </c>
      <c r="D28" s="34"/>
      <c r="E28" s="34"/>
      <c r="F28" s="27"/>
      <c r="G28" s="73"/>
      <c r="H28" s="73"/>
      <c r="I28" s="73"/>
    </row>
    <row r="29" spans="1:27" x14ac:dyDescent="0.25">
      <c r="A29">
        <v>1.5</v>
      </c>
      <c r="B29" s="1">
        <f t="shared" si="8"/>
        <v>0.66431676725154976</v>
      </c>
      <c r="D29" s="34"/>
      <c r="E29" s="34"/>
    </row>
    <row r="30" spans="1:27" x14ac:dyDescent="0.25">
      <c r="A30" s="1">
        <v>1.6</v>
      </c>
      <c r="B30" s="1">
        <f t="shared" si="8"/>
        <v>0.545678012449061</v>
      </c>
      <c r="D30" s="34"/>
      <c r="E30" s="34"/>
    </row>
    <row r="31" spans="1:27" x14ac:dyDescent="0.25">
      <c r="A31" s="1">
        <v>1.7</v>
      </c>
      <c r="B31" s="1">
        <f t="shared" si="8"/>
        <v>0.42915348607498038</v>
      </c>
      <c r="D31" s="34"/>
      <c r="E31" s="34"/>
    </row>
    <row r="32" spans="1:27" x14ac:dyDescent="0.25">
      <c r="A32">
        <v>1.8</v>
      </c>
      <c r="B32" s="1">
        <f t="shared" si="8"/>
        <v>0.31450336728854533</v>
      </c>
      <c r="D32" s="34"/>
      <c r="E32" s="34"/>
    </row>
    <row r="33" spans="1:5" x14ac:dyDescent="0.25">
      <c r="A33" s="1">
        <v>1.9</v>
      </c>
      <c r="B33" s="1">
        <f t="shared" si="8"/>
        <v>0.20151503857049491</v>
      </c>
      <c r="D33" s="34"/>
      <c r="E33" s="34"/>
    </row>
    <row r="34" spans="1:5" x14ac:dyDescent="0.25">
      <c r="A34" s="1">
        <v>2</v>
      </c>
      <c r="B34" s="1">
        <f t="shared" si="8"/>
        <v>9.000000000000008E-2</v>
      </c>
      <c r="D34" s="34"/>
      <c r="E34" s="34"/>
    </row>
    <row r="35" spans="1:5" x14ac:dyDescent="0.25">
      <c r="A35">
        <v>2.1</v>
      </c>
      <c r="B35" s="1">
        <f t="shared" si="8"/>
        <v>-2.0208866449130891E-2</v>
      </c>
      <c r="D35" s="34"/>
      <c r="E35" s="34"/>
    </row>
    <row r="36" spans="1:5" x14ac:dyDescent="0.25">
      <c r="A36" s="1">
        <v>2.2000000000000002</v>
      </c>
      <c r="B36" s="1">
        <f t="shared" si="8"/>
        <v>-0.12925972229630434</v>
      </c>
      <c r="D36" s="34"/>
      <c r="E36" s="34"/>
    </row>
    <row r="37" spans="1:5" x14ac:dyDescent="0.25">
      <c r="A37" s="1">
        <v>2.2999999999999998</v>
      </c>
      <c r="B37" s="1">
        <f t="shared" si="8"/>
        <v>-0.23728392282576438</v>
      </c>
      <c r="D37" s="34"/>
      <c r="E37" s="34"/>
    </row>
    <row r="38" spans="1:5" x14ac:dyDescent="0.25">
      <c r="A38">
        <v>2.4</v>
      </c>
      <c r="B38" s="1">
        <f t="shared" si="8"/>
        <v>-0.34439792344893272</v>
      </c>
      <c r="D38" s="34"/>
      <c r="E38" s="34"/>
    </row>
    <row r="39" spans="1:5" x14ac:dyDescent="0.25">
      <c r="A39" s="1">
        <v>2.5</v>
      </c>
      <c r="B39" s="1">
        <f t="shared" si="8"/>
        <v>-0.4507049698245349</v>
      </c>
      <c r="D39" s="34"/>
      <c r="E39" s="34"/>
    </row>
    <row r="40" spans="1:5" x14ac:dyDescent="0.25">
      <c r="A40" s="1">
        <v>2.6</v>
      </c>
      <c r="B40" s="1">
        <f t="shared" si="8"/>
        <v>-0.55629659626528172</v>
      </c>
      <c r="D40" s="34"/>
      <c r="E40" s="34"/>
    </row>
    <row r="41" spans="1:5" x14ac:dyDescent="0.25">
      <c r="A41">
        <v>2.7</v>
      </c>
      <c r="B41" s="1">
        <f t="shared" si="8"/>
        <v>-0.66125395417750621</v>
      </c>
      <c r="D41" s="34"/>
      <c r="E41" s="34"/>
    </row>
    <row r="42" spans="1:5" x14ac:dyDescent="0.25">
      <c r="A42" s="1">
        <v>2.8</v>
      </c>
      <c r="B42" s="1">
        <f t="shared" si="8"/>
        <v>-0.76564898981343621</v>
      </c>
      <c r="D42" s="34"/>
      <c r="E42" s="34"/>
    </row>
    <row r="43" spans="1:5" x14ac:dyDescent="0.25">
      <c r="A43" s="1">
        <v>2.9</v>
      </c>
      <c r="B43" s="1">
        <f t="shared" si="8"/>
        <v>-0.8695454884288516</v>
      </c>
      <c r="D43" s="34"/>
      <c r="E43" s="34"/>
    </row>
    <row r="44" spans="1:5" x14ac:dyDescent="0.25">
      <c r="A44">
        <v>3</v>
      </c>
      <c r="B44" s="1">
        <f t="shared" si="8"/>
        <v>-0.97299999999999986</v>
      </c>
      <c r="D44" s="34"/>
      <c r="E44" s="34"/>
    </row>
    <row r="45" spans="1:5" x14ac:dyDescent="0.25">
      <c r="A45" s="1">
        <v>3.1</v>
      </c>
      <c r="B45" s="1">
        <f t="shared" si="8"/>
        <v>-1.0760626599347392</v>
      </c>
      <c r="D45" s="34"/>
      <c r="E45" s="34"/>
    </row>
    <row r="46" spans="1:5" x14ac:dyDescent="0.25">
      <c r="A46" s="1">
        <v>3.2</v>
      </c>
      <c r="B46" s="1">
        <f t="shared" si="8"/>
        <v>-1.1787779166888912</v>
      </c>
      <c r="D46" s="34"/>
      <c r="E46" s="34"/>
    </row>
    <row r="47" spans="1:5" x14ac:dyDescent="0.25">
      <c r="A47">
        <v>3.3</v>
      </c>
      <c r="B47" s="1">
        <f t="shared" si="8"/>
        <v>-1.2811851768477291</v>
      </c>
      <c r="D47" s="34"/>
      <c r="E47" s="34"/>
    </row>
    <row r="48" spans="1:5" x14ac:dyDescent="0.25">
      <c r="A48" s="1">
        <v>3.4</v>
      </c>
      <c r="B48" s="1">
        <f t="shared" si="8"/>
        <v>-1.3833193770346797</v>
      </c>
      <c r="D48" s="34"/>
      <c r="E48" s="34"/>
    </row>
    <row r="49" spans="1:5" x14ac:dyDescent="0.25">
      <c r="A49" s="1">
        <v>3.5</v>
      </c>
      <c r="B49" s="1">
        <f t="shared" si="8"/>
        <v>-1.4852114909473606</v>
      </c>
      <c r="D49" s="34"/>
      <c r="E49" s="34"/>
    </row>
    <row r="50" spans="1:5" x14ac:dyDescent="0.25">
      <c r="A50">
        <v>3.6</v>
      </c>
      <c r="B50" s="1">
        <f t="shared" si="8"/>
        <v>-1.5868889788795846</v>
      </c>
      <c r="D50" s="34"/>
      <c r="E50" s="34"/>
    </row>
    <row r="51" spans="1:5" x14ac:dyDescent="0.25">
      <c r="A51" s="1">
        <v>3.7</v>
      </c>
      <c r="B51" s="1">
        <f t="shared" si="8"/>
        <v>-1.6883761862532518</v>
      </c>
      <c r="D51" s="34"/>
      <c r="E51" s="34"/>
    </row>
    <row r="52" spans="1:5" x14ac:dyDescent="0.25">
      <c r="A52" s="1">
        <v>3.8</v>
      </c>
      <c r="B52" s="1">
        <f t="shared" si="8"/>
        <v>-1.7896946969440308</v>
      </c>
      <c r="D52" s="34"/>
      <c r="E52" s="34"/>
    </row>
    <row r="53" spans="1:5" x14ac:dyDescent="0.25">
      <c r="A53">
        <v>3.9</v>
      </c>
      <c r="B53" s="1">
        <f t="shared" si="8"/>
        <v>-1.8908636465286555</v>
      </c>
      <c r="D53" s="34"/>
      <c r="E53" s="34"/>
    </row>
    <row r="54" spans="1:5" x14ac:dyDescent="0.25">
      <c r="A54" s="1">
        <v>4</v>
      </c>
      <c r="B54" s="1">
        <f t="shared" si="8"/>
        <v>-1.9918999999999998</v>
      </c>
      <c r="D54" s="34"/>
      <c r="E54" s="34"/>
    </row>
    <row r="55" spans="1:5" x14ac:dyDescent="0.25">
      <c r="A55" s="1">
        <v>4.0999999999999996</v>
      </c>
      <c r="B55" s="1">
        <f t="shared" si="8"/>
        <v>-2.0928187979804216</v>
      </c>
      <c r="D55" s="34"/>
      <c r="E55" s="34"/>
    </row>
    <row r="56" spans="1:5" x14ac:dyDescent="0.25">
      <c r="A56">
        <v>4.2</v>
      </c>
      <c r="B56" s="1">
        <f t="shared" si="8"/>
        <v>-2.1936333750066677</v>
      </c>
      <c r="D56" s="34"/>
      <c r="E56" s="34"/>
    </row>
    <row r="57" spans="1:5" x14ac:dyDescent="0.25">
      <c r="A57" s="1">
        <v>4.3</v>
      </c>
      <c r="B57" s="1">
        <f t="shared" si="8"/>
        <v>-2.2943555530543183</v>
      </c>
      <c r="D57" s="34"/>
      <c r="E57" s="34"/>
    </row>
    <row r="58" spans="1:5" x14ac:dyDescent="0.25">
      <c r="A58" s="1">
        <v>4.4000000000000004</v>
      </c>
      <c r="B58" s="1">
        <f t="shared" si="8"/>
        <v>-2.3949958131104045</v>
      </c>
      <c r="D58" s="34"/>
      <c r="E58" s="34"/>
    </row>
    <row r="59" spans="1:5" x14ac:dyDescent="0.25">
      <c r="A59">
        <v>4.5</v>
      </c>
      <c r="B59" s="1">
        <f t="shared" si="8"/>
        <v>-2.4955634472842085</v>
      </c>
      <c r="D59" s="34"/>
      <c r="E59" s="34"/>
    </row>
    <row r="60" spans="1:5" x14ac:dyDescent="0.25">
      <c r="A60" s="1">
        <v>4.5999999999999996</v>
      </c>
      <c r="B60" s="1">
        <f t="shared" si="8"/>
        <v>-2.5960666936638752</v>
      </c>
      <c r="D60" s="34"/>
      <c r="E60" s="34"/>
    </row>
    <row r="61" spans="1:5" x14ac:dyDescent="0.25">
      <c r="A61" s="1">
        <v>4.7</v>
      </c>
      <c r="B61" s="1">
        <f t="shared" si="8"/>
        <v>-2.6965128558759757</v>
      </c>
      <c r="D61" s="34"/>
      <c r="E61" s="34"/>
    </row>
    <row r="62" spans="1:5" x14ac:dyDescent="0.25">
      <c r="A62">
        <v>4.8</v>
      </c>
      <c r="B62" s="1">
        <f t="shared" si="8"/>
        <v>-2.7969084090832093</v>
      </c>
      <c r="D62" s="34"/>
      <c r="E62" s="34"/>
    </row>
    <row r="63" spans="1:5" x14ac:dyDescent="0.25">
      <c r="A63" s="1">
        <v>4.9000000000000004</v>
      </c>
      <c r="B63" s="1">
        <f t="shared" si="8"/>
        <v>-2.8972590939585974</v>
      </c>
      <c r="D63" s="34"/>
      <c r="E63" s="34"/>
    </row>
    <row r="64" spans="1:5" x14ac:dyDescent="0.25">
      <c r="A64" s="1">
        <v>5</v>
      </c>
      <c r="B64" s="1">
        <f t="shared" si="8"/>
        <v>-2.9975699999999996</v>
      </c>
      <c r="D64" s="34"/>
      <c r="E64" s="34"/>
    </row>
    <row r="65" spans="1:5" x14ac:dyDescent="0.25">
      <c r="A65">
        <v>5.0999999999999996</v>
      </c>
      <c r="B65" s="1">
        <f t="shared" si="8"/>
        <v>-3.0978456393941265</v>
      </c>
      <c r="D65" s="34"/>
      <c r="E65" s="34"/>
    </row>
    <row r="66" spans="1:5" x14ac:dyDescent="0.25">
      <c r="A66" s="1">
        <v>5.2</v>
      </c>
      <c r="B66" s="1">
        <f t="shared" si="8"/>
        <v>-3.198090012502</v>
      </c>
      <c r="D66" s="34"/>
      <c r="E66" s="34"/>
    </row>
    <row r="67" spans="1:5" x14ac:dyDescent="0.25">
      <c r="A67" s="1">
        <v>5.3</v>
      </c>
      <c r="B67" s="1">
        <f t="shared" si="8"/>
        <v>-3.2983066659162956</v>
      </c>
      <c r="D67" s="34"/>
      <c r="E67" s="34"/>
    </row>
    <row r="68" spans="1:5" x14ac:dyDescent="0.25">
      <c r="A68">
        <v>5.4</v>
      </c>
      <c r="B68" s="1">
        <f t="shared" si="8"/>
        <v>-3.3984987439331213</v>
      </c>
      <c r="D68" s="34"/>
      <c r="E68" s="34"/>
    </row>
    <row r="69" spans="1:5" x14ac:dyDescent="0.25">
      <c r="A69" s="1">
        <v>5.5</v>
      </c>
      <c r="B69" s="1">
        <f t="shared" ref="B69:B72" si="13">(0.3)^A69-A69+2</f>
        <v>-3.4986690341852622</v>
      </c>
      <c r="D69" s="34"/>
      <c r="E69" s="34"/>
    </row>
    <row r="70" spans="1:5" x14ac:dyDescent="0.25">
      <c r="A70" s="1">
        <v>5.6</v>
      </c>
      <c r="B70" s="1">
        <f t="shared" si="13"/>
        <v>-3.5988200080991621</v>
      </c>
      <c r="D70" s="34"/>
      <c r="E70" s="34"/>
    </row>
    <row r="71" spans="1:5" x14ac:dyDescent="0.25">
      <c r="A71">
        <v>5.7</v>
      </c>
      <c r="B71" s="1">
        <f t="shared" si="13"/>
        <v>-3.6989538567627926</v>
      </c>
      <c r="D71" s="34"/>
      <c r="E71" s="34"/>
    </row>
    <row r="72" spans="1:5" x14ac:dyDescent="0.25">
      <c r="A72" s="1">
        <v>5.8</v>
      </c>
      <c r="B72" s="1">
        <f t="shared" si="13"/>
        <v>-3.7990725227249627</v>
      </c>
      <c r="D72" s="34"/>
      <c r="E72" s="34"/>
    </row>
  </sheetData>
  <mergeCells count="4">
    <mergeCell ref="H23:I23"/>
    <mergeCell ref="H24:I24"/>
    <mergeCell ref="G28:I28"/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"/>
  <sheetViews>
    <sheetView topLeftCell="A7" zoomScale="112" zoomScaleNormal="112" workbookViewId="0">
      <selection activeCell="P41" sqref="P41"/>
    </sheetView>
  </sheetViews>
  <sheetFormatPr defaultRowHeight="15" x14ac:dyDescent="0.25"/>
  <cols>
    <col min="7" max="7" width="20.42578125" customWidth="1"/>
    <col min="9" max="9" width="10.5703125" customWidth="1"/>
    <col min="10" max="10" width="13" customWidth="1"/>
    <col min="14" max="14" width="19" customWidth="1"/>
  </cols>
  <sheetData>
    <row r="1" spans="1:18" ht="15.75" thickBot="1" x14ac:dyDescent="0.3">
      <c r="A1" s="74" t="s">
        <v>6</v>
      </c>
      <c r="B1" s="74"/>
      <c r="C1" s="75"/>
      <c r="K1" s="3" t="s">
        <v>12</v>
      </c>
      <c r="L1" s="8" t="s">
        <v>7</v>
      </c>
      <c r="M1" s="8" t="s">
        <v>8</v>
      </c>
      <c r="N1" s="8" t="s">
        <v>13</v>
      </c>
      <c r="O1" s="8" t="s">
        <v>14</v>
      </c>
      <c r="P1" s="8" t="s">
        <v>9</v>
      </c>
      <c r="Q1" s="8" t="s">
        <v>10</v>
      </c>
      <c r="R1" s="30" t="s">
        <v>39</v>
      </c>
    </row>
    <row r="2" spans="1:18" x14ac:dyDescent="0.25">
      <c r="A2" s="24"/>
      <c r="B2" s="25" t="s">
        <v>5</v>
      </c>
      <c r="C2" s="25"/>
      <c r="K2" s="7">
        <v>0</v>
      </c>
      <c r="L2" s="7">
        <v>-1</v>
      </c>
      <c r="M2" s="7">
        <f>0.3^L2+2</f>
        <v>5.3333333333333339</v>
      </c>
      <c r="N2" s="7">
        <f>M2-L2</f>
        <v>6.3333333333333339</v>
      </c>
      <c r="O2" s="7">
        <f>ABS(N2)</f>
        <v>6.3333333333333339</v>
      </c>
      <c r="P2" s="7" t="str">
        <f>IF(O2&lt;Q2,"&lt;","&gt;")</f>
        <v>&gt;</v>
      </c>
      <c r="Q2" s="7">
        <v>1E-4</v>
      </c>
      <c r="R2" t="str">
        <f>IF(O2&lt;Q2,L2," ")</f>
        <v xml:space="preserve"> </v>
      </c>
    </row>
    <row r="3" spans="1:18" x14ac:dyDescent="0.25">
      <c r="A3" s="23" t="s">
        <v>0</v>
      </c>
      <c r="B3" s="23" t="s">
        <v>28</v>
      </c>
      <c r="C3" s="23" t="s">
        <v>85</v>
      </c>
      <c r="K3" s="7">
        <v>1</v>
      </c>
      <c r="L3" s="7">
        <f>M2</f>
        <v>5.3333333333333339</v>
      </c>
      <c r="M3" s="7">
        <f>0.3^L3+2</f>
        <v>2.0016267220686998</v>
      </c>
      <c r="N3" s="7">
        <f t="shared" ref="N3:N7" si="0">M3-L3</f>
        <v>-3.3317066112646341</v>
      </c>
      <c r="O3" s="7">
        <f t="shared" ref="O3:O7" si="1">ABS(N3)</f>
        <v>3.3317066112646341</v>
      </c>
      <c r="P3" s="7" t="str">
        <f>IF(O3&lt;Q3,"&lt;","&gt;")</f>
        <v>&gt;</v>
      </c>
      <c r="Q3" s="7">
        <v>1E-4</v>
      </c>
      <c r="R3" t="str">
        <f t="shared" ref="R3:R6" si="2">IF(O3&lt;Q3,L3," ")</f>
        <v xml:space="preserve"> </v>
      </c>
    </row>
    <row r="4" spans="1:18" x14ac:dyDescent="0.25">
      <c r="A4" s="1">
        <v>-1</v>
      </c>
      <c r="B4" s="1">
        <f>(0.3)^A4-A4+2</f>
        <v>6.3333333333333339</v>
      </c>
      <c r="C4">
        <f>0.3^A4+2</f>
        <v>5.3333333333333339</v>
      </c>
      <c r="K4" s="7">
        <v>2</v>
      </c>
      <c r="L4" s="7">
        <f>M3</f>
        <v>2.0016267220686998</v>
      </c>
      <c r="M4" s="7">
        <f t="shared" ref="M4:M7" si="3">0.3^L4+2</f>
        <v>2.0898239048782203</v>
      </c>
      <c r="N4" s="7">
        <f t="shared" si="0"/>
        <v>8.8197182809520491E-2</v>
      </c>
      <c r="O4" s="7">
        <f t="shared" si="1"/>
        <v>8.8197182809520491E-2</v>
      </c>
      <c r="P4" s="7" t="str">
        <f t="shared" ref="P4:P7" si="4">IF(O4&lt;Q4,"&lt;","&gt;")</f>
        <v>&gt;</v>
      </c>
      <c r="Q4" s="7">
        <v>1E-4</v>
      </c>
      <c r="R4" t="str">
        <f t="shared" si="2"/>
        <v xml:space="preserve"> </v>
      </c>
    </row>
    <row r="5" spans="1:18" x14ac:dyDescent="0.25">
      <c r="A5">
        <v>-0.9</v>
      </c>
      <c r="B5" s="1">
        <f t="shared" ref="B5:B68" si="5">(0.3)^A5-A5+2</f>
        <v>5.8552271685507105</v>
      </c>
      <c r="C5">
        <f t="shared" ref="C5:C68" si="6">0.3^A5+2</f>
        <v>4.955227168550711</v>
      </c>
      <c r="K5" s="7">
        <v>3</v>
      </c>
      <c r="L5" s="7">
        <f t="shared" ref="L5:L7" si="7">M4</f>
        <v>2.0898239048782203</v>
      </c>
      <c r="M5" s="7">
        <f t="shared" si="3"/>
        <v>2.0807747269783738</v>
      </c>
      <c r="N5" s="7">
        <f t="shared" si="0"/>
        <v>-9.0491778998464945E-3</v>
      </c>
      <c r="O5" s="7">
        <f t="shared" si="1"/>
        <v>9.0491778998464945E-3</v>
      </c>
      <c r="P5" s="7" t="str">
        <f t="shared" si="4"/>
        <v>&gt;</v>
      </c>
      <c r="Q5" s="7">
        <v>1E-4</v>
      </c>
      <c r="R5" t="str">
        <f t="shared" si="2"/>
        <v xml:space="preserve"> </v>
      </c>
    </row>
    <row r="6" spans="1:18" x14ac:dyDescent="0.25">
      <c r="A6" s="1">
        <v>-0.8</v>
      </c>
      <c r="B6" s="1">
        <f t="shared" si="5"/>
        <v>5.4200102853220766</v>
      </c>
      <c r="C6">
        <f t="shared" si="6"/>
        <v>4.6200102853220768</v>
      </c>
      <c r="K6" s="31">
        <v>4</v>
      </c>
      <c r="L6" s="7">
        <f t="shared" si="7"/>
        <v>2.0807747269783738</v>
      </c>
      <c r="M6" s="7">
        <f t="shared" si="3"/>
        <v>2.0816595761759022</v>
      </c>
      <c r="N6" s="7">
        <f t="shared" si="0"/>
        <v>8.8484919752840341E-4</v>
      </c>
      <c r="O6" s="7">
        <f t="shared" si="1"/>
        <v>8.8484919752840341E-4</v>
      </c>
      <c r="P6" s="7" t="str">
        <f t="shared" si="4"/>
        <v>&gt;</v>
      </c>
      <c r="Q6" s="7">
        <v>1E-4</v>
      </c>
      <c r="R6" t="str">
        <f t="shared" si="2"/>
        <v xml:space="preserve"> </v>
      </c>
    </row>
    <row r="7" spans="1:18" x14ac:dyDescent="0.25">
      <c r="A7" s="1">
        <v>-0.7</v>
      </c>
      <c r="B7" s="1">
        <f t="shared" si="5"/>
        <v>5.02281767311983</v>
      </c>
      <c r="C7">
        <f t="shared" si="6"/>
        <v>4.3228176731198298</v>
      </c>
      <c r="K7" s="7">
        <v>5</v>
      </c>
      <c r="L7" s="7">
        <f t="shared" si="7"/>
        <v>2.0816595761759022</v>
      </c>
      <c r="M7" s="7">
        <f t="shared" si="3"/>
        <v>2.0815726277455817</v>
      </c>
      <c r="N7" s="7">
        <f t="shared" si="0"/>
        <v>-8.6948430320532566E-5</v>
      </c>
      <c r="O7" s="7">
        <f t="shared" si="1"/>
        <v>8.6948430320532566E-5</v>
      </c>
      <c r="P7" s="7" t="str">
        <f t="shared" si="4"/>
        <v>&lt;</v>
      </c>
      <c r="Q7" s="7">
        <v>1E-4</v>
      </c>
      <c r="R7">
        <f>IF(O7&lt;Q7,L7," ")</f>
        <v>2.0816595761759022</v>
      </c>
    </row>
    <row r="8" spans="1:18" x14ac:dyDescent="0.25">
      <c r="A8">
        <v>-0.6</v>
      </c>
      <c r="B8" s="1">
        <f t="shared" si="5"/>
        <v>4.6593361685580401</v>
      </c>
      <c r="C8">
        <f t="shared" si="6"/>
        <v>4.0593361685580396</v>
      </c>
      <c r="K8" s="7"/>
      <c r="L8" s="7"/>
      <c r="M8" s="7"/>
      <c r="N8" s="7"/>
      <c r="O8" s="7"/>
      <c r="P8" s="7"/>
      <c r="Q8" s="7"/>
    </row>
    <row r="9" spans="1:18" x14ac:dyDescent="0.25">
      <c r="A9" s="1">
        <v>-0.5</v>
      </c>
      <c r="B9" s="1">
        <f t="shared" si="5"/>
        <v>4.325741858350554</v>
      </c>
      <c r="C9">
        <f t="shared" si="6"/>
        <v>3.825741858350554</v>
      </c>
      <c r="K9" s="7"/>
      <c r="L9" s="7"/>
      <c r="M9" s="7"/>
      <c r="N9" s="7"/>
      <c r="O9" s="7"/>
      <c r="P9" s="7"/>
      <c r="Q9" s="7"/>
    </row>
    <row r="10" spans="1:18" x14ac:dyDescent="0.25">
      <c r="A10" s="1">
        <v>-0.4</v>
      </c>
      <c r="B10" s="1">
        <f t="shared" si="5"/>
        <v>4.0186445827673465</v>
      </c>
      <c r="C10">
        <f t="shared" si="6"/>
        <v>3.6186445827673461</v>
      </c>
      <c r="K10" s="7"/>
      <c r="L10" s="7"/>
      <c r="M10" s="7"/>
      <c r="N10" s="7"/>
      <c r="O10" s="7"/>
      <c r="P10" s="7"/>
      <c r="Q10" s="7"/>
    </row>
    <row r="11" spans="1:18" x14ac:dyDescent="0.25">
      <c r="A11">
        <v>-0.3</v>
      </c>
      <c r="B11" s="1">
        <f t="shared" si="5"/>
        <v>3.7350387341664475</v>
      </c>
      <c r="C11">
        <f t="shared" si="6"/>
        <v>3.4350387341664472</v>
      </c>
      <c r="K11" s="31"/>
      <c r="L11" s="7"/>
      <c r="M11" s="7"/>
      <c r="N11" s="7"/>
      <c r="O11" s="7"/>
      <c r="P11" s="7"/>
      <c r="Q11" s="7"/>
    </row>
    <row r="12" spans="1:18" x14ac:dyDescent="0.25">
      <c r="A12" s="1">
        <v>-0.2</v>
      </c>
      <c r="B12" s="1">
        <f t="shared" si="5"/>
        <v>3.4722596365393921</v>
      </c>
      <c r="C12">
        <f t="shared" si="6"/>
        <v>3.2722596365393919</v>
      </c>
      <c r="K12" s="7"/>
      <c r="L12" s="7"/>
      <c r="M12" s="7"/>
      <c r="N12" s="7"/>
      <c r="O12" s="7"/>
      <c r="P12" s="7"/>
      <c r="Q12" s="7"/>
      <c r="R12" s="34"/>
    </row>
    <row r="13" spans="1:18" x14ac:dyDescent="0.25">
      <c r="A13" s="1">
        <v>-0.1</v>
      </c>
      <c r="B13" s="1">
        <f t="shared" si="5"/>
        <v>3.2279448730054994</v>
      </c>
      <c r="C13">
        <f t="shared" si="6"/>
        <v>3.1279448730054993</v>
      </c>
      <c r="K13" s="7"/>
      <c r="L13" s="7"/>
      <c r="M13" s="7"/>
      <c r="N13" s="7"/>
      <c r="O13" s="7"/>
      <c r="P13" s="7"/>
      <c r="Q13" s="7"/>
      <c r="R13" s="34"/>
    </row>
    <row r="14" spans="1:18" x14ac:dyDescent="0.25">
      <c r="A14">
        <v>0</v>
      </c>
      <c r="B14" s="1">
        <f t="shared" si="5"/>
        <v>3</v>
      </c>
      <c r="C14">
        <f t="shared" si="6"/>
        <v>3</v>
      </c>
      <c r="K14" s="7"/>
      <c r="L14" s="7"/>
      <c r="M14" s="7"/>
      <c r="N14" s="7"/>
      <c r="O14" s="7"/>
      <c r="P14" s="7"/>
      <c r="Q14" s="7"/>
      <c r="R14" s="34"/>
    </row>
    <row r="15" spans="1:18" x14ac:dyDescent="0.25">
      <c r="A15" s="1">
        <v>0.1</v>
      </c>
      <c r="B15" s="1">
        <f t="shared" si="5"/>
        <v>2.7865681505652136</v>
      </c>
      <c r="C15">
        <f t="shared" si="6"/>
        <v>2.8865681505652132</v>
      </c>
      <c r="K15" s="33"/>
      <c r="L15" s="33"/>
      <c r="M15" s="33"/>
      <c r="N15" s="33"/>
      <c r="O15" s="33"/>
      <c r="P15" s="33"/>
      <c r="Q15" s="34"/>
      <c r="R15" s="34"/>
    </row>
    <row r="16" spans="1:18" x14ac:dyDescent="0.25">
      <c r="A16" s="1">
        <v>0.2</v>
      </c>
      <c r="B16" s="1">
        <f t="shared" si="5"/>
        <v>2.586003085596623</v>
      </c>
      <c r="C16">
        <f t="shared" si="6"/>
        <v>2.7860030855966227</v>
      </c>
      <c r="K16" s="33"/>
      <c r="L16" s="33"/>
      <c r="M16" s="33"/>
      <c r="N16" s="33"/>
      <c r="O16" s="33"/>
      <c r="P16" s="33"/>
      <c r="Q16" s="34"/>
      <c r="R16" s="34"/>
    </row>
    <row r="17" spans="1:18" x14ac:dyDescent="0.25">
      <c r="A17">
        <v>0.3</v>
      </c>
      <c r="B17" s="1">
        <f t="shared" si="5"/>
        <v>2.396845301935949</v>
      </c>
      <c r="C17">
        <f t="shared" si="6"/>
        <v>2.6968453019359488</v>
      </c>
      <c r="K17" s="33"/>
      <c r="L17" s="33"/>
      <c r="M17" s="33"/>
      <c r="N17" s="35"/>
      <c r="O17" s="33"/>
      <c r="P17" s="33"/>
      <c r="Q17" s="34"/>
      <c r="R17" s="34"/>
    </row>
    <row r="18" spans="1:18" x14ac:dyDescent="0.25">
      <c r="A18" s="1">
        <v>0.4</v>
      </c>
      <c r="B18" s="1">
        <f t="shared" si="5"/>
        <v>2.2178008505674116</v>
      </c>
      <c r="C18">
        <f t="shared" si="6"/>
        <v>2.617800850567412</v>
      </c>
      <c r="K18" s="33"/>
      <c r="L18" s="33"/>
      <c r="M18" s="33"/>
      <c r="N18" s="33"/>
      <c r="O18" s="33"/>
      <c r="P18" s="33"/>
      <c r="Q18" s="34"/>
      <c r="R18" s="34"/>
    </row>
    <row r="19" spans="1:18" x14ac:dyDescent="0.25">
      <c r="A19" s="1">
        <v>0.5</v>
      </c>
      <c r="B19" s="1">
        <f t="shared" si="5"/>
        <v>2.0477225575051659</v>
      </c>
      <c r="C19">
        <f t="shared" si="6"/>
        <v>2.5477225575051659</v>
      </c>
      <c r="K19" s="33"/>
      <c r="L19" s="33"/>
      <c r="M19" s="33"/>
      <c r="N19" s="33"/>
      <c r="O19" s="33"/>
      <c r="P19" s="33"/>
      <c r="Q19" s="34"/>
      <c r="R19" s="34"/>
    </row>
    <row r="20" spans="1:18" ht="15.75" thickBot="1" x14ac:dyDescent="0.3">
      <c r="A20">
        <v>0.6</v>
      </c>
      <c r="B20" s="1">
        <f t="shared" si="5"/>
        <v>1.8855933748302038</v>
      </c>
      <c r="C20">
        <f t="shared" si="6"/>
        <v>2.4855933748302039</v>
      </c>
      <c r="K20" s="33"/>
      <c r="L20" s="33"/>
      <c r="M20" s="33"/>
      <c r="N20" s="35"/>
      <c r="O20" s="33"/>
      <c r="P20" s="33"/>
      <c r="Q20" s="34"/>
      <c r="R20" s="34"/>
    </row>
    <row r="21" spans="1:18" ht="15.75" thickBot="1" x14ac:dyDescent="0.3">
      <c r="A21" s="1">
        <v>0.7</v>
      </c>
      <c r="B21" s="1">
        <f t="shared" si="5"/>
        <v>1.7305116202499342</v>
      </c>
      <c r="C21">
        <f t="shared" si="6"/>
        <v>2.4305116202499342</v>
      </c>
      <c r="D21" s="76" t="s">
        <v>34</v>
      </c>
      <c r="E21" s="74"/>
      <c r="F21" s="75"/>
      <c r="G21" s="2"/>
      <c r="H21" s="2"/>
      <c r="I21" s="2"/>
      <c r="J21" s="2"/>
      <c r="K21" s="33"/>
      <c r="L21" s="33"/>
      <c r="M21" s="33"/>
      <c r="N21" s="33"/>
      <c r="O21" s="33"/>
      <c r="P21" s="33"/>
      <c r="Q21" s="34"/>
      <c r="R21" s="34"/>
    </row>
    <row r="22" spans="1:18" ht="15.75" thickBot="1" x14ac:dyDescent="0.3">
      <c r="A22" s="1">
        <v>0.8</v>
      </c>
      <c r="B22" s="1">
        <f t="shared" si="5"/>
        <v>1.5816778909618174</v>
      </c>
      <c r="C22">
        <f t="shared" si="6"/>
        <v>2.3816778909618175</v>
      </c>
      <c r="D22" s="2"/>
      <c r="E22" s="2"/>
      <c r="F22" s="2"/>
      <c r="G22" s="2"/>
      <c r="H22" s="2"/>
      <c r="I22" s="2"/>
      <c r="J22" s="2"/>
      <c r="K22" s="2"/>
    </row>
    <row r="23" spans="1:18" ht="15.75" thickBot="1" x14ac:dyDescent="0.3">
      <c r="A23">
        <v>0.9</v>
      </c>
      <c r="B23" s="1">
        <f t="shared" si="5"/>
        <v>1.4383834619016498</v>
      </c>
      <c r="C23">
        <f t="shared" si="6"/>
        <v>2.3383834619016497</v>
      </c>
      <c r="D23" s="4" t="s">
        <v>35</v>
      </c>
      <c r="E23" s="6"/>
      <c r="F23" s="6"/>
      <c r="G23" s="5"/>
      <c r="H23" s="2" t="s">
        <v>11</v>
      </c>
      <c r="I23" s="28"/>
      <c r="J23" s="24"/>
      <c r="K23" s="24"/>
    </row>
    <row r="24" spans="1:18" x14ac:dyDescent="0.25">
      <c r="A24" s="1">
        <v>1</v>
      </c>
      <c r="B24" s="1">
        <f t="shared" si="5"/>
        <v>1.3</v>
      </c>
      <c r="C24">
        <f t="shared" si="6"/>
        <v>2.2999999999999998</v>
      </c>
      <c r="D24" s="2"/>
      <c r="E24" s="2"/>
      <c r="F24" s="2"/>
      <c r="G24" s="2"/>
      <c r="H24" s="2"/>
      <c r="I24" s="24"/>
      <c r="J24" s="24"/>
      <c r="K24" s="24"/>
    </row>
    <row r="25" spans="1:18" x14ac:dyDescent="0.25">
      <c r="A25" s="1">
        <v>1.1000000000000001</v>
      </c>
      <c r="B25" s="1">
        <f t="shared" si="5"/>
        <v>1.1659704451695638</v>
      </c>
      <c r="C25">
        <f t="shared" si="6"/>
        <v>2.2659704451695637</v>
      </c>
    </row>
    <row r="26" spans="1:18" ht="29.65" customHeight="1" x14ac:dyDescent="0.25">
      <c r="A26">
        <v>1.2</v>
      </c>
      <c r="B26" s="1">
        <f t="shared" si="5"/>
        <v>1.0358009256789869</v>
      </c>
      <c r="C26">
        <f t="shared" si="6"/>
        <v>2.235800925678987</v>
      </c>
      <c r="E26" s="37" t="s">
        <v>42</v>
      </c>
      <c r="G26" s="38" t="s">
        <v>36</v>
      </c>
      <c r="I26" s="29" t="s">
        <v>38</v>
      </c>
      <c r="J26" s="39" t="s">
        <v>44</v>
      </c>
    </row>
    <row r="27" spans="1:18" x14ac:dyDescent="0.25">
      <c r="A27" s="1">
        <v>1.3</v>
      </c>
      <c r="B27" s="1">
        <f t="shared" si="5"/>
        <v>0.90905359058078461</v>
      </c>
      <c r="C27">
        <f t="shared" si="6"/>
        <v>2.2090535905807847</v>
      </c>
      <c r="E27" s="10" t="s">
        <v>43</v>
      </c>
      <c r="G27" s="29" t="s">
        <v>37</v>
      </c>
    </row>
    <row r="28" spans="1:18" x14ac:dyDescent="0.25">
      <c r="A28" s="1">
        <v>1.4</v>
      </c>
      <c r="B28" s="1">
        <f t="shared" si="5"/>
        <v>0.78534025517022377</v>
      </c>
      <c r="C28">
        <f t="shared" si="6"/>
        <v>2.1853402551702237</v>
      </c>
    </row>
    <row r="29" spans="1:18" x14ac:dyDescent="0.25">
      <c r="A29">
        <v>1.5</v>
      </c>
      <c r="B29" s="1">
        <f t="shared" si="5"/>
        <v>0.66431676725154976</v>
      </c>
      <c r="C29">
        <f t="shared" si="6"/>
        <v>2.1643167672515498</v>
      </c>
    </row>
    <row r="30" spans="1:18" x14ac:dyDescent="0.25">
      <c r="A30" s="1">
        <v>1.6</v>
      </c>
      <c r="B30" s="1">
        <f t="shared" si="5"/>
        <v>0.545678012449061</v>
      </c>
      <c r="C30">
        <f t="shared" si="6"/>
        <v>2.1456780124490611</v>
      </c>
    </row>
    <row r="31" spans="1:18" x14ac:dyDescent="0.25">
      <c r="A31" s="1">
        <v>1.7</v>
      </c>
      <c r="B31" s="1">
        <f t="shared" si="5"/>
        <v>0.42915348607498038</v>
      </c>
      <c r="C31">
        <f t="shared" si="6"/>
        <v>2.1291534860749803</v>
      </c>
    </row>
    <row r="32" spans="1:18" x14ac:dyDescent="0.25">
      <c r="A32">
        <v>1.8</v>
      </c>
      <c r="B32" s="1">
        <f t="shared" si="5"/>
        <v>0.31450336728854533</v>
      </c>
      <c r="C32">
        <f t="shared" si="6"/>
        <v>2.1145033672885454</v>
      </c>
    </row>
    <row r="33" spans="1:3" x14ac:dyDescent="0.25">
      <c r="A33" s="1">
        <v>1.9</v>
      </c>
      <c r="B33" s="1">
        <f t="shared" si="5"/>
        <v>0.20151503857049491</v>
      </c>
      <c r="C33">
        <f t="shared" si="6"/>
        <v>2.1015150385704948</v>
      </c>
    </row>
    <row r="34" spans="1:3" x14ac:dyDescent="0.25">
      <c r="A34" s="1">
        <v>2</v>
      </c>
      <c r="B34" s="1">
        <f t="shared" si="5"/>
        <v>9.000000000000008E-2</v>
      </c>
      <c r="C34">
        <f t="shared" si="6"/>
        <v>2.09</v>
      </c>
    </row>
    <row r="35" spans="1:3" x14ac:dyDescent="0.25">
      <c r="A35">
        <v>2.1</v>
      </c>
      <c r="B35" s="1">
        <f t="shared" si="5"/>
        <v>-2.0208866449130891E-2</v>
      </c>
      <c r="C35">
        <f t="shared" si="6"/>
        <v>2.0797911335508692</v>
      </c>
    </row>
    <row r="36" spans="1:3" x14ac:dyDescent="0.25">
      <c r="A36" s="1">
        <v>2.2000000000000002</v>
      </c>
      <c r="B36" s="1">
        <f t="shared" si="5"/>
        <v>-0.12925972229630434</v>
      </c>
      <c r="C36">
        <f t="shared" si="6"/>
        <v>2.0707402777036958</v>
      </c>
    </row>
    <row r="37" spans="1:3" x14ac:dyDescent="0.25">
      <c r="A37" s="1">
        <v>2.2999999999999998</v>
      </c>
      <c r="B37" s="1">
        <f t="shared" si="5"/>
        <v>-0.23728392282576438</v>
      </c>
      <c r="C37">
        <f t="shared" si="6"/>
        <v>2.0627160771742354</v>
      </c>
    </row>
    <row r="38" spans="1:3" x14ac:dyDescent="0.25">
      <c r="A38">
        <v>2.4</v>
      </c>
      <c r="B38" s="1">
        <f t="shared" si="5"/>
        <v>-0.34439792344893272</v>
      </c>
      <c r="C38">
        <f t="shared" si="6"/>
        <v>2.0556020765510672</v>
      </c>
    </row>
    <row r="39" spans="1:3" x14ac:dyDescent="0.25">
      <c r="A39" s="1">
        <v>2.5</v>
      </c>
      <c r="B39" s="1">
        <f t="shared" si="5"/>
        <v>-0.4507049698245349</v>
      </c>
      <c r="C39">
        <f t="shared" si="6"/>
        <v>2.0492950301754651</v>
      </c>
    </row>
    <row r="40" spans="1:3" x14ac:dyDescent="0.25">
      <c r="A40" s="1">
        <v>2.6</v>
      </c>
      <c r="B40" s="1">
        <f t="shared" si="5"/>
        <v>-0.55629659626528172</v>
      </c>
      <c r="C40">
        <f t="shared" si="6"/>
        <v>2.0437034037347184</v>
      </c>
    </row>
    <row r="41" spans="1:3" x14ac:dyDescent="0.25">
      <c r="A41">
        <v>2.7</v>
      </c>
      <c r="B41" s="1">
        <f t="shared" si="5"/>
        <v>-0.66125395417750621</v>
      </c>
      <c r="C41">
        <f t="shared" si="6"/>
        <v>2.038746045822494</v>
      </c>
    </row>
    <row r="42" spans="1:3" x14ac:dyDescent="0.25">
      <c r="A42" s="1">
        <v>2.8</v>
      </c>
      <c r="B42" s="1">
        <f t="shared" si="5"/>
        <v>-0.76564898981343621</v>
      </c>
      <c r="C42">
        <f t="shared" si="6"/>
        <v>2.0343510101865636</v>
      </c>
    </row>
    <row r="43" spans="1:3" x14ac:dyDescent="0.25">
      <c r="A43" s="1">
        <v>2.9</v>
      </c>
      <c r="B43" s="1">
        <f t="shared" si="5"/>
        <v>-0.8695454884288516</v>
      </c>
      <c r="C43">
        <f t="shared" si="6"/>
        <v>2.0304545115711483</v>
      </c>
    </row>
    <row r="44" spans="1:3" x14ac:dyDescent="0.25">
      <c r="A44">
        <v>3</v>
      </c>
      <c r="B44" s="1">
        <f t="shared" si="5"/>
        <v>-0.97299999999999986</v>
      </c>
      <c r="C44">
        <f t="shared" si="6"/>
        <v>2.0270000000000001</v>
      </c>
    </row>
    <row r="45" spans="1:3" x14ac:dyDescent="0.25">
      <c r="A45" s="1">
        <v>3.1</v>
      </c>
      <c r="B45" s="1">
        <f t="shared" si="5"/>
        <v>-1.0760626599347392</v>
      </c>
      <c r="C45">
        <f t="shared" si="6"/>
        <v>2.0239373400652609</v>
      </c>
    </row>
    <row r="46" spans="1:3" x14ac:dyDescent="0.25">
      <c r="A46" s="1">
        <v>3.2</v>
      </c>
      <c r="B46" s="1">
        <f t="shared" si="5"/>
        <v>-1.1787779166888912</v>
      </c>
      <c r="C46">
        <f t="shared" si="6"/>
        <v>2.021222083311109</v>
      </c>
    </row>
    <row r="47" spans="1:3" x14ac:dyDescent="0.25">
      <c r="A47">
        <v>3.3</v>
      </c>
      <c r="B47" s="1">
        <f t="shared" si="5"/>
        <v>-1.2811851768477291</v>
      </c>
      <c r="C47">
        <f t="shared" si="6"/>
        <v>2.0188148231522707</v>
      </c>
    </row>
    <row r="48" spans="1:3" x14ac:dyDescent="0.25">
      <c r="A48" s="1">
        <v>3.4</v>
      </c>
      <c r="B48" s="1">
        <f t="shared" si="5"/>
        <v>-1.3833193770346797</v>
      </c>
      <c r="C48">
        <f t="shared" si="6"/>
        <v>2.0166806229653202</v>
      </c>
    </row>
    <row r="49" spans="1:3" x14ac:dyDescent="0.25">
      <c r="A49" s="1">
        <v>3.5</v>
      </c>
      <c r="B49" s="1">
        <f t="shared" si="5"/>
        <v>-1.4852114909473606</v>
      </c>
      <c r="C49">
        <f t="shared" si="6"/>
        <v>2.0147885090526394</v>
      </c>
    </row>
    <row r="50" spans="1:3" x14ac:dyDescent="0.25">
      <c r="A50">
        <v>3.6</v>
      </c>
      <c r="B50" s="1">
        <f t="shared" si="5"/>
        <v>-1.5868889788795846</v>
      </c>
      <c r="C50">
        <f t="shared" si="6"/>
        <v>2.0131110211204155</v>
      </c>
    </row>
    <row r="51" spans="1:3" x14ac:dyDescent="0.25">
      <c r="A51" s="1">
        <v>3.7</v>
      </c>
      <c r="B51" s="1">
        <f t="shared" si="5"/>
        <v>-1.6883761862532518</v>
      </c>
      <c r="C51">
        <f t="shared" si="6"/>
        <v>2.0116238137467484</v>
      </c>
    </row>
    <row r="52" spans="1:3" x14ac:dyDescent="0.25">
      <c r="A52" s="1">
        <v>3.8</v>
      </c>
      <c r="B52" s="1">
        <f t="shared" si="5"/>
        <v>-1.7896946969440308</v>
      </c>
      <c r="C52">
        <f t="shared" si="6"/>
        <v>2.010305303055969</v>
      </c>
    </row>
    <row r="53" spans="1:3" x14ac:dyDescent="0.25">
      <c r="A53">
        <v>3.9</v>
      </c>
      <c r="B53" s="1">
        <f t="shared" si="5"/>
        <v>-1.8908636465286555</v>
      </c>
      <c r="C53">
        <f t="shared" si="6"/>
        <v>2.0091363534713444</v>
      </c>
    </row>
    <row r="54" spans="1:3" x14ac:dyDescent="0.25">
      <c r="A54" s="1">
        <v>4</v>
      </c>
      <c r="B54" s="1">
        <f t="shared" si="5"/>
        <v>-1.9918999999999998</v>
      </c>
      <c r="C54">
        <f t="shared" si="6"/>
        <v>2.0081000000000002</v>
      </c>
    </row>
    <row r="55" spans="1:3" x14ac:dyDescent="0.25">
      <c r="A55" s="1">
        <v>4.0999999999999996</v>
      </c>
      <c r="B55" s="1">
        <f t="shared" si="5"/>
        <v>-2.0928187979804216</v>
      </c>
      <c r="C55">
        <f t="shared" si="6"/>
        <v>2.0071812020195781</v>
      </c>
    </row>
    <row r="56" spans="1:3" x14ac:dyDescent="0.25">
      <c r="A56">
        <v>4.2</v>
      </c>
      <c r="B56" s="1">
        <f t="shared" si="5"/>
        <v>-2.1936333750066677</v>
      </c>
      <c r="C56">
        <f t="shared" si="6"/>
        <v>2.0063666249933325</v>
      </c>
    </row>
    <row r="57" spans="1:3" x14ac:dyDescent="0.25">
      <c r="A57" s="1">
        <v>4.3</v>
      </c>
      <c r="B57" s="1">
        <f t="shared" si="5"/>
        <v>-2.2943555530543183</v>
      </c>
      <c r="C57">
        <f t="shared" si="6"/>
        <v>2.0056444469456811</v>
      </c>
    </row>
    <row r="58" spans="1:3" x14ac:dyDescent="0.25">
      <c r="A58" s="1">
        <v>4.4000000000000004</v>
      </c>
      <c r="B58" s="1">
        <f t="shared" si="5"/>
        <v>-2.3949958131104045</v>
      </c>
      <c r="C58">
        <f t="shared" si="6"/>
        <v>2.0050041868895963</v>
      </c>
    </row>
    <row r="59" spans="1:3" x14ac:dyDescent="0.25">
      <c r="A59">
        <v>4.5</v>
      </c>
      <c r="B59" s="1">
        <f t="shared" si="5"/>
        <v>-2.4955634472842085</v>
      </c>
      <c r="C59">
        <f t="shared" si="6"/>
        <v>2.0044365527157919</v>
      </c>
    </row>
    <row r="60" spans="1:3" x14ac:dyDescent="0.25">
      <c r="A60" s="1">
        <v>4.5999999999999996</v>
      </c>
      <c r="B60" s="1">
        <f t="shared" si="5"/>
        <v>-2.5960666936638752</v>
      </c>
      <c r="C60">
        <f t="shared" si="6"/>
        <v>2.0039333063361244</v>
      </c>
    </row>
    <row r="61" spans="1:3" x14ac:dyDescent="0.25">
      <c r="A61" s="1">
        <v>4.7</v>
      </c>
      <c r="B61" s="1">
        <f t="shared" si="5"/>
        <v>-2.6965128558759757</v>
      </c>
      <c r="C61">
        <f t="shared" si="6"/>
        <v>2.0034871441240245</v>
      </c>
    </row>
    <row r="62" spans="1:3" x14ac:dyDescent="0.25">
      <c r="A62">
        <v>4.8</v>
      </c>
      <c r="B62" s="1">
        <f t="shared" si="5"/>
        <v>-2.7969084090832093</v>
      </c>
      <c r="C62">
        <f t="shared" si="6"/>
        <v>2.0030915909167906</v>
      </c>
    </row>
    <row r="63" spans="1:3" x14ac:dyDescent="0.25">
      <c r="A63" s="1">
        <v>4.9000000000000004</v>
      </c>
      <c r="B63" s="1">
        <f t="shared" si="5"/>
        <v>-2.8972590939585974</v>
      </c>
      <c r="C63">
        <f t="shared" si="6"/>
        <v>2.0027409060414034</v>
      </c>
    </row>
    <row r="64" spans="1:3" x14ac:dyDescent="0.25">
      <c r="A64" s="1">
        <v>5</v>
      </c>
      <c r="B64" s="1">
        <f t="shared" si="5"/>
        <v>-2.9975699999999996</v>
      </c>
      <c r="C64">
        <f t="shared" si="6"/>
        <v>2.0024299999999999</v>
      </c>
    </row>
    <row r="65" spans="1:3" x14ac:dyDescent="0.25">
      <c r="A65">
        <v>5.0999999999999996</v>
      </c>
      <c r="B65" s="1">
        <f t="shared" si="5"/>
        <v>-3.0978456393941265</v>
      </c>
      <c r="C65">
        <f t="shared" si="6"/>
        <v>2.0021543606058736</v>
      </c>
    </row>
    <row r="66" spans="1:3" x14ac:dyDescent="0.25">
      <c r="A66" s="1">
        <v>5.2</v>
      </c>
      <c r="B66" s="1">
        <f t="shared" si="5"/>
        <v>-3.198090012502</v>
      </c>
      <c r="C66">
        <f t="shared" si="6"/>
        <v>2.0019099874979998</v>
      </c>
    </row>
    <row r="67" spans="1:3" x14ac:dyDescent="0.25">
      <c r="A67" s="1">
        <v>5.3</v>
      </c>
      <c r="B67" s="1">
        <f t="shared" si="5"/>
        <v>-3.2983066659162956</v>
      </c>
      <c r="C67">
        <f t="shared" si="6"/>
        <v>2.0016933340837042</v>
      </c>
    </row>
    <row r="68" spans="1:3" x14ac:dyDescent="0.25">
      <c r="A68">
        <v>5.4</v>
      </c>
      <c r="B68" s="1">
        <f t="shared" si="5"/>
        <v>-3.3984987439331213</v>
      </c>
      <c r="C68">
        <f t="shared" si="6"/>
        <v>2.001501256066879</v>
      </c>
    </row>
    <row r="69" spans="1:3" x14ac:dyDescent="0.25">
      <c r="A69" s="1">
        <v>5.5</v>
      </c>
      <c r="B69" s="1">
        <f t="shared" ref="B69:B72" si="8">(0.3)^A69-A69+2</f>
        <v>-3.4986690341852622</v>
      </c>
      <c r="C69">
        <f t="shared" ref="C69:C72" si="9">0.3^A69+2</f>
        <v>2.0013309658147374</v>
      </c>
    </row>
    <row r="70" spans="1:3" x14ac:dyDescent="0.25">
      <c r="A70" s="1">
        <v>5.6</v>
      </c>
      <c r="B70" s="1">
        <f t="shared" si="8"/>
        <v>-3.5988200080991621</v>
      </c>
      <c r="C70">
        <f t="shared" si="9"/>
        <v>2.0011799919008375</v>
      </c>
    </row>
    <row r="71" spans="1:3" x14ac:dyDescent="0.25">
      <c r="A71">
        <v>5.7</v>
      </c>
      <c r="B71" s="1">
        <f t="shared" si="8"/>
        <v>-3.6989538567627926</v>
      </c>
      <c r="C71">
        <f t="shared" si="9"/>
        <v>2.0010461432372075</v>
      </c>
    </row>
    <row r="72" spans="1:3" x14ac:dyDescent="0.25">
      <c r="A72" s="1">
        <v>5.8</v>
      </c>
      <c r="B72" s="1">
        <f t="shared" si="8"/>
        <v>-3.7990725227249627</v>
      </c>
      <c r="C72">
        <f t="shared" si="9"/>
        <v>2.0009274772750372</v>
      </c>
    </row>
  </sheetData>
  <mergeCells count="2">
    <mergeCell ref="A1:C1"/>
    <mergeCell ref="D21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"/>
  <sheetViews>
    <sheetView zoomScale="124" zoomScaleNormal="124" workbookViewId="0">
      <selection activeCell="P7" sqref="P7"/>
    </sheetView>
  </sheetViews>
  <sheetFormatPr defaultRowHeight="15" x14ac:dyDescent="0.25"/>
  <cols>
    <col min="7" max="7" width="14.85546875" customWidth="1"/>
    <col min="16" max="16" width="36.42578125" customWidth="1"/>
    <col min="17" max="17" width="11.5703125" customWidth="1"/>
  </cols>
  <sheetData>
    <row r="1" spans="1:20" ht="15.75" thickBot="1" x14ac:dyDescent="0.3">
      <c r="A1" s="74" t="s">
        <v>15</v>
      </c>
      <c r="B1" s="74"/>
      <c r="C1" s="75"/>
      <c r="M1" s="14" t="s">
        <v>12</v>
      </c>
      <c r="N1" s="14" t="s">
        <v>7</v>
      </c>
      <c r="O1" s="14" t="s">
        <v>16</v>
      </c>
      <c r="P1" s="14" t="s">
        <v>20</v>
      </c>
      <c r="Q1" s="15" t="s">
        <v>17</v>
      </c>
      <c r="R1" s="14" t="s">
        <v>9</v>
      </c>
      <c r="S1" s="14" t="s">
        <v>10</v>
      </c>
      <c r="T1" s="30" t="s">
        <v>39</v>
      </c>
    </row>
    <row r="2" spans="1:20" x14ac:dyDescent="0.25">
      <c r="A2" s="24"/>
      <c r="B2" s="25" t="s">
        <v>5</v>
      </c>
      <c r="C2" s="25"/>
      <c r="M2" s="7">
        <v>1</v>
      </c>
      <c r="N2" s="7">
        <v>-1</v>
      </c>
      <c r="O2" s="7">
        <f>N2-((0.3)^N2-N2+2)/(-((LN(10)-LN(3))*3^N2)/10^N2-1)</f>
        <v>0.26332071599629714</v>
      </c>
      <c r="P2" s="9">
        <f>O2-N2</f>
        <v>1.2633207159962971</v>
      </c>
      <c r="Q2" s="1">
        <f>ABS(P2)</f>
        <v>1.2633207159962971</v>
      </c>
      <c r="R2" s="7" t="str">
        <f>IF(Q2&lt;S2,"&lt;","&gt;")</f>
        <v>&gt;</v>
      </c>
      <c r="S2" s="7">
        <v>1E-4</v>
      </c>
      <c r="T2" t="str">
        <f>IF(Q2&lt;S2,N2," ")</f>
        <v xml:space="preserve"> </v>
      </c>
    </row>
    <row r="3" spans="1:20" x14ac:dyDescent="0.25">
      <c r="A3" s="23" t="s">
        <v>0</v>
      </c>
      <c r="B3" s="23" t="s">
        <v>28</v>
      </c>
      <c r="M3" s="7">
        <v>2</v>
      </c>
      <c r="N3" s="7">
        <f>O2</f>
        <v>0.26332071599629714</v>
      </c>
      <c r="O3" s="7">
        <f t="shared" ref="O3:O13" si="0">N3-((0.3)^N3-N3+2)/(-((LN(10)-LN(3))*3^N3)/10^N3-1)</f>
        <v>1.5766755745220977</v>
      </c>
      <c r="P3" s="9">
        <f t="shared" ref="P3:P13" si="1">O3-N3</f>
        <v>1.3133548585258006</v>
      </c>
      <c r="Q3" s="1">
        <f t="shared" ref="Q3:Q13" si="2">ABS(P3)</f>
        <v>1.3133548585258006</v>
      </c>
      <c r="R3" s="7" t="str">
        <f t="shared" ref="R3:R13" si="3">IF(Q3&lt;S3,"&lt;","&gt;")</f>
        <v>&gt;</v>
      </c>
      <c r="S3" s="7">
        <v>1E-4</v>
      </c>
      <c r="T3" t="str">
        <f t="shared" ref="T3:T14" si="4">IF(Q3&lt;S3,N3," ")</f>
        <v xml:space="preserve"> </v>
      </c>
    </row>
    <row r="4" spans="1:20" x14ac:dyDescent="0.25">
      <c r="A4" s="1">
        <v>-1</v>
      </c>
      <c r="B4" s="1">
        <f>(0.3)^A4-A4+2</f>
        <v>6.3333333333333339</v>
      </c>
      <c r="M4" s="31">
        <v>3</v>
      </c>
      <c r="N4" s="31">
        <f>O3</f>
        <v>1.5766755745220977</v>
      </c>
      <c r="O4" s="31">
        <f t="shared" si="0"/>
        <v>2.0622375851274168</v>
      </c>
      <c r="P4" s="9">
        <f t="shared" si="1"/>
        <v>0.48556201060531912</v>
      </c>
      <c r="Q4" s="32">
        <f t="shared" si="2"/>
        <v>0.48556201060531912</v>
      </c>
      <c r="R4" s="31" t="str">
        <f t="shared" si="3"/>
        <v>&gt;</v>
      </c>
      <c r="S4" s="31">
        <v>1E-4</v>
      </c>
      <c r="T4" t="str">
        <f t="shared" si="4"/>
        <v xml:space="preserve"> </v>
      </c>
    </row>
    <row r="5" spans="1:20" x14ac:dyDescent="0.25">
      <c r="A5">
        <v>-0.9</v>
      </c>
      <c r="B5" s="1">
        <f t="shared" ref="B5:B68" si="5">(0.3)^A5-A5+2</f>
        <v>5.8552271685507105</v>
      </c>
      <c r="M5" s="7">
        <v>4</v>
      </c>
      <c r="N5" s="7">
        <f t="shared" ref="N5:N13" si="6">O4</f>
        <v>2.0622375851274168</v>
      </c>
      <c r="O5" s="7">
        <f t="shared" si="0"/>
        <v>2.0815599875759609</v>
      </c>
      <c r="P5" s="9">
        <f t="shared" si="1"/>
        <v>1.9322402448544107E-2</v>
      </c>
      <c r="Q5" s="1">
        <f t="shared" si="2"/>
        <v>1.9322402448544107E-2</v>
      </c>
      <c r="R5" s="7" t="str">
        <f t="shared" si="3"/>
        <v>&gt;</v>
      </c>
      <c r="S5" s="7">
        <v>1E-4</v>
      </c>
      <c r="T5" t="str">
        <f t="shared" si="4"/>
        <v xml:space="preserve"> </v>
      </c>
    </row>
    <row r="6" spans="1:20" x14ac:dyDescent="0.25">
      <c r="A6" s="1">
        <v>-0.8</v>
      </c>
      <c r="B6" s="1">
        <f t="shared" si="5"/>
        <v>5.4200102853220766</v>
      </c>
      <c r="M6" s="7">
        <v>5</v>
      </c>
      <c r="N6" s="31">
        <f t="shared" si="6"/>
        <v>2.0815599875759609</v>
      </c>
      <c r="O6" s="7">
        <f t="shared" si="0"/>
        <v>2.0815804037158574</v>
      </c>
      <c r="P6" s="9">
        <f t="shared" si="1"/>
        <v>2.0416139896450858E-5</v>
      </c>
      <c r="Q6" s="1">
        <f t="shared" si="2"/>
        <v>2.0416139896450858E-5</v>
      </c>
      <c r="R6" s="7" t="str">
        <f t="shared" si="3"/>
        <v>&lt;</v>
      </c>
      <c r="S6" s="7">
        <v>1E-4</v>
      </c>
      <c r="T6">
        <f t="shared" si="4"/>
        <v>2.0815599875759609</v>
      </c>
    </row>
    <row r="7" spans="1:20" x14ac:dyDescent="0.25">
      <c r="A7" s="1">
        <v>-0.7</v>
      </c>
      <c r="B7" s="1">
        <f t="shared" si="5"/>
        <v>5.02281767311983</v>
      </c>
      <c r="M7" s="31">
        <v>6</v>
      </c>
      <c r="N7" s="7">
        <f t="shared" si="6"/>
        <v>2.0815804037158574</v>
      </c>
      <c r="O7" s="31">
        <f t="shared" si="0"/>
        <v>2.081580403738299</v>
      </c>
      <c r="P7" s="52">
        <f t="shared" si="1"/>
        <v>2.2441604130563064E-11</v>
      </c>
      <c r="Q7" s="32">
        <f t="shared" si="2"/>
        <v>2.2441604130563064E-11</v>
      </c>
      <c r="R7" s="31" t="str">
        <f t="shared" si="3"/>
        <v>&lt;</v>
      </c>
      <c r="S7" s="31">
        <v>1E-4</v>
      </c>
      <c r="T7">
        <f t="shared" si="4"/>
        <v>2.0815804037158574</v>
      </c>
    </row>
    <row r="8" spans="1:20" x14ac:dyDescent="0.25">
      <c r="A8">
        <v>-0.6</v>
      </c>
      <c r="B8" s="1">
        <f t="shared" si="5"/>
        <v>4.6593361685580401</v>
      </c>
      <c r="M8" s="7">
        <v>7</v>
      </c>
      <c r="N8" s="31">
        <f t="shared" si="6"/>
        <v>2.081580403738299</v>
      </c>
      <c r="O8" s="7">
        <f t="shared" si="0"/>
        <v>2.081580403738299</v>
      </c>
      <c r="P8" s="52">
        <f t="shared" si="1"/>
        <v>0</v>
      </c>
      <c r="Q8" s="1">
        <f t="shared" si="2"/>
        <v>0</v>
      </c>
      <c r="R8" s="7" t="str">
        <f t="shared" si="3"/>
        <v>&lt;</v>
      </c>
      <c r="S8" s="7">
        <v>1E-4</v>
      </c>
      <c r="T8">
        <f t="shared" si="4"/>
        <v>2.081580403738299</v>
      </c>
    </row>
    <row r="9" spans="1:20" x14ac:dyDescent="0.25">
      <c r="A9" s="1">
        <v>-0.5</v>
      </c>
      <c r="B9" s="1">
        <f t="shared" si="5"/>
        <v>4.325741858350554</v>
      </c>
      <c r="M9" s="7">
        <v>8</v>
      </c>
      <c r="N9" s="7">
        <f t="shared" si="6"/>
        <v>2.081580403738299</v>
      </c>
      <c r="O9" s="7">
        <f t="shared" si="0"/>
        <v>2.081580403738299</v>
      </c>
      <c r="P9" s="52">
        <f t="shared" si="1"/>
        <v>0</v>
      </c>
      <c r="Q9" s="1">
        <f t="shared" si="2"/>
        <v>0</v>
      </c>
      <c r="R9" s="7" t="str">
        <f t="shared" si="3"/>
        <v>&lt;</v>
      </c>
      <c r="S9" s="7">
        <v>1E-4</v>
      </c>
      <c r="T9">
        <f t="shared" si="4"/>
        <v>2.081580403738299</v>
      </c>
    </row>
    <row r="10" spans="1:20" x14ac:dyDescent="0.25">
      <c r="A10" s="1">
        <v>-0.4</v>
      </c>
      <c r="B10" s="1">
        <f t="shared" si="5"/>
        <v>4.0186445827673465</v>
      </c>
      <c r="M10" s="31">
        <v>9</v>
      </c>
      <c r="N10" s="31">
        <f t="shared" si="6"/>
        <v>2.081580403738299</v>
      </c>
      <c r="O10" s="31">
        <f t="shared" si="0"/>
        <v>2.081580403738299</v>
      </c>
      <c r="P10" s="52">
        <f t="shared" si="1"/>
        <v>0</v>
      </c>
      <c r="Q10" s="32">
        <f t="shared" si="2"/>
        <v>0</v>
      </c>
      <c r="R10" s="31" t="str">
        <f t="shared" si="3"/>
        <v>&lt;</v>
      </c>
      <c r="S10" s="31">
        <v>1E-4</v>
      </c>
      <c r="T10">
        <f t="shared" si="4"/>
        <v>2.081580403738299</v>
      </c>
    </row>
    <row r="11" spans="1:20" x14ac:dyDescent="0.25">
      <c r="A11">
        <v>-0.3</v>
      </c>
      <c r="B11" s="1">
        <f t="shared" si="5"/>
        <v>3.7350387341664475</v>
      </c>
      <c r="M11" s="7">
        <v>10</v>
      </c>
      <c r="N11" s="7">
        <f t="shared" si="6"/>
        <v>2.081580403738299</v>
      </c>
      <c r="O11" s="7">
        <f t="shared" si="0"/>
        <v>2.081580403738299</v>
      </c>
      <c r="P11" s="52">
        <f t="shared" si="1"/>
        <v>0</v>
      </c>
      <c r="Q11" s="1">
        <f t="shared" si="2"/>
        <v>0</v>
      </c>
      <c r="R11" s="7" t="str">
        <f t="shared" si="3"/>
        <v>&lt;</v>
      </c>
      <c r="S11" s="7">
        <v>1E-4</v>
      </c>
      <c r="T11">
        <f t="shared" si="4"/>
        <v>2.081580403738299</v>
      </c>
    </row>
    <row r="12" spans="1:20" x14ac:dyDescent="0.25">
      <c r="A12" s="1">
        <v>-0.2</v>
      </c>
      <c r="B12" s="1">
        <f t="shared" si="5"/>
        <v>3.4722596365393921</v>
      </c>
      <c r="M12" s="7">
        <v>11</v>
      </c>
      <c r="N12" s="31">
        <f t="shared" si="6"/>
        <v>2.081580403738299</v>
      </c>
      <c r="O12" s="7">
        <f t="shared" si="0"/>
        <v>2.081580403738299</v>
      </c>
      <c r="P12" s="52">
        <f t="shared" si="1"/>
        <v>0</v>
      </c>
      <c r="Q12" s="1">
        <f t="shared" si="2"/>
        <v>0</v>
      </c>
      <c r="R12" s="7" t="str">
        <f t="shared" si="3"/>
        <v>&lt;</v>
      </c>
      <c r="S12" s="7">
        <v>1E-4</v>
      </c>
      <c r="T12">
        <f t="shared" si="4"/>
        <v>2.081580403738299</v>
      </c>
    </row>
    <row r="13" spans="1:20" x14ac:dyDescent="0.25">
      <c r="A13" s="1">
        <v>-0.1</v>
      </c>
      <c r="B13" s="1">
        <f t="shared" si="5"/>
        <v>3.2279448730054994</v>
      </c>
      <c r="M13" s="31">
        <v>12</v>
      </c>
      <c r="N13" s="7">
        <f t="shared" si="6"/>
        <v>2.081580403738299</v>
      </c>
      <c r="O13" s="31">
        <f t="shared" si="0"/>
        <v>2.081580403738299</v>
      </c>
      <c r="P13" s="52">
        <f t="shared" si="1"/>
        <v>0</v>
      </c>
      <c r="Q13" s="32">
        <f t="shared" si="2"/>
        <v>0</v>
      </c>
      <c r="R13" s="31" t="str">
        <f t="shared" si="3"/>
        <v>&lt;</v>
      </c>
      <c r="S13" s="31">
        <v>1E-4</v>
      </c>
      <c r="T13">
        <f t="shared" si="4"/>
        <v>2.081580403738299</v>
      </c>
    </row>
    <row r="14" spans="1:20" x14ac:dyDescent="0.25">
      <c r="A14">
        <v>0</v>
      </c>
      <c r="B14" s="1">
        <f t="shared" si="5"/>
        <v>3</v>
      </c>
      <c r="T14" t="str">
        <f t="shared" si="4"/>
        <v xml:space="preserve"> </v>
      </c>
    </row>
    <row r="15" spans="1:20" x14ac:dyDescent="0.25">
      <c r="A15" s="1">
        <v>0.1</v>
      </c>
      <c r="B15" s="1">
        <f t="shared" si="5"/>
        <v>2.7865681505652136</v>
      </c>
    </row>
    <row r="16" spans="1:20" x14ac:dyDescent="0.25">
      <c r="A16" s="1">
        <v>0.2</v>
      </c>
      <c r="B16" s="1">
        <f t="shared" si="5"/>
        <v>2.586003085596623</v>
      </c>
    </row>
    <row r="17" spans="1:11" x14ac:dyDescent="0.25">
      <c r="A17">
        <v>0.3</v>
      </c>
      <c r="B17" s="1">
        <f t="shared" si="5"/>
        <v>2.396845301935949</v>
      </c>
    </row>
    <row r="18" spans="1:11" x14ac:dyDescent="0.25">
      <c r="A18" s="1">
        <v>0.4</v>
      </c>
      <c r="B18" s="1">
        <f t="shared" si="5"/>
        <v>2.2178008505674116</v>
      </c>
    </row>
    <row r="19" spans="1:11" x14ac:dyDescent="0.25">
      <c r="A19" s="1">
        <v>0.5</v>
      </c>
      <c r="B19" s="1">
        <f t="shared" si="5"/>
        <v>2.0477225575051659</v>
      </c>
    </row>
    <row r="20" spans="1:11" ht="15.75" thickBot="1" x14ac:dyDescent="0.3">
      <c r="A20">
        <v>0.6</v>
      </c>
      <c r="B20" s="1">
        <f t="shared" si="5"/>
        <v>1.8855933748302038</v>
      </c>
      <c r="E20" s="2"/>
      <c r="F20" s="2"/>
      <c r="G20" s="2"/>
      <c r="H20" s="2"/>
      <c r="I20" s="2"/>
      <c r="J20" s="2"/>
      <c r="K20" s="2"/>
    </row>
    <row r="21" spans="1:11" ht="15.75" thickBot="1" x14ac:dyDescent="0.3">
      <c r="A21" s="1">
        <v>0.7</v>
      </c>
      <c r="B21" s="1">
        <f t="shared" si="5"/>
        <v>1.7305116202499342</v>
      </c>
      <c r="E21" s="82" t="s">
        <v>28</v>
      </c>
      <c r="F21" s="83"/>
      <c r="G21" s="2"/>
      <c r="H21" s="11" t="s">
        <v>84</v>
      </c>
      <c r="I21" s="2"/>
      <c r="J21" s="2"/>
      <c r="K21" s="2"/>
    </row>
    <row r="22" spans="1:11" x14ac:dyDescent="0.25">
      <c r="A22" s="1">
        <v>0.8</v>
      </c>
      <c r="B22" s="1">
        <f t="shared" si="5"/>
        <v>1.5816778909618174</v>
      </c>
      <c r="E22" s="2"/>
      <c r="F22" s="2"/>
      <c r="G22" s="2"/>
      <c r="H22" s="2"/>
      <c r="I22" s="2"/>
      <c r="J22" s="2"/>
      <c r="K22" s="2"/>
    </row>
    <row r="23" spans="1:11" x14ac:dyDescent="0.25">
      <c r="A23">
        <v>0.9</v>
      </c>
      <c r="B23" s="1">
        <f t="shared" si="5"/>
        <v>1.4383834619016498</v>
      </c>
      <c r="D23" s="80" t="s">
        <v>40</v>
      </c>
      <c r="E23" s="81"/>
      <c r="F23" s="81"/>
      <c r="G23" s="81"/>
      <c r="H23" s="77"/>
      <c r="I23" s="77"/>
      <c r="J23" s="24"/>
      <c r="K23" s="24"/>
    </row>
    <row r="24" spans="1:11" x14ac:dyDescent="0.25">
      <c r="A24" s="1">
        <v>1</v>
      </c>
      <c r="B24" s="1">
        <f t="shared" si="5"/>
        <v>1.3</v>
      </c>
      <c r="D24" s="2"/>
      <c r="E24" s="2"/>
      <c r="F24" s="2"/>
      <c r="H24" s="2"/>
      <c r="I24" s="2"/>
      <c r="J24" s="2"/>
      <c r="K24" s="2"/>
    </row>
    <row r="25" spans="1:11" x14ac:dyDescent="0.25">
      <c r="A25" s="1">
        <v>1.1000000000000001</v>
      </c>
      <c r="B25" s="1">
        <f t="shared" si="5"/>
        <v>1.1659704451695638</v>
      </c>
      <c r="D25" s="80" t="s">
        <v>41</v>
      </c>
      <c r="E25" s="81"/>
      <c r="F25" s="81"/>
      <c r="G25" s="81"/>
      <c r="H25" s="2"/>
      <c r="I25" s="2"/>
      <c r="J25" s="2"/>
      <c r="K25" s="2"/>
    </row>
    <row r="26" spans="1:11" ht="15.75" thickBot="1" x14ac:dyDescent="0.3">
      <c r="A26">
        <v>1.2</v>
      </c>
      <c r="B26" s="1">
        <f t="shared" si="5"/>
        <v>1.0358009256789869</v>
      </c>
    </row>
    <row r="27" spans="1:11" ht="15.75" thickBot="1" x14ac:dyDescent="0.3">
      <c r="A27" s="1">
        <v>1.3</v>
      </c>
      <c r="B27" s="1">
        <f t="shared" si="5"/>
        <v>0.90905359058078461</v>
      </c>
      <c r="D27" s="78" t="s">
        <v>18</v>
      </c>
      <c r="E27" s="79"/>
      <c r="F27" s="12">
        <v>0.15823100000000001</v>
      </c>
      <c r="G27" s="13" t="s">
        <v>19</v>
      </c>
      <c r="H27" s="36"/>
    </row>
    <row r="28" spans="1:11" x14ac:dyDescent="0.25">
      <c r="A28" s="1">
        <v>1.4</v>
      </c>
      <c r="B28" s="1">
        <f t="shared" si="5"/>
        <v>0.78534025517022377</v>
      </c>
      <c r="E28" s="25"/>
      <c r="F28" s="25"/>
      <c r="G28" s="24"/>
      <c r="H28" s="36"/>
    </row>
    <row r="29" spans="1:11" x14ac:dyDescent="0.25">
      <c r="A29">
        <v>1.5</v>
      </c>
      <c r="B29" s="1">
        <f t="shared" si="5"/>
        <v>0.66431676725154976</v>
      </c>
      <c r="E29" s="24"/>
      <c r="F29" s="24"/>
      <c r="G29" s="24"/>
      <c r="H29" s="36"/>
    </row>
    <row r="30" spans="1:11" x14ac:dyDescent="0.25">
      <c r="A30" s="1">
        <v>1.6</v>
      </c>
      <c r="B30" s="1">
        <f t="shared" si="5"/>
        <v>0.545678012449061</v>
      </c>
      <c r="E30" s="25"/>
      <c r="F30" s="25"/>
      <c r="G30" s="24"/>
      <c r="H30" s="36"/>
    </row>
    <row r="31" spans="1:11" x14ac:dyDescent="0.25">
      <c r="A31" s="1">
        <v>1.7</v>
      </c>
      <c r="B31" s="1">
        <f t="shared" si="5"/>
        <v>0.42915348607498038</v>
      </c>
      <c r="E31" s="36"/>
      <c r="F31" s="36"/>
      <c r="G31" s="36"/>
      <c r="H31" s="36"/>
    </row>
    <row r="32" spans="1:11" x14ac:dyDescent="0.25">
      <c r="A32">
        <v>1.8</v>
      </c>
      <c r="B32" s="1">
        <f t="shared" si="5"/>
        <v>0.31450336728854533</v>
      </c>
    </row>
    <row r="33" spans="1:2" x14ac:dyDescent="0.25">
      <c r="A33" s="1">
        <v>1.9</v>
      </c>
      <c r="B33" s="1">
        <f t="shared" si="5"/>
        <v>0.20151503857049491</v>
      </c>
    </row>
    <row r="34" spans="1:2" x14ac:dyDescent="0.25">
      <c r="A34" s="1">
        <v>2</v>
      </c>
      <c r="B34" s="1">
        <f t="shared" si="5"/>
        <v>9.000000000000008E-2</v>
      </c>
    </row>
    <row r="35" spans="1:2" x14ac:dyDescent="0.25">
      <c r="A35">
        <v>2.1</v>
      </c>
      <c r="B35" s="1">
        <f t="shared" si="5"/>
        <v>-2.0208866449130891E-2</v>
      </c>
    </row>
    <row r="36" spans="1:2" x14ac:dyDescent="0.25">
      <c r="A36" s="1">
        <v>2.2000000000000002</v>
      </c>
      <c r="B36" s="1">
        <f t="shared" si="5"/>
        <v>-0.12925972229630434</v>
      </c>
    </row>
    <row r="37" spans="1:2" x14ac:dyDescent="0.25">
      <c r="A37" s="1">
        <v>2.2999999999999998</v>
      </c>
      <c r="B37" s="1">
        <f t="shared" si="5"/>
        <v>-0.23728392282576438</v>
      </c>
    </row>
    <row r="38" spans="1:2" x14ac:dyDescent="0.25">
      <c r="A38">
        <v>2.4</v>
      </c>
      <c r="B38" s="1">
        <f t="shared" si="5"/>
        <v>-0.34439792344893272</v>
      </c>
    </row>
    <row r="39" spans="1:2" x14ac:dyDescent="0.25">
      <c r="A39" s="1">
        <v>2.5</v>
      </c>
      <c r="B39" s="1">
        <f t="shared" si="5"/>
        <v>-0.4507049698245349</v>
      </c>
    </row>
    <row r="40" spans="1:2" x14ac:dyDescent="0.25">
      <c r="A40" s="1">
        <v>2.6</v>
      </c>
      <c r="B40" s="1">
        <f t="shared" si="5"/>
        <v>-0.55629659626528172</v>
      </c>
    </row>
    <row r="41" spans="1:2" x14ac:dyDescent="0.25">
      <c r="A41">
        <v>2.7</v>
      </c>
      <c r="B41" s="1">
        <f t="shared" si="5"/>
        <v>-0.66125395417750621</v>
      </c>
    </row>
    <row r="42" spans="1:2" x14ac:dyDescent="0.25">
      <c r="A42" s="1">
        <v>2.8</v>
      </c>
      <c r="B42" s="1">
        <f t="shared" si="5"/>
        <v>-0.76564898981343621</v>
      </c>
    </row>
    <row r="43" spans="1:2" x14ac:dyDescent="0.25">
      <c r="A43" s="1">
        <v>2.9</v>
      </c>
      <c r="B43" s="1">
        <f t="shared" si="5"/>
        <v>-0.8695454884288516</v>
      </c>
    </row>
    <row r="44" spans="1:2" x14ac:dyDescent="0.25">
      <c r="A44">
        <v>3</v>
      </c>
      <c r="B44" s="1">
        <f t="shared" si="5"/>
        <v>-0.97299999999999986</v>
      </c>
    </row>
    <row r="45" spans="1:2" x14ac:dyDescent="0.25">
      <c r="A45" s="1">
        <v>3.1</v>
      </c>
      <c r="B45" s="1">
        <f t="shared" si="5"/>
        <v>-1.0760626599347392</v>
      </c>
    </row>
    <row r="46" spans="1:2" x14ac:dyDescent="0.25">
      <c r="A46" s="1">
        <v>3.2</v>
      </c>
      <c r="B46" s="1">
        <f t="shared" si="5"/>
        <v>-1.1787779166888912</v>
      </c>
    </row>
    <row r="47" spans="1:2" x14ac:dyDescent="0.25">
      <c r="A47">
        <v>3.3</v>
      </c>
      <c r="B47" s="1">
        <f t="shared" si="5"/>
        <v>-1.2811851768477291</v>
      </c>
    </row>
    <row r="48" spans="1:2" x14ac:dyDescent="0.25">
      <c r="A48" s="1">
        <v>3.4</v>
      </c>
      <c r="B48" s="1">
        <f t="shared" si="5"/>
        <v>-1.3833193770346797</v>
      </c>
    </row>
    <row r="49" spans="1:2" x14ac:dyDescent="0.25">
      <c r="A49" s="1">
        <v>3.5</v>
      </c>
      <c r="B49" s="1">
        <f t="shared" si="5"/>
        <v>-1.4852114909473606</v>
      </c>
    </row>
    <row r="50" spans="1:2" x14ac:dyDescent="0.25">
      <c r="A50">
        <v>3.6</v>
      </c>
      <c r="B50" s="1">
        <f t="shared" si="5"/>
        <v>-1.5868889788795846</v>
      </c>
    </row>
    <row r="51" spans="1:2" x14ac:dyDescent="0.25">
      <c r="A51" s="1">
        <v>3.7</v>
      </c>
      <c r="B51" s="1">
        <f t="shared" si="5"/>
        <v>-1.6883761862532518</v>
      </c>
    </row>
    <row r="52" spans="1:2" x14ac:dyDescent="0.25">
      <c r="A52" s="1">
        <v>3.8</v>
      </c>
      <c r="B52" s="1">
        <f t="shared" si="5"/>
        <v>-1.7896946969440308</v>
      </c>
    </row>
    <row r="53" spans="1:2" x14ac:dyDescent="0.25">
      <c r="A53">
        <v>3.9</v>
      </c>
      <c r="B53" s="1">
        <f t="shared" si="5"/>
        <v>-1.8908636465286555</v>
      </c>
    </row>
    <row r="54" spans="1:2" x14ac:dyDescent="0.25">
      <c r="A54" s="1">
        <v>4</v>
      </c>
      <c r="B54" s="1">
        <f t="shared" si="5"/>
        <v>-1.9918999999999998</v>
      </c>
    </row>
    <row r="55" spans="1:2" x14ac:dyDescent="0.25">
      <c r="A55" s="1">
        <v>4.0999999999999996</v>
      </c>
      <c r="B55" s="1">
        <f t="shared" si="5"/>
        <v>-2.0928187979804216</v>
      </c>
    </row>
    <row r="56" spans="1:2" x14ac:dyDescent="0.25">
      <c r="A56">
        <v>4.2</v>
      </c>
      <c r="B56" s="1">
        <f t="shared" si="5"/>
        <v>-2.1936333750066677</v>
      </c>
    </row>
    <row r="57" spans="1:2" x14ac:dyDescent="0.25">
      <c r="A57" s="1">
        <v>4.3</v>
      </c>
      <c r="B57" s="1">
        <f t="shared" si="5"/>
        <v>-2.2943555530543183</v>
      </c>
    </row>
    <row r="58" spans="1:2" x14ac:dyDescent="0.25">
      <c r="A58" s="1">
        <v>4.4000000000000004</v>
      </c>
      <c r="B58" s="1">
        <f t="shared" si="5"/>
        <v>-2.3949958131104045</v>
      </c>
    </row>
    <row r="59" spans="1:2" x14ac:dyDescent="0.25">
      <c r="A59">
        <v>4.5</v>
      </c>
      <c r="B59" s="1">
        <f t="shared" si="5"/>
        <v>-2.4955634472842085</v>
      </c>
    </row>
    <row r="60" spans="1:2" x14ac:dyDescent="0.25">
      <c r="A60" s="1">
        <v>4.5999999999999996</v>
      </c>
      <c r="B60" s="1">
        <f t="shared" si="5"/>
        <v>-2.5960666936638752</v>
      </c>
    </row>
    <row r="61" spans="1:2" x14ac:dyDescent="0.25">
      <c r="A61" s="1">
        <v>4.7</v>
      </c>
      <c r="B61" s="1">
        <f t="shared" si="5"/>
        <v>-2.6965128558759757</v>
      </c>
    </row>
    <row r="62" spans="1:2" x14ac:dyDescent="0.25">
      <c r="A62">
        <v>4.8</v>
      </c>
      <c r="B62" s="1">
        <f t="shared" si="5"/>
        <v>-2.7969084090832093</v>
      </c>
    </row>
    <row r="63" spans="1:2" x14ac:dyDescent="0.25">
      <c r="A63" s="1">
        <v>4.9000000000000004</v>
      </c>
      <c r="B63" s="1">
        <f t="shared" si="5"/>
        <v>-2.8972590939585974</v>
      </c>
    </row>
    <row r="64" spans="1:2" x14ac:dyDescent="0.25">
      <c r="A64" s="1">
        <v>5</v>
      </c>
      <c r="B64" s="1">
        <f t="shared" si="5"/>
        <v>-2.9975699999999996</v>
      </c>
    </row>
    <row r="65" spans="1:2" x14ac:dyDescent="0.25">
      <c r="A65">
        <v>5.0999999999999996</v>
      </c>
      <c r="B65" s="1">
        <f t="shared" si="5"/>
        <v>-3.0978456393941265</v>
      </c>
    </row>
    <row r="66" spans="1:2" x14ac:dyDescent="0.25">
      <c r="A66" s="1">
        <v>5.2</v>
      </c>
      <c r="B66" s="1">
        <f t="shared" si="5"/>
        <v>-3.198090012502</v>
      </c>
    </row>
    <row r="67" spans="1:2" x14ac:dyDescent="0.25">
      <c r="A67" s="1">
        <v>5.3</v>
      </c>
      <c r="B67" s="1">
        <f t="shared" si="5"/>
        <v>-3.2983066659162956</v>
      </c>
    </row>
    <row r="68" spans="1:2" x14ac:dyDescent="0.25">
      <c r="A68">
        <v>5.4</v>
      </c>
      <c r="B68" s="1">
        <f t="shared" si="5"/>
        <v>-3.3984987439331213</v>
      </c>
    </row>
    <row r="69" spans="1:2" x14ac:dyDescent="0.25">
      <c r="A69" s="1">
        <v>5.5</v>
      </c>
      <c r="B69" s="1">
        <f t="shared" ref="B69:B72" si="7">(0.3)^A69-A69+2</f>
        <v>-3.4986690341852622</v>
      </c>
    </row>
    <row r="70" spans="1:2" x14ac:dyDescent="0.25">
      <c r="A70" s="1">
        <v>5.6</v>
      </c>
      <c r="B70" s="1">
        <f t="shared" si="7"/>
        <v>-3.5988200080991621</v>
      </c>
    </row>
    <row r="71" spans="1:2" x14ac:dyDescent="0.25">
      <c r="A71">
        <v>5.7</v>
      </c>
      <c r="B71" s="1">
        <f t="shared" si="7"/>
        <v>-3.6989538567627926</v>
      </c>
    </row>
    <row r="72" spans="1:2" x14ac:dyDescent="0.25">
      <c r="A72" s="1">
        <v>5.8</v>
      </c>
      <c r="B72" s="1">
        <f t="shared" si="7"/>
        <v>-3.7990725227249627</v>
      </c>
    </row>
  </sheetData>
  <mergeCells count="6">
    <mergeCell ref="H23:I23"/>
    <mergeCell ref="D27:E27"/>
    <mergeCell ref="D23:G23"/>
    <mergeCell ref="D25:G25"/>
    <mergeCell ref="A1:C1"/>
    <mergeCell ref="E21:F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2"/>
  <sheetViews>
    <sheetView zoomScale="130" zoomScaleNormal="130" workbookViewId="0">
      <selection activeCell="B3" sqref="B3"/>
    </sheetView>
  </sheetViews>
  <sheetFormatPr defaultRowHeight="15" x14ac:dyDescent="0.25"/>
  <cols>
    <col min="6" max="6" width="6.5703125" customWidth="1"/>
    <col min="14" max="14" width="36" customWidth="1"/>
    <col min="16" max="16" width="18.5703125" customWidth="1"/>
    <col min="18" max="18" width="41" customWidth="1"/>
    <col min="19" max="19" width="20" customWidth="1"/>
    <col min="22" max="22" width="39.7109375" customWidth="1"/>
    <col min="23" max="23" width="36.140625" customWidth="1"/>
    <col min="24" max="24" width="39.28515625" customWidth="1"/>
    <col min="25" max="25" width="37" bestFit="1" customWidth="1"/>
    <col min="26" max="26" width="36.140625" bestFit="1" customWidth="1"/>
    <col min="27" max="27" width="37" bestFit="1" customWidth="1"/>
    <col min="28" max="28" width="36.140625" bestFit="1" customWidth="1"/>
  </cols>
  <sheetData>
    <row r="1" spans="1:28" ht="15.75" thickBot="1" x14ac:dyDescent="0.3">
      <c r="A1" s="74" t="s">
        <v>46</v>
      </c>
      <c r="B1" s="74"/>
      <c r="C1" s="75"/>
      <c r="M1" s="40" t="s">
        <v>22</v>
      </c>
      <c r="N1" s="40" t="s">
        <v>1</v>
      </c>
      <c r="O1" s="40" t="s">
        <v>2</v>
      </c>
      <c r="P1" s="40" t="s">
        <v>3</v>
      </c>
      <c r="Q1" s="40" t="s">
        <v>4</v>
      </c>
      <c r="R1" s="40" t="s">
        <v>47</v>
      </c>
      <c r="S1" s="40" t="s">
        <v>48</v>
      </c>
      <c r="T1" s="40" t="s">
        <v>9</v>
      </c>
      <c r="U1" s="40" t="s">
        <v>10</v>
      </c>
      <c r="V1" s="30" t="s">
        <v>39</v>
      </c>
    </row>
    <row r="2" spans="1:28" x14ac:dyDescent="0.25">
      <c r="A2" s="24"/>
      <c r="B2" s="25" t="s">
        <v>5</v>
      </c>
      <c r="C2" s="25"/>
      <c r="M2" s="1">
        <v>1</v>
      </c>
      <c r="N2" s="53">
        <v>0</v>
      </c>
      <c r="O2" s="1">
        <v>5</v>
      </c>
      <c r="P2" s="41">
        <f>(0.3)^N2-N2+2</f>
        <v>3</v>
      </c>
      <c r="Q2" s="1">
        <f>(0.3)^O2-O2+2</f>
        <v>-2.9975699999999996</v>
      </c>
      <c r="R2" s="55">
        <f>N2-((O2-N2)*P2)/(Q2-P2)</f>
        <v>2.5010129102286429</v>
      </c>
      <c r="S2" s="42">
        <f>ABS(R2-N2)</f>
        <v>2.5010129102286429</v>
      </c>
      <c r="T2" s="1" t="str">
        <f>IF(S2&lt;U2,"&lt;","&gt;")</f>
        <v>&gt;</v>
      </c>
      <c r="U2" s="1">
        <v>1E-4</v>
      </c>
      <c r="V2" t="str">
        <f>IF(S2&lt;U2,R2," ")</f>
        <v xml:space="preserve"> </v>
      </c>
    </row>
    <row r="3" spans="1:28" x14ac:dyDescent="0.25">
      <c r="A3" s="23" t="s">
        <v>0</v>
      </c>
      <c r="B3" s="23" t="s">
        <v>28</v>
      </c>
      <c r="M3" s="1">
        <v>2</v>
      </c>
      <c r="N3" s="53">
        <f>R2</f>
        <v>2.5010129102286429</v>
      </c>
      <c r="O3" s="1">
        <f>$O$2</f>
        <v>5</v>
      </c>
      <c r="P3" s="1">
        <f>(0.3)^N3-N3+2</f>
        <v>-0.45177795950797783</v>
      </c>
      <c r="Q3" s="1">
        <f t="shared" ref="Q3:Q5" si="0">(0.3)^O3-O3+2</f>
        <v>-2.9975699999999996</v>
      </c>
      <c r="R3" s="55">
        <f>N3-((O3-N3)*P3)/(Q3-P3)</f>
        <v>2.0575409886040132</v>
      </c>
      <c r="S3" s="42">
        <f>ABS(R3-N3)</f>
        <v>0.44347192162462967</v>
      </c>
      <c r="T3" s="1" t="str">
        <f t="shared" ref="T3:T5" si="1">IF(S3&lt;U3,"&lt;","&gt;")</f>
        <v>&gt;</v>
      </c>
      <c r="U3" s="1">
        <v>1E-4</v>
      </c>
      <c r="V3" t="str">
        <f t="shared" ref="V3:V5" si="2">IF(S3&lt;U3,R3," ")</f>
        <v xml:space="preserve"> </v>
      </c>
      <c r="W3" s="58">
        <f>R3-R2</f>
        <v>-0.44347192162462967</v>
      </c>
    </row>
    <row r="4" spans="1:28" x14ac:dyDescent="0.25">
      <c r="A4" s="1">
        <v>-1</v>
      </c>
      <c r="B4" s="1">
        <f>(0.3)^A4-A4+2</f>
        <v>6.3333333333333339</v>
      </c>
      <c r="M4" s="32">
        <v>3</v>
      </c>
      <c r="N4" s="54">
        <f>R3</f>
        <v>2.0575409886040132</v>
      </c>
      <c r="O4" s="32">
        <f>$O$2</f>
        <v>5</v>
      </c>
      <c r="P4" s="41">
        <f t="shared" ref="P4" si="3">(0.3)^N4-N4+2</f>
        <v>2.6435082035242807E-2</v>
      </c>
      <c r="Q4" s="1">
        <f t="shared" si="0"/>
        <v>-2.9975699999999996</v>
      </c>
      <c r="R4" s="55">
        <f t="shared" ref="R4" si="4">N4-((O4-N4)*P4)/(Q4-P4)</f>
        <v>2.0832632156643069</v>
      </c>
      <c r="S4" s="42">
        <f t="shared" ref="S4:S6" si="5">ABS(R4-N4)</f>
        <v>2.5722227060293701E-2</v>
      </c>
      <c r="T4" s="1" t="str">
        <f t="shared" si="1"/>
        <v>&gt;</v>
      </c>
      <c r="U4" s="32">
        <v>1E-4</v>
      </c>
      <c r="V4" t="str">
        <f t="shared" si="2"/>
        <v xml:space="preserve"> </v>
      </c>
      <c r="W4" s="58">
        <f t="shared" ref="W4:W6" si="6">R4-R3</f>
        <v>2.5722227060293701E-2</v>
      </c>
      <c r="X4" s="57">
        <f>W4-W3</f>
        <v>0.46919414868492337</v>
      </c>
    </row>
    <row r="5" spans="1:28" x14ac:dyDescent="0.25">
      <c r="A5">
        <v>-0.9</v>
      </c>
      <c r="B5" s="1">
        <f t="shared" ref="B5:B68" si="7">(0.3)^A5-A5+2</f>
        <v>5.8552271685507105</v>
      </c>
      <c r="M5" s="1">
        <v>4</v>
      </c>
      <c r="N5" s="53">
        <f>R4</f>
        <v>2.0832632156643069</v>
      </c>
      <c r="O5" s="32">
        <f>$O$2</f>
        <v>5</v>
      </c>
      <c r="P5" s="1">
        <f>(0.3)^N5-N5+2</f>
        <v>-1.8479313745554116E-3</v>
      </c>
      <c r="Q5" s="1">
        <f t="shared" si="0"/>
        <v>-2.9975699999999996</v>
      </c>
      <c r="R5" s="55">
        <f>N5-((O5-N5)*P5)/(Q5-P5)</f>
        <v>2.0814640068953949</v>
      </c>
      <c r="S5" s="42">
        <f t="shared" si="5"/>
        <v>1.7992087689120417E-3</v>
      </c>
      <c r="T5" s="1" t="str">
        <f t="shared" si="1"/>
        <v>&gt;</v>
      </c>
      <c r="U5" s="1">
        <v>1E-4</v>
      </c>
      <c r="V5" t="str">
        <f t="shared" si="2"/>
        <v xml:space="preserve"> </v>
      </c>
      <c r="W5" s="58">
        <f t="shared" si="6"/>
        <v>-1.7992087689120417E-3</v>
      </c>
      <c r="X5" s="57">
        <f t="shared" ref="X5" si="8">W5-W4</f>
        <v>-2.7521435829205743E-2</v>
      </c>
      <c r="Y5" s="57">
        <f>X5-X4</f>
        <v>-0.49671558451412912</v>
      </c>
    </row>
    <row r="6" spans="1:28" x14ac:dyDescent="0.25">
      <c r="A6" s="1">
        <v>-0.8</v>
      </c>
      <c r="B6" s="1">
        <f t="shared" si="7"/>
        <v>5.4200102853220766</v>
      </c>
      <c r="M6" s="1">
        <v>5</v>
      </c>
      <c r="N6" s="53">
        <f t="shared" ref="N6:N18" si="9">R5</f>
        <v>2.0814640068953949</v>
      </c>
      <c r="O6" s="1">
        <f t="shared" ref="O6:O18" si="10">$O$2</f>
        <v>5</v>
      </c>
      <c r="P6" s="1">
        <f t="shared" ref="P6:P18" si="11">(0.3)^N6-N6+2</f>
        <v>1.2783021030271513E-4</v>
      </c>
      <c r="Q6" s="1">
        <f t="shared" ref="Q6:Q18" si="12">(0.3)^O6-O6+2</f>
        <v>-2.9975699999999996</v>
      </c>
      <c r="R6" s="55">
        <f t="shared" ref="R6:R18" si="13">N6-((O6-N6)*P6)/(Q6-P6)</f>
        <v>2.0815884614238049</v>
      </c>
      <c r="S6" s="42">
        <f t="shared" si="5"/>
        <v>1.2445452841003402E-4</v>
      </c>
      <c r="T6" s="1" t="str">
        <f t="shared" ref="T6:T18" si="14">IF(S6&lt;U6,"&lt;","&gt;")</f>
        <v>&gt;</v>
      </c>
      <c r="U6" s="1">
        <v>1E-4</v>
      </c>
      <c r="V6" t="str">
        <f t="shared" ref="V6:V18" si="15">IF(S6&lt;U6,R6," ")</f>
        <v xml:space="preserve"> </v>
      </c>
      <c r="W6" s="58">
        <f t="shared" si="6"/>
        <v>1.2445452841003402E-4</v>
      </c>
    </row>
    <row r="7" spans="1:28" x14ac:dyDescent="0.25">
      <c r="A7" s="1">
        <v>-0.7</v>
      </c>
      <c r="B7" s="1">
        <f t="shared" si="7"/>
        <v>5.02281767311983</v>
      </c>
      <c r="M7" s="32">
        <v>6</v>
      </c>
      <c r="N7" s="54">
        <f t="shared" si="9"/>
        <v>2.0815884614238049</v>
      </c>
      <c r="O7" s="32">
        <f t="shared" si="10"/>
        <v>5</v>
      </c>
      <c r="P7" s="41">
        <f t="shared" si="11"/>
        <v>-8.8491122713918458E-6</v>
      </c>
      <c r="Q7" s="1">
        <f t="shared" si="12"/>
        <v>-2.9975699999999996</v>
      </c>
      <c r="R7" s="55">
        <f t="shared" si="13"/>
        <v>2.0815798459694208</v>
      </c>
      <c r="S7" s="42">
        <f t="shared" ref="S7:S18" si="16">ABS(R7-N7)</f>
        <v>8.6154543841310272E-6</v>
      </c>
      <c r="T7" s="1" t="str">
        <f t="shared" si="14"/>
        <v>&lt;</v>
      </c>
      <c r="U7" s="32">
        <v>1E-4</v>
      </c>
      <c r="V7" s="56">
        <f t="shared" si="15"/>
        <v>2.0815798459694208</v>
      </c>
      <c r="W7" s="58">
        <f t="shared" ref="W7:W18" si="17">R7-R6</f>
        <v>-8.6154543841310272E-6</v>
      </c>
      <c r="X7" s="57">
        <f t="shared" ref="X7" si="18">W7-W6</f>
        <v>-1.3306998279416504E-4</v>
      </c>
      <c r="AA7" s="57"/>
    </row>
    <row r="8" spans="1:28" x14ac:dyDescent="0.25">
      <c r="A8">
        <v>-0.6</v>
      </c>
      <c r="B8" s="1">
        <f t="shared" si="7"/>
        <v>4.6593361685580401</v>
      </c>
      <c r="M8" s="1">
        <v>7</v>
      </c>
      <c r="N8" s="53">
        <f t="shared" si="9"/>
        <v>2.0815798459694208</v>
      </c>
      <c r="O8" s="32">
        <f t="shared" si="10"/>
        <v>5</v>
      </c>
      <c r="P8" s="1">
        <f t="shared" si="11"/>
        <v>6.1255328320797275E-7</v>
      </c>
      <c r="Q8" s="1">
        <f t="shared" si="12"/>
        <v>-2.9975699999999996</v>
      </c>
      <c r="R8" s="55">
        <f t="shared" si="13"/>
        <v>2.0815804423483151</v>
      </c>
      <c r="S8" s="42">
        <f t="shared" si="16"/>
        <v>5.9637889426866764E-7</v>
      </c>
      <c r="T8" s="1" t="str">
        <f t="shared" si="14"/>
        <v>&lt;</v>
      </c>
      <c r="U8" s="1">
        <v>1E-4</v>
      </c>
      <c r="V8" s="56">
        <f t="shared" si="15"/>
        <v>2.0815804423483151</v>
      </c>
      <c r="W8" s="58">
        <f t="shared" si="17"/>
        <v>5.9637889426866764E-7</v>
      </c>
      <c r="X8" s="57">
        <f t="shared" ref="X8:Y8" si="19">W8-W7</f>
        <v>9.2118332783996948E-6</v>
      </c>
      <c r="Y8" s="57">
        <f t="shared" si="19"/>
        <v>1.4228181607256474E-4</v>
      </c>
      <c r="AA8" s="57"/>
      <c r="AB8" s="57"/>
    </row>
    <row r="9" spans="1:28" x14ac:dyDescent="0.25">
      <c r="A9" s="1">
        <v>-0.5</v>
      </c>
      <c r="B9" s="1">
        <f t="shared" si="7"/>
        <v>4.325741858350554</v>
      </c>
      <c r="M9" s="1">
        <v>8</v>
      </c>
      <c r="N9" s="53">
        <f t="shared" si="9"/>
        <v>2.0815804423483151</v>
      </c>
      <c r="O9" s="1">
        <f t="shared" si="10"/>
        <v>5</v>
      </c>
      <c r="P9" s="1">
        <f t="shared" si="11"/>
        <v>-4.240231454843979E-8</v>
      </c>
      <c r="Q9" s="1">
        <f t="shared" si="12"/>
        <v>-2.9975699999999996</v>
      </c>
      <c r="R9" s="55">
        <f t="shared" si="13"/>
        <v>2.0815804010656276</v>
      </c>
      <c r="S9" s="42">
        <f t="shared" si="16"/>
        <v>4.1282687490706849E-8</v>
      </c>
      <c r="T9" s="1" t="str">
        <f t="shared" si="14"/>
        <v>&lt;</v>
      </c>
      <c r="U9" s="1">
        <v>1E-4</v>
      </c>
      <c r="V9" s="56">
        <f t="shared" si="15"/>
        <v>2.0815804010656276</v>
      </c>
      <c r="W9" s="58">
        <f t="shared" si="17"/>
        <v>-4.1282687490706849E-8</v>
      </c>
      <c r="AA9" s="57"/>
      <c r="AB9" s="57"/>
    </row>
    <row r="10" spans="1:28" x14ac:dyDescent="0.25">
      <c r="A10" s="1">
        <v>-0.4</v>
      </c>
      <c r="B10" s="1">
        <f t="shared" si="7"/>
        <v>4.0186445827673465</v>
      </c>
      <c r="M10" s="32">
        <v>9</v>
      </c>
      <c r="N10" s="54">
        <f t="shared" si="9"/>
        <v>2.0815804010656276</v>
      </c>
      <c r="O10" s="32">
        <f t="shared" si="10"/>
        <v>5</v>
      </c>
      <c r="P10" s="41">
        <f t="shared" si="11"/>
        <v>2.9351825414636323E-9</v>
      </c>
      <c r="Q10" s="1">
        <f t="shared" si="12"/>
        <v>-2.9975699999999996</v>
      </c>
      <c r="R10" s="55">
        <f t="shared" si="13"/>
        <v>2.081580403923307</v>
      </c>
      <c r="S10" s="42">
        <f t="shared" si="16"/>
        <v>2.8576794264267846E-9</v>
      </c>
      <c r="T10" s="1" t="str">
        <f t="shared" si="14"/>
        <v>&lt;</v>
      </c>
      <c r="U10" s="32">
        <v>1E-4</v>
      </c>
      <c r="V10" s="56">
        <f t="shared" si="15"/>
        <v>2.081580403923307</v>
      </c>
      <c r="W10" s="58">
        <f t="shared" si="17"/>
        <v>2.8576794264267846E-9</v>
      </c>
      <c r="X10" s="57">
        <f t="shared" ref="X10" si="20">W10-W9</f>
        <v>4.4140366917133633E-8</v>
      </c>
      <c r="AA10" s="57"/>
      <c r="AB10" s="57"/>
    </row>
    <row r="11" spans="1:28" x14ac:dyDescent="0.25">
      <c r="A11">
        <v>-0.3</v>
      </c>
      <c r="B11" s="1">
        <f t="shared" si="7"/>
        <v>3.7350387341664475</v>
      </c>
      <c r="M11" s="1">
        <v>10</v>
      </c>
      <c r="N11" s="53">
        <f t="shared" si="9"/>
        <v>2.081580403923307</v>
      </c>
      <c r="O11" s="32">
        <f t="shared" si="10"/>
        <v>5</v>
      </c>
      <c r="P11" s="1">
        <f t="shared" si="11"/>
        <v>-2.0317969529060065E-10</v>
      </c>
      <c r="Q11" s="1">
        <f t="shared" si="12"/>
        <v>-2.9975699999999996</v>
      </c>
      <c r="R11" s="55">
        <f t="shared" si="13"/>
        <v>2.0815804037254924</v>
      </c>
      <c r="S11" s="42">
        <f t="shared" si="16"/>
        <v>1.9781465354640204E-10</v>
      </c>
      <c r="T11" s="1" t="str">
        <f t="shared" si="14"/>
        <v>&lt;</v>
      </c>
      <c r="U11" s="1">
        <v>1E-4</v>
      </c>
      <c r="V11" s="56">
        <f t="shared" si="15"/>
        <v>2.0815804037254924</v>
      </c>
      <c r="W11" s="58">
        <f t="shared" si="17"/>
        <v>-1.9781465354640204E-10</v>
      </c>
      <c r="X11" s="57">
        <f t="shared" ref="X11:Y11" si="21">W11-W10</f>
        <v>-3.0554940799731867E-9</v>
      </c>
      <c r="Y11" s="57">
        <f t="shared" si="21"/>
        <v>-4.719586099710682E-8</v>
      </c>
      <c r="AA11" s="57"/>
      <c r="AB11" s="57"/>
    </row>
    <row r="12" spans="1:28" x14ac:dyDescent="0.25">
      <c r="A12" s="1">
        <v>-0.2</v>
      </c>
      <c r="B12" s="1">
        <f t="shared" si="7"/>
        <v>3.4722596365393921</v>
      </c>
      <c r="M12" s="1">
        <v>11</v>
      </c>
      <c r="N12" s="53">
        <f t="shared" si="9"/>
        <v>2.0815804037254924</v>
      </c>
      <c r="O12" s="1">
        <f t="shared" si="10"/>
        <v>5</v>
      </c>
      <c r="P12" s="1">
        <f t="shared" si="11"/>
        <v>1.4064305275951483E-11</v>
      </c>
      <c r="Q12" s="1">
        <f t="shared" si="12"/>
        <v>-2.9975699999999996</v>
      </c>
      <c r="R12" s="55">
        <f t="shared" si="13"/>
        <v>2.0815804037391854</v>
      </c>
      <c r="S12" s="42">
        <f t="shared" si="16"/>
        <v>1.3693046696516831E-11</v>
      </c>
      <c r="T12" s="1" t="str">
        <f t="shared" si="14"/>
        <v>&lt;</v>
      </c>
      <c r="U12" s="1">
        <v>1E-4</v>
      </c>
      <c r="V12" s="56">
        <f t="shared" si="15"/>
        <v>2.0815804037391854</v>
      </c>
      <c r="W12" s="58">
        <f t="shared" si="17"/>
        <v>1.3693046696516831E-11</v>
      </c>
      <c r="AA12" s="57"/>
      <c r="AB12" s="57"/>
    </row>
    <row r="13" spans="1:28" x14ac:dyDescent="0.25">
      <c r="A13" s="1">
        <v>-0.1</v>
      </c>
      <c r="B13" s="1">
        <f t="shared" si="7"/>
        <v>3.2279448730054994</v>
      </c>
      <c r="M13" s="32">
        <v>12</v>
      </c>
      <c r="N13" s="54">
        <f t="shared" si="9"/>
        <v>2.0815804037391854</v>
      </c>
      <c r="O13" s="32">
        <f t="shared" si="10"/>
        <v>5</v>
      </c>
      <c r="P13" s="41">
        <f t="shared" si="11"/>
        <v>-9.7344354799133725E-13</v>
      </c>
      <c r="Q13" s="1">
        <f t="shared" si="12"/>
        <v>-2.9975699999999996</v>
      </c>
      <c r="R13" s="55">
        <f t="shared" si="13"/>
        <v>2.0815804037382377</v>
      </c>
      <c r="S13" s="42">
        <f t="shared" si="16"/>
        <v>9.4768637382003362E-13</v>
      </c>
      <c r="T13" s="1" t="str">
        <f t="shared" si="14"/>
        <v>&lt;</v>
      </c>
      <c r="U13" s="32">
        <v>1E-4</v>
      </c>
      <c r="V13" s="56">
        <f t="shared" si="15"/>
        <v>2.0815804037382377</v>
      </c>
      <c r="W13" s="58">
        <f t="shared" si="17"/>
        <v>-9.4768637382003362E-13</v>
      </c>
      <c r="X13" s="57">
        <f t="shared" ref="X13" si="22">W13-W12</f>
        <v>-1.4640733070336864E-11</v>
      </c>
      <c r="AA13" s="57"/>
      <c r="AB13" s="57"/>
    </row>
    <row r="14" spans="1:28" x14ac:dyDescent="0.25">
      <c r="A14">
        <v>0</v>
      </c>
      <c r="B14" s="1">
        <f t="shared" si="7"/>
        <v>3</v>
      </c>
      <c r="M14" s="1">
        <v>13</v>
      </c>
      <c r="N14" s="53">
        <f t="shared" si="9"/>
        <v>2.0815804037382377</v>
      </c>
      <c r="O14" s="32">
        <f t="shared" si="10"/>
        <v>5</v>
      </c>
      <c r="P14" s="1">
        <f t="shared" si="11"/>
        <v>6.7057470687359455E-14</v>
      </c>
      <c r="Q14" s="1">
        <f t="shared" si="12"/>
        <v>-2.9975699999999996</v>
      </c>
      <c r="R14" s="55">
        <f t="shared" si="13"/>
        <v>2.081580403738303</v>
      </c>
      <c r="S14" s="42">
        <f t="shared" si="16"/>
        <v>6.5281113847959205E-14</v>
      </c>
      <c r="T14" s="1" t="str">
        <f t="shared" si="14"/>
        <v>&lt;</v>
      </c>
      <c r="U14" s="1">
        <v>1E-4</v>
      </c>
      <c r="V14" s="56">
        <f t="shared" si="15"/>
        <v>2.081580403738303</v>
      </c>
      <c r="W14" s="58">
        <f t="shared" si="17"/>
        <v>6.5281113847959205E-14</v>
      </c>
      <c r="X14" s="57">
        <f t="shared" ref="X14:Y14" si="23">W14-W13</f>
        <v>1.0129674876679928E-12</v>
      </c>
      <c r="Y14" s="57">
        <f t="shared" si="23"/>
        <v>1.5653700558004857E-11</v>
      </c>
      <c r="AA14" s="57"/>
      <c r="AB14" s="57"/>
    </row>
    <row r="15" spans="1:28" x14ac:dyDescent="0.25">
      <c r="A15" s="1">
        <v>0.1</v>
      </c>
      <c r="B15" s="1">
        <f t="shared" si="7"/>
        <v>2.7865681505652136</v>
      </c>
      <c r="M15" s="1">
        <v>14</v>
      </c>
      <c r="N15" s="53">
        <f t="shared" si="9"/>
        <v>2.081580403738303</v>
      </c>
      <c r="O15" s="1">
        <f t="shared" si="10"/>
        <v>5</v>
      </c>
      <c r="P15" s="1">
        <f t="shared" si="11"/>
        <v>-4.4408920985006262E-15</v>
      </c>
      <c r="Q15" s="1">
        <f t="shared" si="12"/>
        <v>-2.9975699999999996</v>
      </c>
      <c r="R15" s="55">
        <f t="shared" si="13"/>
        <v>2.0815804037382986</v>
      </c>
      <c r="S15" s="42">
        <f t="shared" si="16"/>
        <v>4.4408920985006262E-15</v>
      </c>
      <c r="T15" s="1" t="str">
        <f t="shared" si="14"/>
        <v>&lt;</v>
      </c>
      <c r="U15" s="1">
        <v>1E-4</v>
      </c>
      <c r="V15" s="56">
        <f t="shared" si="15"/>
        <v>2.0815804037382986</v>
      </c>
      <c r="W15" s="58">
        <f t="shared" si="17"/>
        <v>-4.4408920985006262E-15</v>
      </c>
      <c r="AA15" s="57"/>
      <c r="AB15" s="57"/>
    </row>
    <row r="16" spans="1:28" x14ac:dyDescent="0.25">
      <c r="A16" s="1">
        <v>0.2</v>
      </c>
      <c r="B16" s="1">
        <f t="shared" si="7"/>
        <v>2.586003085596623</v>
      </c>
      <c r="M16" s="32">
        <v>15</v>
      </c>
      <c r="N16" s="54">
        <f t="shared" si="9"/>
        <v>2.0815804037382986</v>
      </c>
      <c r="O16" s="32">
        <f t="shared" si="10"/>
        <v>5</v>
      </c>
      <c r="P16" s="41">
        <f t="shared" si="11"/>
        <v>0</v>
      </c>
      <c r="Q16" s="1">
        <f t="shared" si="12"/>
        <v>-2.9975699999999996</v>
      </c>
      <c r="R16" s="55">
        <f t="shared" si="13"/>
        <v>2.0815804037382986</v>
      </c>
      <c r="S16" s="42">
        <f t="shared" si="16"/>
        <v>0</v>
      </c>
      <c r="T16" s="1" t="str">
        <f t="shared" si="14"/>
        <v>&lt;</v>
      </c>
      <c r="U16" s="32">
        <v>1E-4</v>
      </c>
      <c r="V16" s="56">
        <f t="shared" si="15"/>
        <v>2.0815804037382986</v>
      </c>
      <c r="W16" s="58">
        <f t="shared" si="17"/>
        <v>0</v>
      </c>
      <c r="X16" s="57">
        <f t="shared" ref="X16" si="24">W16-W15</f>
        <v>4.4408920985006262E-15</v>
      </c>
      <c r="AA16" s="57"/>
      <c r="AB16" s="57"/>
    </row>
    <row r="17" spans="1:28" x14ac:dyDescent="0.25">
      <c r="A17">
        <v>0.3</v>
      </c>
      <c r="B17" s="1">
        <f t="shared" si="7"/>
        <v>2.396845301935949</v>
      </c>
      <c r="M17" s="1">
        <v>16</v>
      </c>
      <c r="N17" s="53">
        <f t="shared" si="9"/>
        <v>2.0815804037382986</v>
      </c>
      <c r="O17" s="32">
        <f t="shared" si="10"/>
        <v>5</v>
      </c>
      <c r="P17" s="1">
        <f t="shared" si="11"/>
        <v>0</v>
      </c>
      <c r="Q17" s="1">
        <f t="shared" si="12"/>
        <v>-2.9975699999999996</v>
      </c>
      <c r="R17" s="55">
        <f t="shared" si="13"/>
        <v>2.0815804037382986</v>
      </c>
      <c r="S17" s="42">
        <f t="shared" si="16"/>
        <v>0</v>
      </c>
      <c r="T17" s="1" t="str">
        <f t="shared" si="14"/>
        <v>&lt;</v>
      </c>
      <c r="U17" s="1">
        <v>1E-4</v>
      </c>
      <c r="V17" s="56">
        <f t="shared" si="15"/>
        <v>2.0815804037382986</v>
      </c>
      <c r="W17" s="58">
        <f t="shared" si="17"/>
        <v>0</v>
      </c>
      <c r="X17" s="57">
        <f t="shared" ref="X17:Y17" si="25">W17-W16</f>
        <v>0</v>
      </c>
      <c r="Y17" s="57">
        <f t="shared" si="25"/>
        <v>-4.4408920985006262E-15</v>
      </c>
      <c r="AA17" s="57"/>
      <c r="AB17" s="57"/>
    </row>
    <row r="18" spans="1:28" x14ac:dyDescent="0.25">
      <c r="A18" s="1">
        <v>0.4</v>
      </c>
      <c r="B18" s="1">
        <f t="shared" si="7"/>
        <v>2.2178008505674116</v>
      </c>
      <c r="M18" s="1">
        <v>17</v>
      </c>
      <c r="N18" s="53">
        <f t="shared" si="9"/>
        <v>2.0815804037382986</v>
      </c>
      <c r="O18" s="1">
        <f t="shared" si="10"/>
        <v>5</v>
      </c>
      <c r="P18" s="1">
        <f t="shared" si="11"/>
        <v>0</v>
      </c>
      <c r="Q18" s="1">
        <f t="shared" si="12"/>
        <v>-2.9975699999999996</v>
      </c>
      <c r="R18" s="55">
        <f t="shared" si="13"/>
        <v>2.0815804037382986</v>
      </c>
      <c r="S18" s="42">
        <f t="shared" si="16"/>
        <v>0</v>
      </c>
      <c r="T18" s="1" t="str">
        <f t="shared" si="14"/>
        <v>&lt;</v>
      </c>
      <c r="U18" s="1">
        <v>1E-4</v>
      </c>
      <c r="V18" s="56">
        <f t="shared" si="15"/>
        <v>2.0815804037382986</v>
      </c>
      <c r="W18" s="58">
        <f t="shared" si="17"/>
        <v>0</v>
      </c>
      <c r="AA18" s="57"/>
      <c r="AB18" s="57"/>
    </row>
    <row r="19" spans="1:28" x14ac:dyDescent="0.25">
      <c r="A19" s="1">
        <v>0.5</v>
      </c>
      <c r="B19" s="1">
        <f t="shared" si="7"/>
        <v>2.0477225575051659</v>
      </c>
    </row>
    <row r="20" spans="1:28" x14ac:dyDescent="0.25">
      <c r="A20">
        <v>0.6</v>
      </c>
      <c r="B20" s="1">
        <f t="shared" si="7"/>
        <v>1.8855933748302038</v>
      </c>
    </row>
    <row r="21" spans="1:28" x14ac:dyDescent="0.25">
      <c r="A21" s="1">
        <v>0.7</v>
      </c>
      <c r="B21" s="1">
        <f t="shared" si="7"/>
        <v>1.7305116202499342</v>
      </c>
    </row>
    <row r="22" spans="1:28" x14ac:dyDescent="0.25">
      <c r="A22" s="1">
        <v>0.8</v>
      </c>
      <c r="B22" s="1">
        <f t="shared" si="7"/>
        <v>1.5816778909618174</v>
      </c>
    </row>
    <row r="23" spans="1:28" x14ac:dyDescent="0.25">
      <c r="A23">
        <v>0.9</v>
      </c>
      <c r="B23" s="1">
        <f t="shared" si="7"/>
        <v>1.4383834619016498</v>
      </c>
    </row>
    <row r="24" spans="1:28" x14ac:dyDescent="0.25">
      <c r="A24" s="1">
        <v>1</v>
      </c>
      <c r="B24" s="1">
        <f t="shared" si="7"/>
        <v>1.3</v>
      </c>
    </row>
    <row r="25" spans="1:28" x14ac:dyDescent="0.25">
      <c r="A25" s="1">
        <v>1.1000000000000001</v>
      </c>
      <c r="B25" s="1">
        <f t="shared" si="7"/>
        <v>1.1659704451695638</v>
      </c>
    </row>
    <row r="26" spans="1:28" ht="15.75" thickBot="1" x14ac:dyDescent="0.3">
      <c r="A26">
        <v>1.2</v>
      </c>
      <c r="B26" s="1">
        <f t="shared" si="7"/>
        <v>1.0358009256789869</v>
      </c>
      <c r="F26" s="2"/>
      <c r="G26" s="2"/>
      <c r="H26" s="2"/>
      <c r="I26" s="2"/>
      <c r="J26" s="2"/>
    </row>
    <row r="27" spans="1:28" ht="15.75" thickBot="1" x14ac:dyDescent="0.3">
      <c r="A27" s="1">
        <v>1.3</v>
      </c>
      <c r="B27" s="1">
        <f t="shared" si="7"/>
        <v>0.90905359058078461</v>
      </c>
      <c r="F27" s="82" t="s">
        <v>28</v>
      </c>
      <c r="G27" s="83"/>
      <c r="H27" s="2"/>
      <c r="I27" s="11" t="s">
        <v>45</v>
      </c>
      <c r="J27" s="2"/>
    </row>
    <row r="28" spans="1:28" x14ac:dyDescent="0.25">
      <c r="A28" s="1">
        <v>1.4</v>
      </c>
      <c r="B28" s="1">
        <f t="shared" si="7"/>
        <v>0.78534025517022377</v>
      </c>
      <c r="F28" s="2"/>
      <c r="G28" s="2"/>
      <c r="H28" s="2"/>
      <c r="I28" s="2"/>
      <c r="J28" s="2"/>
    </row>
    <row r="29" spans="1:28" x14ac:dyDescent="0.25">
      <c r="A29">
        <v>1.5</v>
      </c>
      <c r="B29" s="1">
        <f t="shared" si="7"/>
        <v>0.66431676725154976</v>
      </c>
      <c r="E29" s="80" t="s">
        <v>40</v>
      </c>
      <c r="F29" s="81"/>
      <c r="G29" s="81"/>
      <c r="H29" s="81"/>
      <c r="I29" s="77"/>
      <c r="J29" s="77"/>
    </row>
    <row r="30" spans="1:28" x14ac:dyDescent="0.25">
      <c r="A30" s="1">
        <v>1.6</v>
      </c>
      <c r="B30" s="1">
        <f t="shared" si="7"/>
        <v>0.545678012449061</v>
      </c>
      <c r="E30" s="2"/>
      <c r="F30" s="2"/>
      <c r="G30" s="2"/>
      <c r="I30" s="2"/>
      <c r="J30" s="2"/>
    </row>
    <row r="31" spans="1:28" x14ac:dyDescent="0.25">
      <c r="A31" s="1">
        <v>1.7</v>
      </c>
      <c r="B31" s="1">
        <f t="shared" si="7"/>
        <v>0.42915348607498038</v>
      </c>
      <c r="E31" s="80" t="s">
        <v>41</v>
      </c>
      <c r="F31" s="81"/>
      <c r="G31" s="81"/>
      <c r="H31" s="81"/>
      <c r="I31" s="2"/>
      <c r="J31" s="2"/>
    </row>
    <row r="32" spans="1:28" ht="15.75" thickBot="1" x14ac:dyDescent="0.3">
      <c r="A32">
        <v>1.8</v>
      </c>
      <c r="B32" s="1">
        <f t="shared" si="7"/>
        <v>0.31450336728854533</v>
      </c>
    </row>
    <row r="33" spans="1:9" ht="15.75" thickBot="1" x14ac:dyDescent="0.3">
      <c r="A33" s="1">
        <v>1.9</v>
      </c>
      <c r="B33" s="1">
        <f t="shared" si="7"/>
        <v>0.20151503857049491</v>
      </c>
      <c r="E33" s="78" t="s">
        <v>18</v>
      </c>
      <c r="F33" s="79"/>
      <c r="G33" s="12">
        <v>0.15823100000000001</v>
      </c>
      <c r="H33" s="13" t="s">
        <v>19</v>
      </c>
      <c r="I33" s="36"/>
    </row>
    <row r="34" spans="1:9" x14ac:dyDescent="0.25">
      <c r="A34" s="1">
        <v>2</v>
      </c>
      <c r="B34" s="1">
        <f t="shared" si="7"/>
        <v>9.000000000000008E-2</v>
      </c>
      <c r="F34" s="25"/>
      <c r="G34" s="25"/>
      <c r="H34" s="24"/>
      <c r="I34" s="36"/>
    </row>
    <row r="35" spans="1:9" x14ac:dyDescent="0.25">
      <c r="A35">
        <v>2.1</v>
      </c>
      <c r="B35" s="1">
        <f t="shared" si="7"/>
        <v>-2.0208866449130891E-2</v>
      </c>
    </row>
    <row r="36" spans="1:9" x14ac:dyDescent="0.25">
      <c r="A36" s="1">
        <v>2.2000000000000002</v>
      </c>
      <c r="B36" s="1">
        <f t="shared" si="7"/>
        <v>-0.12925972229630434</v>
      </c>
    </row>
    <row r="37" spans="1:9" x14ac:dyDescent="0.25">
      <c r="A37" s="1">
        <v>2.2999999999999998</v>
      </c>
      <c r="B37" s="1">
        <f t="shared" si="7"/>
        <v>-0.23728392282576438</v>
      </c>
    </row>
    <row r="38" spans="1:9" x14ac:dyDescent="0.25">
      <c r="A38">
        <v>2.4</v>
      </c>
      <c r="B38" s="1">
        <f t="shared" si="7"/>
        <v>-0.34439792344893272</v>
      </c>
    </row>
    <row r="39" spans="1:9" x14ac:dyDescent="0.25">
      <c r="A39" s="1">
        <v>2.5</v>
      </c>
      <c r="B39" s="1">
        <f t="shared" si="7"/>
        <v>-0.4507049698245349</v>
      </c>
    </row>
    <row r="40" spans="1:9" x14ac:dyDescent="0.25">
      <c r="A40" s="1">
        <v>2.6</v>
      </c>
      <c r="B40" s="1">
        <f t="shared" si="7"/>
        <v>-0.55629659626528172</v>
      </c>
    </row>
    <row r="41" spans="1:9" x14ac:dyDescent="0.25">
      <c r="A41">
        <v>2.7</v>
      </c>
      <c r="B41" s="1">
        <f t="shared" si="7"/>
        <v>-0.66125395417750621</v>
      </c>
    </row>
    <row r="42" spans="1:9" x14ac:dyDescent="0.25">
      <c r="A42" s="1">
        <v>2.8</v>
      </c>
      <c r="B42" s="1">
        <f t="shared" si="7"/>
        <v>-0.76564898981343621</v>
      </c>
    </row>
    <row r="43" spans="1:9" x14ac:dyDescent="0.25">
      <c r="A43" s="1">
        <v>2.9</v>
      </c>
      <c r="B43" s="1">
        <f t="shared" si="7"/>
        <v>-0.8695454884288516</v>
      </c>
    </row>
    <row r="44" spans="1:9" x14ac:dyDescent="0.25">
      <c r="A44">
        <v>3</v>
      </c>
      <c r="B44" s="1">
        <f t="shared" si="7"/>
        <v>-0.97299999999999986</v>
      </c>
    </row>
    <row r="45" spans="1:9" x14ac:dyDescent="0.25">
      <c r="A45" s="1">
        <v>3.1</v>
      </c>
      <c r="B45" s="1">
        <f t="shared" si="7"/>
        <v>-1.0760626599347392</v>
      </c>
    </row>
    <row r="46" spans="1:9" x14ac:dyDescent="0.25">
      <c r="A46" s="1">
        <v>3.2</v>
      </c>
      <c r="B46" s="1">
        <f t="shared" si="7"/>
        <v>-1.1787779166888912</v>
      </c>
    </row>
    <row r="47" spans="1:9" x14ac:dyDescent="0.25">
      <c r="A47">
        <v>3.3</v>
      </c>
      <c r="B47" s="1">
        <f t="shared" si="7"/>
        <v>-1.2811851768477291</v>
      </c>
    </row>
    <row r="48" spans="1:9" x14ac:dyDescent="0.25">
      <c r="A48" s="1">
        <v>3.4</v>
      </c>
      <c r="B48" s="1">
        <f t="shared" si="7"/>
        <v>-1.3833193770346797</v>
      </c>
    </row>
    <row r="49" spans="1:2" x14ac:dyDescent="0.25">
      <c r="A49" s="1">
        <v>3.5</v>
      </c>
      <c r="B49" s="1">
        <f t="shared" si="7"/>
        <v>-1.4852114909473606</v>
      </c>
    </row>
    <row r="50" spans="1:2" x14ac:dyDescent="0.25">
      <c r="A50">
        <v>3.6</v>
      </c>
      <c r="B50" s="1">
        <f t="shared" si="7"/>
        <v>-1.5868889788795846</v>
      </c>
    </row>
    <row r="51" spans="1:2" x14ac:dyDescent="0.25">
      <c r="A51" s="1">
        <v>3.7</v>
      </c>
      <c r="B51" s="1">
        <f t="shared" si="7"/>
        <v>-1.6883761862532518</v>
      </c>
    </row>
    <row r="52" spans="1:2" x14ac:dyDescent="0.25">
      <c r="A52" s="1">
        <v>3.8</v>
      </c>
      <c r="B52" s="1">
        <f t="shared" si="7"/>
        <v>-1.7896946969440308</v>
      </c>
    </row>
    <row r="53" spans="1:2" x14ac:dyDescent="0.25">
      <c r="A53">
        <v>3.9</v>
      </c>
      <c r="B53" s="1">
        <f t="shared" si="7"/>
        <v>-1.8908636465286555</v>
      </c>
    </row>
    <row r="54" spans="1:2" x14ac:dyDescent="0.25">
      <c r="A54" s="1">
        <v>4</v>
      </c>
      <c r="B54" s="1">
        <f t="shared" si="7"/>
        <v>-1.9918999999999998</v>
      </c>
    </row>
    <row r="55" spans="1:2" x14ac:dyDescent="0.25">
      <c r="A55" s="1">
        <v>4.0999999999999996</v>
      </c>
      <c r="B55" s="1">
        <f t="shared" si="7"/>
        <v>-2.0928187979804216</v>
      </c>
    </row>
    <row r="56" spans="1:2" x14ac:dyDescent="0.25">
      <c r="A56">
        <v>4.2</v>
      </c>
      <c r="B56" s="1">
        <f t="shared" si="7"/>
        <v>-2.1936333750066677</v>
      </c>
    </row>
    <row r="57" spans="1:2" x14ac:dyDescent="0.25">
      <c r="A57" s="1">
        <v>4.3</v>
      </c>
      <c r="B57" s="1">
        <f t="shared" si="7"/>
        <v>-2.2943555530543183</v>
      </c>
    </row>
    <row r="58" spans="1:2" x14ac:dyDescent="0.25">
      <c r="A58" s="1">
        <v>4.4000000000000004</v>
      </c>
      <c r="B58" s="1">
        <f t="shared" si="7"/>
        <v>-2.3949958131104045</v>
      </c>
    </row>
    <row r="59" spans="1:2" x14ac:dyDescent="0.25">
      <c r="A59">
        <v>4.5</v>
      </c>
      <c r="B59" s="1">
        <f t="shared" si="7"/>
        <v>-2.4955634472842085</v>
      </c>
    </row>
    <row r="60" spans="1:2" x14ac:dyDescent="0.25">
      <c r="A60" s="1">
        <v>4.5999999999999996</v>
      </c>
      <c r="B60" s="1">
        <f t="shared" si="7"/>
        <v>-2.5960666936638752</v>
      </c>
    </row>
    <row r="61" spans="1:2" x14ac:dyDescent="0.25">
      <c r="A61" s="1">
        <v>4.7</v>
      </c>
      <c r="B61" s="1">
        <f t="shared" si="7"/>
        <v>-2.6965128558759757</v>
      </c>
    </row>
    <row r="62" spans="1:2" x14ac:dyDescent="0.25">
      <c r="A62">
        <v>4.8</v>
      </c>
      <c r="B62" s="1">
        <f t="shared" si="7"/>
        <v>-2.7969084090832093</v>
      </c>
    </row>
    <row r="63" spans="1:2" x14ac:dyDescent="0.25">
      <c r="A63" s="1">
        <v>4.9000000000000004</v>
      </c>
      <c r="B63" s="1">
        <f t="shared" si="7"/>
        <v>-2.8972590939585974</v>
      </c>
    </row>
    <row r="64" spans="1:2" x14ac:dyDescent="0.25">
      <c r="A64" s="1">
        <v>5</v>
      </c>
      <c r="B64" s="1">
        <f t="shared" si="7"/>
        <v>-2.9975699999999996</v>
      </c>
    </row>
    <row r="65" spans="1:2" x14ac:dyDescent="0.25">
      <c r="A65">
        <v>5.0999999999999996</v>
      </c>
      <c r="B65" s="1">
        <f t="shared" si="7"/>
        <v>-3.0978456393941265</v>
      </c>
    </row>
    <row r="66" spans="1:2" x14ac:dyDescent="0.25">
      <c r="A66" s="1">
        <v>5.2</v>
      </c>
      <c r="B66" s="1">
        <f t="shared" si="7"/>
        <v>-3.198090012502</v>
      </c>
    </row>
    <row r="67" spans="1:2" x14ac:dyDescent="0.25">
      <c r="A67" s="1">
        <v>5.3</v>
      </c>
      <c r="B67" s="1">
        <f t="shared" si="7"/>
        <v>-3.2983066659162956</v>
      </c>
    </row>
    <row r="68" spans="1:2" x14ac:dyDescent="0.25">
      <c r="A68">
        <v>5.4</v>
      </c>
      <c r="B68" s="1">
        <f t="shared" si="7"/>
        <v>-3.3984987439331213</v>
      </c>
    </row>
    <row r="69" spans="1:2" x14ac:dyDescent="0.25">
      <c r="A69" s="1">
        <v>5.5</v>
      </c>
      <c r="B69" s="1">
        <f t="shared" ref="B69:B72" si="26">(0.3)^A69-A69+2</f>
        <v>-3.4986690341852622</v>
      </c>
    </row>
    <row r="70" spans="1:2" x14ac:dyDescent="0.25">
      <c r="A70" s="1">
        <v>5.6</v>
      </c>
      <c r="B70" s="1">
        <f t="shared" si="26"/>
        <v>-3.5988200080991621</v>
      </c>
    </row>
    <row r="71" spans="1:2" x14ac:dyDescent="0.25">
      <c r="A71">
        <v>5.7</v>
      </c>
      <c r="B71" s="1">
        <f t="shared" si="26"/>
        <v>-3.6989538567627926</v>
      </c>
    </row>
    <row r="72" spans="1:2" x14ac:dyDescent="0.25">
      <c r="A72" s="1">
        <v>5.8</v>
      </c>
      <c r="B72" s="1">
        <f t="shared" si="26"/>
        <v>-3.7990725227249627</v>
      </c>
    </row>
  </sheetData>
  <mergeCells count="6">
    <mergeCell ref="E33:F33"/>
    <mergeCell ref="A1:C1"/>
    <mergeCell ref="F27:G27"/>
    <mergeCell ref="E29:H29"/>
    <mergeCell ref="I29:J29"/>
    <mergeCell ref="E31:H3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opLeftCell="B1" zoomScale="154" zoomScaleNormal="154" workbookViewId="0">
      <selection activeCell="N21" sqref="N21"/>
    </sheetView>
  </sheetViews>
  <sheetFormatPr defaultColWidth="9.28515625" defaultRowHeight="15" x14ac:dyDescent="0.25"/>
  <cols>
    <col min="1" max="1" width="9.28515625" style="2"/>
    <col min="2" max="2" width="14.85546875" style="2" customWidth="1"/>
    <col min="3" max="16384" width="9.28515625" style="2"/>
  </cols>
  <sheetData>
    <row r="1" spans="1:7" x14ac:dyDescent="0.25">
      <c r="A1" s="44" t="s">
        <v>7</v>
      </c>
      <c r="B1" s="23" t="s">
        <v>28</v>
      </c>
      <c r="C1" s="44" t="s">
        <v>7</v>
      </c>
      <c r="D1" s="2" t="s">
        <v>49</v>
      </c>
      <c r="G1"/>
    </row>
    <row r="2" spans="1:7" x14ac:dyDescent="0.25">
      <c r="A2" s="2">
        <f>F19</f>
        <v>-1</v>
      </c>
      <c r="B2" s="43">
        <f>(0.3)^A2-A2+2</f>
        <v>6.3333333333333339</v>
      </c>
      <c r="C2" s="2">
        <f>A2</f>
        <v>-1</v>
      </c>
      <c r="D2" s="2">
        <f>((B3-B2)/(A3-A2))*(C2-A2)+B2</f>
        <v>6.3333333333333339</v>
      </c>
    </row>
    <row r="3" spans="1:7" x14ac:dyDescent="0.25">
      <c r="A3" s="2">
        <f>A2+$F$21</f>
        <v>0.5</v>
      </c>
      <c r="B3" s="43">
        <f t="shared" ref="B3:B16" si="0">(0.3)^A3-A3+2</f>
        <v>2.0477225575051659</v>
      </c>
      <c r="C3" s="46">
        <f t="shared" ref="C3:C15" si="1">A3</f>
        <v>0.5</v>
      </c>
      <c r="D3" s="2">
        <f t="shared" ref="D3:D15" si="2">((B4-B3)/(A4-A3))*(C3-A3)+B3</f>
        <v>2.0477225575051659</v>
      </c>
    </row>
    <row r="4" spans="1:7" x14ac:dyDescent="0.25">
      <c r="A4" s="46">
        <f t="shared" ref="A4:A16" si="3">A3+$F$21</f>
        <v>2</v>
      </c>
      <c r="B4" s="43">
        <f t="shared" si="0"/>
        <v>9.000000000000008E-2</v>
      </c>
      <c r="C4" s="46">
        <f t="shared" si="1"/>
        <v>2</v>
      </c>
      <c r="D4" s="2">
        <f t="shared" si="2"/>
        <v>9.000000000000008E-2</v>
      </c>
    </row>
    <row r="5" spans="1:7" x14ac:dyDescent="0.25">
      <c r="A5" s="46">
        <f t="shared" si="3"/>
        <v>3.5</v>
      </c>
      <c r="B5" s="43">
        <f t="shared" si="0"/>
        <v>-1.4852114909473606</v>
      </c>
      <c r="C5" s="46">
        <f t="shared" si="1"/>
        <v>3.5</v>
      </c>
      <c r="D5" s="2">
        <f t="shared" si="2"/>
        <v>-1.4852114909473606</v>
      </c>
    </row>
    <row r="6" spans="1:7" x14ac:dyDescent="0.25">
      <c r="A6" s="46">
        <f t="shared" si="3"/>
        <v>5</v>
      </c>
      <c r="B6" s="43">
        <f t="shared" si="0"/>
        <v>-2.9975699999999996</v>
      </c>
      <c r="C6" s="46">
        <f t="shared" si="1"/>
        <v>5</v>
      </c>
      <c r="D6" s="46">
        <f t="shared" si="2"/>
        <v>-2.9975699999999996</v>
      </c>
    </row>
    <row r="7" spans="1:7" x14ac:dyDescent="0.25">
      <c r="A7" s="46">
        <f t="shared" si="3"/>
        <v>6.5</v>
      </c>
      <c r="B7" s="43">
        <f t="shared" si="0"/>
        <v>-4.4996007102555788</v>
      </c>
      <c r="C7" s="46">
        <f t="shared" si="1"/>
        <v>6.5</v>
      </c>
      <c r="D7" s="46">
        <f t="shared" si="2"/>
        <v>-4.4996007102555788</v>
      </c>
    </row>
    <row r="8" spans="1:7" x14ac:dyDescent="0.25">
      <c r="A8" s="46">
        <f t="shared" si="3"/>
        <v>8</v>
      </c>
      <c r="B8" s="43">
        <f t="shared" si="0"/>
        <v>-5.99993439</v>
      </c>
      <c r="C8" s="46">
        <f t="shared" si="1"/>
        <v>8</v>
      </c>
      <c r="D8" s="46">
        <f t="shared" si="2"/>
        <v>-5.99993439</v>
      </c>
    </row>
    <row r="9" spans="1:7" x14ac:dyDescent="0.25">
      <c r="A9" s="46">
        <f t="shared" si="3"/>
        <v>9.5</v>
      </c>
      <c r="B9" s="43">
        <f t="shared" si="0"/>
        <v>-7.4999892191769</v>
      </c>
      <c r="C9" s="46">
        <f t="shared" si="1"/>
        <v>9.5</v>
      </c>
      <c r="D9" s="46">
        <f t="shared" si="2"/>
        <v>-7.4999892191769</v>
      </c>
    </row>
    <row r="10" spans="1:7" x14ac:dyDescent="0.25">
      <c r="A10" s="46">
        <f t="shared" si="3"/>
        <v>11</v>
      </c>
      <c r="B10" s="43">
        <f t="shared" si="0"/>
        <v>-8.99999822853</v>
      </c>
      <c r="C10" s="46">
        <f t="shared" si="1"/>
        <v>11</v>
      </c>
      <c r="D10" s="46">
        <f t="shared" si="2"/>
        <v>-8.99999822853</v>
      </c>
    </row>
    <row r="11" spans="1:7" x14ac:dyDescent="0.25">
      <c r="A11" s="46">
        <f t="shared" si="3"/>
        <v>12.5</v>
      </c>
      <c r="B11" s="43">
        <f t="shared" si="0"/>
        <v>-10.499999708917777</v>
      </c>
      <c r="C11" s="46">
        <f t="shared" si="1"/>
        <v>12.5</v>
      </c>
      <c r="D11" s="46">
        <f t="shared" si="2"/>
        <v>-10.499999708917777</v>
      </c>
    </row>
    <row r="12" spans="1:7" x14ac:dyDescent="0.25">
      <c r="A12" s="46">
        <f t="shared" si="3"/>
        <v>14</v>
      </c>
      <c r="B12" s="43">
        <f t="shared" si="0"/>
        <v>-11.99999995217031</v>
      </c>
      <c r="C12" s="46">
        <f t="shared" si="1"/>
        <v>14</v>
      </c>
      <c r="D12" s="46">
        <f t="shared" si="2"/>
        <v>-11.99999995217031</v>
      </c>
    </row>
    <row r="13" spans="1:7" x14ac:dyDescent="0.25">
      <c r="A13" s="46">
        <f t="shared" si="3"/>
        <v>15.5</v>
      </c>
      <c r="B13" s="43">
        <f t="shared" si="0"/>
        <v>-13.499999992140779</v>
      </c>
      <c r="C13" s="46">
        <f t="shared" si="1"/>
        <v>15.5</v>
      </c>
      <c r="D13" s="46">
        <f t="shared" si="2"/>
        <v>-13.499999992140779</v>
      </c>
    </row>
    <row r="14" spans="1:7" x14ac:dyDescent="0.25">
      <c r="A14" s="46">
        <f t="shared" si="3"/>
        <v>17</v>
      </c>
      <c r="B14" s="43">
        <f t="shared" si="0"/>
        <v>-14.999999998708599</v>
      </c>
      <c r="C14" s="46">
        <f t="shared" si="1"/>
        <v>17</v>
      </c>
      <c r="D14" s="46">
        <f t="shared" si="2"/>
        <v>-14.999999998708599</v>
      </c>
    </row>
    <row r="15" spans="1:7" x14ac:dyDescent="0.25">
      <c r="A15" s="46">
        <f t="shared" si="3"/>
        <v>18.5</v>
      </c>
      <c r="B15" s="43">
        <f t="shared" si="0"/>
        <v>-16.4999999997878</v>
      </c>
      <c r="C15" s="46">
        <f t="shared" si="1"/>
        <v>18.5</v>
      </c>
      <c r="D15" s="46">
        <f t="shared" si="2"/>
        <v>-16.4999999997878</v>
      </c>
    </row>
    <row r="16" spans="1:7" x14ac:dyDescent="0.25">
      <c r="A16" s="46">
        <f t="shared" si="3"/>
        <v>20</v>
      </c>
      <c r="B16" s="43">
        <f t="shared" si="0"/>
        <v>-17.999999999965134</v>
      </c>
      <c r="C16" s="46"/>
      <c r="D16" s="46"/>
    </row>
    <row r="17" spans="2:8" x14ac:dyDescent="0.25">
      <c r="B17" s="43"/>
    </row>
    <row r="18" spans="2:8" x14ac:dyDescent="0.25">
      <c r="B18" s="43"/>
      <c r="F18" s="2" t="s">
        <v>1</v>
      </c>
      <c r="G18" s="2" t="s">
        <v>2</v>
      </c>
      <c r="H18" s="2" t="s">
        <v>12</v>
      </c>
    </row>
    <row r="19" spans="2:8" x14ac:dyDescent="0.25">
      <c r="B19" s="43"/>
      <c r="F19" s="2">
        <v>-1</v>
      </c>
      <c r="G19" s="2">
        <v>20</v>
      </c>
      <c r="H19" s="2">
        <v>15</v>
      </c>
    </row>
    <row r="20" spans="2:8" x14ac:dyDescent="0.25">
      <c r="B20" s="43"/>
    </row>
    <row r="21" spans="2:8" x14ac:dyDescent="0.25">
      <c r="B21" s="43"/>
      <c r="E21" s="44" t="s">
        <v>51</v>
      </c>
      <c r="F21" s="2">
        <f>ABS((F19-G19)/(H19-1))</f>
        <v>1.5</v>
      </c>
    </row>
    <row r="22" spans="2:8" x14ac:dyDescent="0.25">
      <c r="B22" s="43"/>
    </row>
    <row r="23" spans="2:8" x14ac:dyDescent="0.25">
      <c r="B23" s="43"/>
    </row>
    <row r="24" spans="2:8" x14ac:dyDescent="0.25">
      <c r="B24" s="43"/>
    </row>
    <row r="25" spans="2:8" x14ac:dyDescent="0.25">
      <c r="B25" s="4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01A0-3FA9-4D3A-B3EC-1D2CC49954E5}">
  <dimension ref="A1:T41"/>
  <sheetViews>
    <sheetView zoomScale="66" zoomScaleNormal="66" workbookViewId="0">
      <selection activeCell="O33" sqref="O33"/>
    </sheetView>
  </sheetViews>
  <sheetFormatPr defaultColWidth="9.140625" defaultRowHeight="15" x14ac:dyDescent="0.25"/>
  <cols>
    <col min="1" max="1" width="9.140625" style="47"/>
    <col min="2" max="2" width="10.42578125" style="47" customWidth="1"/>
    <col min="3" max="6" width="8.85546875" style="47" bestFit="1" customWidth="1"/>
    <col min="7" max="7" width="11.5703125" style="47" customWidth="1"/>
    <col min="8" max="8" width="11.5703125" style="47" bestFit="1" customWidth="1"/>
    <col min="9" max="9" width="11" style="47" customWidth="1"/>
    <col min="10" max="10" width="10.5703125" style="47" customWidth="1"/>
    <col min="11" max="11" width="11.140625" style="47" customWidth="1"/>
    <col min="12" max="12" width="11.5703125" style="47" customWidth="1"/>
    <col min="13" max="13" width="10.85546875" style="47" customWidth="1"/>
    <col min="14" max="14" width="10.28515625" style="47" customWidth="1"/>
    <col min="15" max="15" width="10.140625" style="47" customWidth="1"/>
    <col min="16" max="16" width="10.7109375" style="47" customWidth="1"/>
    <col min="17" max="17" width="9.140625" style="47"/>
    <col min="18" max="18" width="8.85546875" style="47" bestFit="1" customWidth="1"/>
    <col min="19" max="19" width="13.28515625" style="47" bestFit="1" customWidth="1"/>
    <col min="20" max="16384" width="9.140625" style="47"/>
  </cols>
  <sheetData>
    <row r="1" spans="1:19" x14ac:dyDescent="0.25">
      <c r="A1" s="45" t="s">
        <v>83</v>
      </c>
      <c r="C1" s="48"/>
      <c r="D1" s="62" t="s">
        <v>51</v>
      </c>
      <c r="E1" s="61">
        <f>(ABS(-5-15))/14</f>
        <v>1.4285714285714286</v>
      </c>
      <c r="K1" s="63"/>
    </row>
    <row r="3" spans="1:19" x14ac:dyDescent="0.25">
      <c r="A3" s="47" t="s">
        <v>52</v>
      </c>
    </row>
    <row r="4" spans="1:19" ht="45" x14ac:dyDescent="0.25">
      <c r="A4" s="51" t="s">
        <v>53</v>
      </c>
      <c r="B4" s="51" t="s">
        <v>54</v>
      </c>
      <c r="C4" s="51" t="s">
        <v>55</v>
      </c>
      <c r="D4" s="51" t="s">
        <v>56</v>
      </c>
      <c r="E4" s="51" t="s">
        <v>57</v>
      </c>
      <c r="F4" s="51" t="s">
        <v>58</v>
      </c>
      <c r="G4" s="51" t="s">
        <v>59</v>
      </c>
      <c r="H4" s="51" t="s">
        <v>60</v>
      </c>
      <c r="I4" s="51" t="s">
        <v>61</v>
      </c>
      <c r="J4" s="51" t="s">
        <v>62</v>
      </c>
      <c r="K4" s="51" t="s">
        <v>63</v>
      </c>
      <c r="L4" s="51" t="s">
        <v>64</v>
      </c>
      <c r="M4" s="51" t="s">
        <v>65</v>
      </c>
      <c r="N4" s="51" t="s">
        <v>66</v>
      </c>
      <c r="O4" s="51" t="s">
        <v>67</v>
      </c>
      <c r="P4" s="51" t="s">
        <v>68</v>
      </c>
    </row>
    <row r="5" spans="1:19" x14ac:dyDescent="0.25">
      <c r="A5" s="48" t="s">
        <v>7</v>
      </c>
      <c r="B5" s="48" t="s">
        <v>50</v>
      </c>
      <c r="C5" s="48" t="s">
        <v>69</v>
      </c>
      <c r="D5" s="48" t="s">
        <v>70</v>
      </c>
      <c r="E5" s="48" t="s">
        <v>71</v>
      </c>
      <c r="F5" s="48" t="s">
        <v>72</v>
      </c>
      <c r="G5" s="48" t="s">
        <v>73</v>
      </c>
      <c r="H5" s="48" t="s">
        <v>74</v>
      </c>
      <c r="I5" s="48" t="s">
        <v>75</v>
      </c>
      <c r="J5" s="48" t="s">
        <v>76</v>
      </c>
      <c r="K5" s="48" t="s">
        <v>77</v>
      </c>
      <c r="L5" s="48" t="s">
        <v>78</v>
      </c>
      <c r="M5" s="48" t="s">
        <v>79</v>
      </c>
      <c r="N5" s="48" t="s">
        <v>80</v>
      </c>
      <c r="O5" s="48" t="s">
        <v>81</v>
      </c>
      <c r="P5" s="48" t="s">
        <v>82</v>
      </c>
      <c r="R5" s="48" t="s">
        <v>7</v>
      </c>
      <c r="S5" s="48" t="s">
        <v>50</v>
      </c>
    </row>
    <row r="6" spans="1:19" x14ac:dyDescent="0.25">
      <c r="A6" s="49">
        <v>-5</v>
      </c>
      <c r="B6" s="49">
        <f>(0.3)^A6-A6+2</f>
        <v>418.52263374485597</v>
      </c>
      <c r="C6" s="47">
        <f>(B7-B6)/(A7-A6)</f>
        <v>-237.4809985772676</v>
      </c>
      <c r="D6" s="47">
        <f>(C7-C6)/(A8-A6)</f>
        <v>67.946764166043479</v>
      </c>
      <c r="E6" s="47">
        <f t="shared" ref="E6:E17" si="0">(D7-D6)/(A9-A6)</f>
        <v>-13.015176098464849</v>
      </c>
      <c r="F6" s="47">
        <f t="shared" ref="F6:F16" si="1">(E7-E6)/(A10-A6)</f>
        <v>1.8697889180575511</v>
      </c>
      <c r="G6" s="47">
        <f t="shared" ref="G6:G15" si="2">(F7-F6)/(A11-A6)</f>
        <v>-0.21489440152888578</v>
      </c>
      <c r="H6" s="47">
        <f t="shared" ref="H6:H14" si="3">(G7-G6)/(A12-A6)</f>
        <v>2.0581469278197151E-2</v>
      </c>
      <c r="I6" s="47">
        <f t="shared" ref="I6:I13" si="4">(H7-H6)/(A13-A6)</f>
        <v>-1.6895881670345512E-3</v>
      </c>
      <c r="J6" s="47">
        <f t="shared" ref="J6:J12" si="5">(I7-I6)/(A14-A6)</f>
        <v>1.2136498219086717E-4</v>
      </c>
      <c r="K6" s="47">
        <f t="shared" ref="K6:K11" si="6">(J7-J6)/(A15-A6)</f>
        <v>-7.749138288818305E-6</v>
      </c>
      <c r="L6" s="47">
        <f>(K7-K6)/(A16-A6)</f>
        <v>4.4530332243870042E-7</v>
      </c>
      <c r="M6" s="47">
        <f>(L7-L6)/(A17-A6)</f>
        <v>-2.3263002881362784E-8</v>
      </c>
      <c r="N6" s="47">
        <f>(M7-M6)/(A18-A6)</f>
        <v>1.1140047756363219E-9</v>
      </c>
      <c r="O6" s="47">
        <f>(N7-N6)/(A19-A6)</f>
        <v>-4.9243195160186937E-11</v>
      </c>
      <c r="P6" s="47">
        <f>(O7-O6)/(A20-A6)</f>
        <v>2.0212531652868615E-12</v>
      </c>
      <c r="R6" s="49">
        <f>A6</f>
        <v>-5</v>
      </c>
      <c r="S6" s="50">
        <f>$B$6+$C$6*(R6-$A$6)+$D$6*(R6-$A$6)*(R6-$A$7)+$E$6*(R6-$A$6)*(R6-$A$7)*(R6-$A$8)+$F$6*(R6-$A$6)*(R6-$A$7)*(R6-$A$8)*(R6-$A$9)+$G$6*(R6-$A$6)*(R6-$A$7)*(R6-$A$8)*(R6-$A$9)*(R6-$A$10)+$H$6*(R6-$A$6)*(R6-$A$7)*(R6-$A$8)*(R6-$A$9)*(R6-$A$10)*(R6-$A$11)+$I$6*(R6-$A$6)*(R6-$A$7)*(R6-$A$8)*(R6-$A$9)*(R6-$A$10)*(R6-$A$11)*(R6-$A$12)+$J$6*(R6-$A$6)*(R6-$A$7)*(R6-$A$8)*(R6-$A$9)*(R6-$A$10)*(R6-$A$11)*(R6-$A$12)*(R6-$A$13)+$K$6*(R6-$A$6)*(R6-$A$7)*(R6-$A$8)*(R6-$A$9)*(R6-$A$10)*(R6-$A$11)*(R6-$A$12)*(R6-$A$13)*(R6-$A$14)+$L$6*(R6-$A$6)*(R6-$A$7)*(R6-$A$8)*(R6-$A$9)*(R6-$A$10)*(R6-$A$11)*(R6-$A$12)*(R6-$A$13)*(R6-$A$14)*(R6-$A$15)+$M$6*(R6-$A$6)*(R6-$A$7)*(R6-$A$8)*(R6-$A$9)*(R6-$A$10)*(R6-$A$11)*(R6-$A$12)*(R6-$A$13)*(R6-$A$14)*(R6-$A$15)*(R6-$A$16)+$N$6*(R6-$A$6)*(R6-$A$7)*(R6-$A$8)*(R6-$A$9)*(R6-$A$10)*(R6-$A$11)*(R6-$A$12)*(R6-$A$13)*(R6-$A$14)*(R6-$A$15)*(R6-$A$16)*(R6-$A$17)+$O$6*(R6-$A$6)*(R6-$A$7)*(R6-$A$8)*(R6-$A$9)*(R6-$A$10)*(R6-$A$11)*(R6-$A$12)*(R6-$A$13)*(R6-$A$14)*(R6-$A$15)*(R6-$A$16)*(R6-$A$17)*(R6-$A$18)+$P$6*(R6-$A$6)*(R6-$A$7)*(R6-$A$8)*(R6-$A$9)*(R6-$A$10)*(R6-$A$11)*(R6-$A$12)*(R6-$A$13)*(R6-$A$14)*(R6-$A$15)*(R6-$A$16)*(R6-$A$17)*(R6-$A$18)*(R6-$A$19)</f>
        <v>418.52263374485597</v>
      </c>
    </row>
    <row r="7" spans="1:19" x14ac:dyDescent="0.25">
      <c r="A7" s="49">
        <f>A6+$E$1</f>
        <v>-3.5714285714285712</v>
      </c>
      <c r="B7" s="49">
        <f t="shared" ref="B7:B20" si="7">(0.3)^A7-A7+2</f>
        <v>79.264064348759376</v>
      </c>
      <c r="C7" s="47">
        <f t="shared" ref="C7:C19" si="8">(B8-B7)/(A8-A7)</f>
        <v>-43.347386674286184</v>
      </c>
      <c r="D7" s="47">
        <f t="shared" ref="D7:D18" si="9">(C8-C7)/(A9-A7)</f>
        <v>12.16743802976554</v>
      </c>
      <c r="E7" s="47">
        <f t="shared" si="0"/>
        <v>-2.3306679952788412</v>
      </c>
      <c r="F7" s="47">
        <f t="shared" si="1"/>
        <v>0.33482890713693847</v>
      </c>
      <c r="G7" s="47">
        <f t="shared" si="2"/>
        <v>-3.8481807715767313E-2</v>
      </c>
      <c r="H7" s="47">
        <f t="shared" si="3"/>
        <v>3.6855876078516385E-3</v>
      </c>
      <c r="I7" s="47">
        <f t="shared" si="4"/>
        <v>-3.025597991389263E-4</v>
      </c>
      <c r="J7" s="47">
        <f>(I8-I7)/(A15-A7)</f>
        <v>2.1733204191774675E-5</v>
      </c>
      <c r="K7" s="47">
        <f t="shared" si="6"/>
        <v>-1.3876622539797275E-6</v>
      </c>
      <c r="L7" s="47">
        <f>(K8-K7)/(A17-A7)</f>
        <v>7.9741848588713751E-8</v>
      </c>
      <c r="M7" s="47">
        <f>(L8-L7)/(A18-A7)</f>
        <v>-4.1657781561686931E-9</v>
      </c>
      <c r="N7" s="47">
        <f>(M8-M7)/(A19-A7)</f>
        <v>1.9948829408999297E-10</v>
      </c>
      <c r="O7" s="47">
        <f>(N8-N7)/(A20-A7)</f>
        <v>-8.8181318544497074E-12</v>
      </c>
      <c r="R7" s="49">
        <f t="shared" ref="R7:R20" si="10">R6+$E$1</f>
        <v>-3.5714285714285712</v>
      </c>
      <c r="S7" s="50">
        <f>$B$6+$C$6*(R7-$A$6)+$D$6*(R7-$A$6)*(R7-$A$7)+$E$6*(R7-$A$6)*(R7-$A$7)*(R7-$A$8)+$F$6*(R7-$A$6)*(R7-$A$7)*(R7-$A$8)*(R7-$A$9)+$G$6*(R7-$A$6)*(R7-$A$7)*(R7-$A$8)*(R7-$A$9)*(R7-$A$10)+$H$6*(R7-$A$6)*(R7-$A$7)*(R7-$A$8)*(R7-$A$9)*(R7-$A$10)*(R7-$A$11)+$I$6*(R7-$A$6)*(R7-$A$7)*(R7-$A$8)*(R7-$A$9)*(R7-$A$10)*(R7-$A$11)*(R7-$A$12)+$J$6*(R7-$A$6)*(R7-$A$7)*(R7-$A$8)*(R7-$A$9)*(R7-$A$10)*(R7-$A$11)*(R7-$A$12)*(R7-$A$13)+$K$6*(R7-$A$6)*(R7-$A$7)*(R7-$A$8)*(R7-$A$9)*(R7-$A$10)*(R7-$A$11)*(R7-$A$12)*(R7-$A$13)*(R7-$A$14)+$L$6*(R7-$A$6)*(R7-$A$7)*(R7-$A$8)*(R7-$A$9)*(R7-$A$10)*(R7-$A$11)*(R7-$A$12)*(R7-$A$13)*(R7-$A$14)*(R7-$A$15)+$M$6*(R7-$A$6)*(R7-$A$7)*(R7-$A$8)*(R7-$A$9)*(R7-$A$10)*(R7-$A$11)*(R7-$A$12)*(R7-$A$13)*(R7-$A$14)*(R7-$A$15)*(R7-$A$16)+$N$6*(R7-$A$6)*(R7-$A$7)*(R7-$A$8)*(R7-$A$9)*(R7-$A$10)*(R7-$A$11)*(R7-$A$12)*(R7-$A$13)*(R7-$A$14)*(R7-$A$15)*(R7-$A$16)*(R7-$A$17)+$O$6*(R7-$A$6)*(R7-$A$7)*(R7-$A$8)*(R7-$A$9)*(R7-$A$10)*(R7-$A$11)*(R7-$A$12)*(R7-$A$13)*(R7-$A$14)*(R7-$A$15)*(R7-$A$16)*(R7-$A$17)*(R7-$A$18)+$P$6*(R7-$A$6)*(R7-$A$7)*(R7-$A$8)*(R7-$A$9)*(R7-$A$10)*(R7-$A$11)*(R7-$A$12)*(R7-$A$13)*(R7-$A$14)*(R7-$A$15)*(R7-$A$16)*(R7-$A$17)*(R7-$A$18)*(R7-$A$19)</f>
        <v>79.264064348759348</v>
      </c>
    </row>
    <row r="8" spans="1:19" x14ac:dyDescent="0.25">
      <c r="A8" s="49">
        <f>A7+$E$1</f>
        <v>-2.1428571428571423</v>
      </c>
      <c r="B8" s="49">
        <f t="shared" si="7"/>
        <v>17.339226242636247</v>
      </c>
      <c r="C8" s="47">
        <f t="shared" si="8"/>
        <v>-8.5832780178132051</v>
      </c>
      <c r="D8" s="47">
        <f t="shared" si="9"/>
        <v>2.1788609071419338</v>
      </c>
      <c r="E8" s="47">
        <f t="shared" si="0"/>
        <v>-0.41735995449633551</v>
      </c>
      <c r="F8" s="47">
        <f t="shared" si="1"/>
        <v>5.9958852024314759E-2</v>
      </c>
      <c r="G8" s="47">
        <f t="shared" si="2"/>
        <v>-6.8910567913246963E-3</v>
      </c>
      <c r="H8" s="47">
        <f>(G9-G8)/(A14-A8)</f>
        <v>6.5998961646237544E-4</v>
      </c>
      <c r="I8" s="47">
        <f t="shared" si="4"/>
        <v>-5.4180322661501372E-5</v>
      </c>
      <c r="J8" s="47">
        <f t="shared" si="5"/>
        <v>3.8918323548924619E-6</v>
      </c>
      <c r="K8" s="47">
        <f t="shared" si="6"/>
        <v>-2.4849298842667385E-7</v>
      </c>
      <c r="L8" s="47">
        <f>(K9-K8)/(A18-A8)</f>
        <v>1.4279620420348571E-8</v>
      </c>
      <c r="M8" s="47">
        <f>(L9-L8)/(A19-A8)</f>
        <v>-7.459788289116702E-10</v>
      </c>
      <c r="N8" s="47">
        <f>(M9-M8)/(A20-A8)</f>
        <v>3.5722988221641268E-11</v>
      </c>
      <c r="R8" s="49">
        <f t="shared" si="10"/>
        <v>-2.1428571428571423</v>
      </c>
      <c r="S8" s="50">
        <f t="shared" ref="S8:S20" si="11">$B$6+$C$6*(R8-$A$6)+$D$6*(R8-$A$6)*(R8-$A$7)+$E$6*(R8-$A$6)*(R8-$A$7)*(R8-$A$8)+$F$6*(R8-$A$6)*(R8-$A$7)*(R8-$A$8)*(R8-$A$9)+$G$6*(R8-$A$6)*(R8-$A$7)*(R8-$A$8)*(R8-$A$9)*(R8-$A$10)+$H$6*(R8-$A$6)*(R8-$A$7)*(R8-$A$8)*(R8-$A$9)*(R8-$A$10)*(R8-$A$11)+$I$6*(R8-$A$6)*(R8-$A$7)*(R8-$A$8)*(R8-$A$9)*(R8-$A$10)*(R8-$A$11)*(R8-$A$12)+$J$6*(R8-$A$6)*(R8-$A$7)*(R8-$A$8)*(R8-$A$9)*(R8-$A$10)*(R8-$A$11)*(R8-$A$12)*(R8-$A$13)+$K$6*(R8-$A$6)*(R8-$A$7)*(R8-$A$8)*(R8-$A$9)*(R8-$A$10)*(R8-$A$11)*(R8-$A$12)*(R8-$A$13)*(R8-$A$14)+$L$6*(R8-$A$6)*(R8-$A$7)*(R8-$A$8)*(R8-$A$9)*(R8-$A$10)*(R8-$A$11)*(R8-$A$12)*(R8-$A$13)*(R8-$A$14)*(R8-$A$15)+$M$6*(R8-$A$6)*(R8-$A$7)*(R8-$A$8)*(R8-$A$9)*(R8-$A$10)*(R8-$A$11)*(R8-$A$12)*(R8-$A$13)*(R8-$A$14)*(R8-$A$15)*(R8-$A$16)+$N$6*(R8-$A$6)*(R8-$A$7)*(R8-$A$8)*(R8-$A$9)*(R8-$A$10)*(R8-$A$11)*(R8-$A$12)*(R8-$A$13)*(R8-$A$14)*(R8-$A$15)*(R8-$A$16)*(R8-$A$17)+$O$6*(R8-$A$6)*(R8-$A$7)*(R8-$A$8)*(R8-$A$9)*(R8-$A$10)*(R8-$A$11)*(R8-$A$12)*(R8-$A$13)*(R8-$A$14)*(R8-$A$15)*(R8-$A$16)*(R8-$A$17)*(R8-$A$18)+$P$6*(R8-$A$6)*(R8-$A$7)*(R8-$A$8)*(R8-$A$9)*(R8-$A$10)*(R8-$A$11)*(R8-$A$12)*(R8-$A$13)*(R8-$A$14)*(R8-$A$15)*(R8-$A$16)*(R8-$A$17)*(R8-$A$18)*(R8-$A$19)</f>
        <v>17.339226242636244</v>
      </c>
    </row>
    <row r="9" spans="1:19" x14ac:dyDescent="0.25">
      <c r="A9" s="49">
        <f>A8+$E$1</f>
        <v>-0.71428571428571375</v>
      </c>
      <c r="B9" s="49">
        <f t="shared" si="7"/>
        <v>5.0774005029030969</v>
      </c>
      <c r="C9" s="47">
        <f t="shared" si="8"/>
        <v>-2.3579611402648224</v>
      </c>
      <c r="D9" s="47">
        <f t="shared" si="9"/>
        <v>0.39017538787192452</v>
      </c>
      <c r="E9" s="47">
        <f t="shared" si="0"/>
        <v>-7.4737942928822604E-2</v>
      </c>
      <c r="F9" s="47">
        <f t="shared" si="1"/>
        <v>1.073701780056693E-2</v>
      </c>
      <c r="G9" s="47">
        <f t="shared" si="2"/>
        <v>-1.2340029359329059E-3</v>
      </c>
      <c r="H9" s="47">
        <f t="shared" si="3"/>
        <v>1.1818638984736166E-4</v>
      </c>
      <c r="I9" s="47">
        <f t="shared" si="4"/>
        <v>-9.7022386055875226E-6</v>
      </c>
      <c r="J9" s="47">
        <f t="shared" si="5"/>
        <v>6.9692250369236944E-7</v>
      </c>
      <c r="K9" s="47">
        <f t="shared" si="6"/>
        <v>-4.4498410993122815E-8</v>
      </c>
      <c r="L9" s="47">
        <f>(K10-K9)/(A19-A9)</f>
        <v>2.5570959660223236E-9</v>
      </c>
      <c r="M9" s="47">
        <f>(L10-L9)/(A20-A9)</f>
        <v>-1.335847451121055E-10</v>
      </c>
      <c r="R9" s="49">
        <f t="shared" si="10"/>
        <v>-0.71428571428571375</v>
      </c>
      <c r="S9" s="50">
        <f t="shared" si="11"/>
        <v>5.0774005029031173</v>
      </c>
    </row>
    <row r="10" spans="1:19" x14ac:dyDescent="0.25">
      <c r="A10" s="49">
        <f t="shared" ref="A10:A20" si="12">A9+$E$1</f>
        <v>0.71428571428571486</v>
      </c>
      <c r="B10" s="49">
        <f t="shared" si="7"/>
        <v>1.7088845882390649</v>
      </c>
      <c r="C10" s="47">
        <f t="shared" si="8"/>
        <v>-1.2431743177736096</v>
      </c>
      <c r="D10" s="47">
        <f t="shared" si="9"/>
        <v>6.9869918176970552E-2</v>
      </c>
      <c r="E10" s="47">
        <f t="shared" si="0"/>
        <v>-1.3383555497011573E-2</v>
      </c>
      <c r="F10" s="47">
        <f t="shared" si="1"/>
        <v>1.9227111153318876E-3</v>
      </c>
      <c r="G10" s="47">
        <f t="shared" si="2"/>
        <v>-2.209767372412344E-4</v>
      </c>
      <c r="H10" s="47">
        <f t="shared" si="3"/>
        <v>2.1164003791486438E-5</v>
      </c>
      <c r="I10" s="47">
        <f t="shared" si="4"/>
        <v>-1.7374099919604435E-6</v>
      </c>
      <c r="J10" s="47">
        <f t="shared" si="5"/>
        <v>1.2480007663793325E-7</v>
      </c>
      <c r="K10" s="47">
        <f t="shared" si="6"/>
        <v>-7.9684686213753358E-9</v>
      </c>
      <c r="L10" s="47">
        <f>(K11-K10)/(A20-A10)</f>
        <v>4.579071142606656E-10</v>
      </c>
      <c r="R10" s="49">
        <f t="shared" si="10"/>
        <v>0.71428571428571486</v>
      </c>
      <c r="S10" s="50">
        <f t="shared" si="11"/>
        <v>1.7088845882393571</v>
      </c>
    </row>
    <row r="11" spans="1:19" x14ac:dyDescent="0.25">
      <c r="A11" s="49">
        <f t="shared" si="12"/>
        <v>2.1428571428571432</v>
      </c>
      <c r="B11" s="49">
        <f t="shared" si="7"/>
        <v>-6.70787228660914E-2</v>
      </c>
      <c r="C11" s="47">
        <f t="shared" si="8"/>
        <v>-1.0435459801251223</v>
      </c>
      <c r="D11" s="47">
        <f t="shared" si="9"/>
        <v>1.2511823189778091E-2</v>
      </c>
      <c r="E11" s="47">
        <f t="shared" si="0"/>
        <v>-2.3966348379722119E-3</v>
      </c>
      <c r="F11" s="47">
        <f t="shared" si="1"/>
        <v>3.4430584932307025E-4</v>
      </c>
      <c r="G11" s="47">
        <f t="shared" si="2"/>
        <v>-3.9570990457064952E-5</v>
      </c>
      <c r="H11" s="47">
        <f t="shared" si="3"/>
        <v>3.7899038718820041E-6</v>
      </c>
      <c r="I11" s="47">
        <f t="shared" si="4"/>
        <v>-3.1112340181263488E-7</v>
      </c>
      <c r="J11" s="47">
        <f t="shared" si="5"/>
        <v>2.2348337220250348E-8</v>
      </c>
      <c r="K11" s="47">
        <f t="shared" si="6"/>
        <v>-1.426938417651541E-9</v>
      </c>
      <c r="R11" s="49">
        <f t="shared" si="10"/>
        <v>2.1428571428571432</v>
      </c>
      <c r="S11" s="50">
        <f t="shared" si="11"/>
        <v>-6.7078722866313001E-2</v>
      </c>
    </row>
    <row r="12" spans="1:19" x14ac:dyDescent="0.25">
      <c r="A12" s="49">
        <f t="shared" si="12"/>
        <v>3.5714285714285721</v>
      </c>
      <c r="B12" s="49">
        <f t="shared" si="7"/>
        <v>-1.5578586944734094</v>
      </c>
      <c r="C12" s="47">
        <f t="shared" si="8"/>
        <v>-1.0077979138686135</v>
      </c>
      <c r="D12" s="47">
        <f t="shared" si="9"/>
        <v>2.2405310270400378E-3</v>
      </c>
      <c r="E12" s="47">
        <f t="shared" si="0"/>
        <v>-4.291728418403816E-4</v>
      </c>
      <c r="F12" s="47">
        <f t="shared" si="1"/>
        <v>6.1655917486891967E-5</v>
      </c>
      <c r="G12" s="47">
        <f t="shared" si="2"/>
        <v>-7.0861001266477698E-6</v>
      </c>
      <c r="H12" s="47">
        <f t="shared" si="3"/>
        <v>6.7866985375565511E-7</v>
      </c>
      <c r="I12" s="47">
        <f t="shared" si="4"/>
        <v>-5.5713833581202279E-8</v>
      </c>
      <c r="J12" s="47">
        <f t="shared" si="5"/>
        <v>4.0019861361591083E-9</v>
      </c>
      <c r="R12" s="49">
        <f t="shared" si="10"/>
        <v>3.5714285714285721</v>
      </c>
      <c r="S12" s="50">
        <f t="shared" si="11"/>
        <v>-1.557858694474362</v>
      </c>
    </row>
    <row r="13" spans="1:19" x14ac:dyDescent="0.25">
      <c r="A13" s="49">
        <f t="shared" si="12"/>
        <v>5.0000000000000009</v>
      </c>
      <c r="B13" s="49">
        <f t="shared" si="7"/>
        <v>-2.9975700000000005</v>
      </c>
      <c r="C13" s="47">
        <f t="shared" si="8"/>
        <v>-1.0013963966484991</v>
      </c>
      <c r="D13" s="47">
        <f t="shared" si="9"/>
        <v>4.0121884772411623E-4</v>
      </c>
      <c r="E13" s="47">
        <f t="shared" si="0"/>
        <v>-7.6853313343856088E-5</v>
      </c>
      <c r="F13" s="47">
        <f t="shared" si="1"/>
        <v>1.1040916582265039E-5</v>
      </c>
      <c r="G13" s="47">
        <f t="shared" si="2"/>
        <v>-1.2689299515992965E-6</v>
      </c>
      <c r="H13" s="47">
        <f t="shared" si="3"/>
        <v>1.2153151794363232E-7</v>
      </c>
      <c r="I13" s="47">
        <f t="shared" si="4"/>
        <v>-9.9768491679553181E-9</v>
      </c>
      <c r="R13" s="49">
        <f t="shared" si="10"/>
        <v>5.0000000000000009</v>
      </c>
      <c r="S13" s="50">
        <f t="shared" si="11"/>
        <v>-2.9975700000011898</v>
      </c>
    </row>
    <row r="14" spans="1:19" x14ac:dyDescent="0.25">
      <c r="A14" s="49">
        <f t="shared" si="12"/>
        <v>6.4285714285714297</v>
      </c>
      <c r="B14" s="49">
        <f t="shared" si="7"/>
        <v>-4.4281362809264282</v>
      </c>
      <c r="C14" s="47">
        <f t="shared" si="8"/>
        <v>-1.0002500570835731</v>
      </c>
      <c r="D14" s="47">
        <f t="shared" si="9"/>
        <v>7.1847504821875862E-5</v>
      </c>
      <c r="E14" s="47">
        <f t="shared" si="0"/>
        <v>-1.3762361445198713E-5</v>
      </c>
      <c r="F14" s="47">
        <f t="shared" si="1"/>
        <v>1.9771312136986355E-6</v>
      </c>
      <c r="G14" s="47">
        <f t="shared" si="2"/>
        <v>-2.2723122636816216E-7</v>
      </c>
      <c r="H14" s="47">
        <f t="shared" si="3"/>
        <v>2.1763026264079147E-8</v>
      </c>
      <c r="R14" s="49">
        <f t="shared" si="10"/>
        <v>6.4285714285714297</v>
      </c>
      <c r="S14" s="50">
        <f t="shared" si="11"/>
        <v>-4.4281362809262532</v>
      </c>
    </row>
    <row r="15" spans="1:19" x14ac:dyDescent="0.25">
      <c r="A15" s="49">
        <f t="shared" si="12"/>
        <v>7.8571428571428585</v>
      </c>
      <c r="B15" s="49">
        <f t="shared" si="7"/>
        <v>-5.8570649339029615</v>
      </c>
      <c r="C15" s="47">
        <f t="shared" si="8"/>
        <v>-1.0000447784983677</v>
      </c>
      <c r="D15" s="47">
        <f t="shared" si="9"/>
        <v>1.2865955771024231E-5</v>
      </c>
      <c r="E15" s="47">
        <f t="shared" si="0"/>
        <v>-2.4644687954922255E-6</v>
      </c>
      <c r="F15" s="47">
        <f t="shared" si="1"/>
        <v>3.5405102535462001E-7</v>
      </c>
      <c r="G15" s="47">
        <f t="shared" si="2"/>
        <v>-4.0691001247483718E-8</v>
      </c>
      <c r="R15" s="49">
        <f t="shared" si="10"/>
        <v>7.8571428571428585</v>
      </c>
      <c r="S15" s="50">
        <f t="shared" si="11"/>
        <v>-5.8570649339047378</v>
      </c>
    </row>
    <row r="16" spans="1:19" x14ac:dyDescent="0.25">
      <c r="A16" s="49">
        <f>A15+$E$1</f>
        <v>9.2857142857142865</v>
      </c>
      <c r="B16" s="49">
        <f t="shared" si="7"/>
        <v>-7.2857003317577718</v>
      </c>
      <c r="C16" s="47">
        <f t="shared" si="8"/>
        <v>-1.0000080186247362</v>
      </c>
      <c r="D16" s="47">
        <f t="shared" si="9"/>
        <v>2.3039466474861211E-6</v>
      </c>
      <c r="E16" s="47">
        <f t="shared" si="0"/>
        <v>-4.4132007918011108E-7</v>
      </c>
      <c r="F16" s="47">
        <f t="shared" si="1"/>
        <v>6.3401016444022008E-8</v>
      </c>
      <c r="R16" s="49">
        <f t="shared" si="10"/>
        <v>9.2857142857142865</v>
      </c>
      <c r="S16" s="50">
        <f t="shared" si="11"/>
        <v>-7.2857003317499149</v>
      </c>
    </row>
    <row r="17" spans="1:20" x14ac:dyDescent="0.25">
      <c r="A17" s="49">
        <f t="shared" si="12"/>
        <v>10.714285714285715</v>
      </c>
      <c r="B17" s="49">
        <f t="shared" si="7"/>
        <v>-8.714283215507395</v>
      </c>
      <c r="C17" s="47">
        <f t="shared" si="8"/>
        <v>-1.0000014359200291</v>
      </c>
      <c r="D17" s="47">
        <f t="shared" si="9"/>
        <v>4.1257487957135899E-7</v>
      </c>
      <c r="E17" s="47">
        <f t="shared" si="0"/>
        <v>-7.902855664284241E-8</v>
      </c>
      <c r="R17" s="49">
        <f t="shared" si="10"/>
        <v>10.714285714285715</v>
      </c>
      <c r="S17" s="50">
        <f t="shared" si="11"/>
        <v>-8.714283215507443</v>
      </c>
    </row>
    <row r="18" spans="1:20" x14ac:dyDescent="0.25">
      <c r="A18" s="49">
        <f t="shared" si="12"/>
        <v>12.142857142857144</v>
      </c>
      <c r="B18" s="49">
        <f t="shared" si="7"/>
        <v>-10.142856695393151</v>
      </c>
      <c r="C18" s="47">
        <f t="shared" si="8"/>
        <v>-1.0000002571346589</v>
      </c>
      <c r="D18" s="47">
        <f t="shared" si="9"/>
        <v>7.3881065387748624E-8</v>
      </c>
      <c r="R18" s="49">
        <f t="shared" si="10"/>
        <v>12.142857142857144</v>
      </c>
      <c r="S18" s="50">
        <f t="shared" si="11"/>
        <v>-10.142856695422616</v>
      </c>
    </row>
    <row r="19" spans="1:20" x14ac:dyDescent="0.25">
      <c r="A19" s="49">
        <f t="shared" si="12"/>
        <v>13.571428571428573</v>
      </c>
      <c r="B19" s="49">
        <f t="shared" si="7"/>
        <v>-11.571428491299807</v>
      </c>
      <c r="C19" s="47">
        <f t="shared" si="8"/>
        <v>-1.0000000460459006</v>
      </c>
      <c r="R19" s="49">
        <f t="shared" si="10"/>
        <v>13.571428571428573</v>
      </c>
      <c r="S19" s="50">
        <f t="shared" si="11"/>
        <v>-11.571428491243989</v>
      </c>
    </row>
    <row r="20" spans="1:20" x14ac:dyDescent="0.25">
      <c r="A20" s="49">
        <f t="shared" si="12"/>
        <v>15.000000000000002</v>
      </c>
      <c r="B20" s="49">
        <f t="shared" si="7"/>
        <v>-12.999999985651094</v>
      </c>
      <c r="R20" s="49">
        <f t="shared" si="10"/>
        <v>15.000000000000002</v>
      </c>
      <c r="S20" s="50">
        <f t="shared" si="11"/>
        <v>-12.999999985648852</v>
      </c>
    </row>
    <row r="23" spans="1:20" x14ac:dyDescent="0.25">
      <c r="A23" s="84"/>
      <c r="B23" s="84"/>
      <c r="C23" s="84"/>
      <c r="D23" s="84"/>
    </row>
    <row r="25" spans="1:20" x14ac:dyDescent="0.25">
      <c r="A25" s="48"/>
      <c r="B25" s="48"/>
      <c r="D25" s="48"/>
      <c r="E25" s="48"/>
    </row>
    <row r="26" spans="1:20" x14ac:dyDescent="0.25">
      <c r="A26" s="49"/>
      <c r="B26" s="49"/>
      <c r="D26" s="49"/>
    </row>
    <row r="27" spans="1:20" x14ac:dyDescent="0.25">
      <c r="A27" s="49"/>
      <c r="B27" s="49"/>
      <c r="D27" s="49"/>
    </row>
    <row r="28" spans="1:20" x14ac:dyDescent="0.25">
      <c r="A28" s="49"/>
      <c r="B28" s="49"/>
      <c r="D28" s="49"/>
    </row>
    <row r="29" spans="1:20" x14ac:dyDescent="0.25">
      <c r="A29" s="49"/>
      <c r="B29" s="49"/>
      <c r="D29" s="49"/>
    </row>
    <row r="30" spans="1:20" x14ac:dyDescent="0.25">
      <c r="A30" s="49"/>
      <c r="B30" s="49"/>
      <c r="D30" s="49"/>
      <c r="T30"/>
    </row>
    <row r="31" spans="1:20" x14ac:dyDescent="0.25">
      <c r="A31" s="49"/>
      <c r="B31" s="49"/>
      <c r="D31" s="49"/>
    </row>
    <row r="32" spans="1:20" x14ac:dyDescent="0.25">
      <c r="A32" s="49"/>
      <c r="B32" s="49"/>
      <c r="D32" s="49"/>
    </row>
    <row r="33" spans="1:4" x14ac:dyDescent="0.25">
      <c r="A33" s="49"/>
      <c r="B33" s="49"/>
      <c r="D33" s="49"/>
    </row>
    <row r="34" spans="1:4" x14ac:dyDescent="0.25">
      <c r="A34" s="49"/>
      <c r="B34" s="49"/>
      <c r="D34" s="49"/>
    </row>
    <row r="35" spans="1:4" x14ac:dyDescent="0.25">
      <c r="A35" s="49"/>
      <c r="B35" s="49"/>
      <c r="D35" s="49"/>
    </row>
    <row r="36" spans="1:4" x14ac:dyDescent="0.25">
      <c r="A36" s="49"/>
      <c r="B36" s="49"/>
      <c r="D36" s="49"/>
    </row>
    <row r="37" spans="1:4" x14ac:dyDescent="0.25">
      <c r="A37" s="49"/>
      <c r="B37" s="49"/>
      <c r="D37" s="49"/>
    </row>
    <row r="38" spans="1:4" x14ac:dyDescent="0.25">
      <c r="A38" s="49"/>
      <c r="B38" s="49"/>
      <c r="D38" s="49"/>
    </row>
    <row r="39" spans="1:4" x14ac:dyDescent="0.25">
      <c r="A39" s="49"/>
      <c r="B39" s="49"/>
      <c r="D39" s="49"/>
    </row>
    <row r="40" spans="1:4" x14ac:dyDescent="0.25">
      <c r="A40" s="49"/>
      <c r="B40" s="49"/>
      <c r="D40" s="49"/>
    </row>
    <row r="41" spans="1:4" x14ac:dyDescent="0.25">
      <c r="A41" s="49"/>
      <c r="B41" s="49"/>
      <c r="D41" s="49"/>
    </row>
  </sheetData>
  <mergeCells count="1">
    <mergeCell ref="A23:D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5CBD-6D75-4DE5-B7B8-0DB8025B535B}">
  <dimension ref="A1:N28"/>
  <sheetViews>
    <sheetView zoomScale="148" zoomScaleNormal="148" workbookViewId="0">
      <selection activeCell="M13" sqref="M13"/>
    </sheetView>
  </sheetViews>
  <sheetFormatPr defaultColWidth="9.140625" defaultRowHeight="15" x14ac:dyDescent="0.25"/>
  <cols>
    <col min="1" max="2" width="9.140625" style="64"/>
    <col min="3" max="3" width="13.85546875" style="64" customWidth="1"/>
    <col min="4" max="16384" width="9.140625" style="64"/>
  </cols>
  <sheetData>
    <row r="1" spans="1:14" x14ac:dyDescent="0.25">
      <c r="A1" s="45" t="s">
        <v>28</v>
      </c>
      <c r="B1" s="45"/>
      <c r="D1" s="64" t="s">
        <v>51</v>
      </c>
      <c r="E1" s="69">
        <v>0.6</v>
      </c>
    </row>
    <row r="2" spans="1:14" x14ac:dyDescent="0.25">
      <c r="F2" s="64" t="s">
        <v>94</v>
      </c>
    </row>
    <row r="3" spans="1:14" x14ac:dyDescent="0.25">
      <c r="A3" s="64" t="s">
        <v>12</v>
      </c>
      <c r="B3" s="65" t="s">
        <v>7</v>
      </c>
      <c r="C3" s="65" t="s">
        <v>28</v>
      </c>
      <c r="F3" s="66" t="s">
        <v>93</v>
      </c>
      <c r="G3" s="66">
        <v>0</v>
      </c>
      <c r="H3" s="66">
        <v>1</v>
      </c>
      <c r="I3" s="66">
        <v>2</v>
      </c>
      <c r="J3" s="66">
        <v>3</v>
      </c>
      <c r="M3" s="68" t="s">
        <v>92</v>
      </c>
      <c r="N3" s="65"/>
    </row>
    <row r="4" spans="1:14" x14ac:dyDescent="0.25">
      <c r="A4" s="64">
        <v>1</v>
      </c>
      <c r="B4" s="65">
        <v>-1</v>
      </c>
      <c r="C4" s="65">
        <f>(0.3)^B4-B4+2</f>
        <v>6.3333333333333339</v>
      </c>
      <c r="F4" s="66">
        <v>0</v>
      </c>
      <c r="G4" s="65">
        <f>$B$4^(F4+G3)+$B$5^(F4+G3)+$B$6^(F4+G3)+$B$7^(F4+G3)+$B$8^(F4+G3)+$B$9^(F4+G3)+$B$10^(F4+G3)</f>
        <v>7</v>
      </c>
      <c r="H4" s="65">
        <f>$B$4^(F4+H3)+$B$5^(F4+H3)+$B$6^(F4+H3)+$B$7^(F4+H3)+$B$8^(F4+H3)+$B$9^(F4+H3)+$B$10^(F4+H3)</f>
        <v>5.6</v>
      </c>
      <c r="I4" s="65">
        <f>$B$4^(F4+I3)+$B$5^(F4+I3)+$B$6^(F4+I3)+$B$7^(F4+I3)+$B$8^(F4+I3)+$B$9^(F4+I3)+$B$10^(F4+I3)</f>
        <v>14.56</v>
      </c>
      <c r="J4" s="65">
        <f>$B$4^(F4+J3)+$B$5^(F4+J3)+$B$6^(F4+J3)+$B$7^(F4+J3)+$B$8^(F4+J3)+$B$9^(F4+J3)+$B$10^(F4+J3)</f>
        <v>27.776000000000003</v>
      </c>
      <c r="M4" s="66">
        <v>0</v>
      </c>
      <c r="N4" s="67">
        <f>C4*$B$4^M4+C5*$B$5^M4+C6*$B$6^M4+C7*$B$7^M4+C8*$B$8^M4+C9*$B$9^M4+C10*$B$10^M4</f>
        <v>14.838702551564062</v>
      </c>
    </row>
    <row r="5" spans="1:14" x14ac:dyDescent="0.25">
      <c r="A5" s="64">
        <v>2</v>
      </c>
      <c r="B5" s="65">
        <f>B4+$E$1</f>
        <v>-0.4</v>
      </c>
      <c r="C5" s="65">
        <f t="shared" ref="C5:C13" si="0">(0.3)^B5-B5+2</f>
        <v>4.0186445827673465</v>
      </c>
      <c r="F5" s="66">
        <v>1</v>
      </c>
      <c r="G5" s="65">
        <f>$B$4^(F5+G3)+$B$5^(F5+G3)+$B$6^(F5+G3)+$B$7^(F5+G3)+$B$8^(F5+G3)+$B$9^(F5+G3)+$B$10^(F5+G3)</f>
        <v>5.6</v>
      </c>
      <c r="H5" s="65">
        <f>$B$4^(F5+H3)+$B$5^(F5+H3)+$B$6^(F5+H3)+$B$7^(F5+H3)+$B$8^(F5+H3)+$B$9^(F5+H3)+$B$10^(F5+H3)</f>
        <v>14.56</v>
      </c>
      <c r="I5" s="65">
        <f>$B$4^(F5+I3)+$B$5^(F5+I3)+$B$6^(F5+I3)+$B$7^(F5+I3)+$B$8^(F5+I3)+$B$9^(F5+I3)+$B$10^(F5+I3)</f>
        <v>27.776000000000003</v>
      </c>
      <c r="J5" s="65">
        <f>$B$4^(F5+J3)+$B$5^(F5+J3)+$B$6^(F5+J3)+$B$7^(F5+J3)+$B$8^(F5+J3)+$B$9^(F5+J3)+$B$10^(F5+J3)</f>
        <v>66.975999999999999</v>
      </c>
      <c r="M5" s="66">
        <v>1</v>
      </c>
      <c r="N5" s="65">
        <f>C4*$B$4^M5+C5*$B$5^M5+C6*$B$6^M5+C7*$B$7^M5+C8*$B$8^M5+C9*$B$9^M5+C10*$B$10^M5</f>
        <v>-6.3251430296029136</v>
      </c>
    </row>
    <row r="6" spans="1:14" x14ac:dyDescent="0.25">
      <c r="A6" s="64">
        <v>3</v>
      </c>
      <c r="B6" s="65">
        <f t="shared" ref="B5:B13" si="1">B5+$E$1</f>
        <v>0.19999999999999996</v>
      </c>
      <c r="C6" s="65">
        <f t="shared" si="0"/>
        <v>2.586003085596623</v>
      </c>
      <c r="F6" s="66">
        <v>2</v>
      </c>
      <c r="G6" s="65">
        <f>$B$4^(F6+G3)+$B$5^(F6+G3)+$B$6^(F6+G3)+$B$7^(F6+G3)+$B$8^(F6+G3)+$B$9^(F6+G3)+$B$10^(F6+G3)</f>
        <v>14.56</v>
      </c>
      <c r="H6" s="65">
        <f>$B$4^(F6+H3)+$B$5^(F6+H3)+$B$6^(F6+H3)+$B$7^(F6+H3)+$B$8^(F6+H3)+$B$9^(F6+H3)+$B$10^(F6+H3)</f>
        <v>27.776000000000003</v>
      </c>
      <c r="I6" s="65">
        <f>$B$4^(F6+I3)+$B$5^(F6+I3)+$B$6^(F6+I3)+$B$7^(F6+I3)+$B$8^(F6+I3)+$B$9^(F6+I3)+$B$10^(F6+I3)</f>
        <v>66.975999999999999</v>
      </c>
      <c r="J6" s="65">
        <f>$B$4^(F6+J3)+$B$5^(F6+J3)+$B$6^(F6+J3)+$B$7^(F6+J3)+$B$8^(F6+J3)+$B$9^(F6+J3)+$B$10^(F6+J3)</f>
        <v>155.50976000000003</v>
      </c>
      <c r="M6" s="66">
        <v>2</v>
      </c>
      <c r="N6" s="65">
        <f>C4*$B$4^M6+C5*$B$5^M6+C6*$B$6^M6+C7*$B$7^M6+C8*$B$8^M6+C9*$B$9^M6+C10*$B$10^M6</f>
        <v>6.2307323495958729</v>
      </c>
    </row>
    <row r="7" spans="1:14" x14ac:dyDescent="0.25">
      <c r="A7" s="64">
        <v>4</v>
      </c>
      <c r="B7" s="65">
        <f t="shared" si="1"/>
        <v>0.79999999999999993</v>
      </c>
      <c r="C7" s="65">
        <f t="shared" si="0"/>
        <v>1.5816778909618177</v>
      </c>
      <c r="F7" s="66">
        <v>3</v>
      </c>
      <c r="G7" s="65">
        <f>$B$4^3+$B$5^3+$B$6^3+$B$7^3+$B$8^3+$B$9^3+$B$10^3</f>
        <v>27.776000000000003</v>
      </c>
      <c r="H7" s="65">
        <f>$B$4^(F7+H3)+$B$5^(F7+H3)+$B$6^(F7+H3)+$B$7^(F7+H3)+$B$8^(F7+H3)+$B$9^(F7+H3)+$B$10^(F7+H3)</f>
        <v>66.975999999999999</v>
      </c>
      <c r="I7" s="65">
        <f>$B$4^(F7+I3)+$B$5^(F7+I3)+$B$6^(F7+I3)+$B$7^(F7+I3)+$B$8^(F7+I3)+$B$9^(F7+I3)+$B$10^(F7+I3)</f>
        <v>155.50976000000003</v>
      </c>
      <c r="J7" s="65">
        <f>$B$4^(F7+J3)+$B$5^(F7+J3)+$B$6^(F7+J3)+$B$7^(F7+J3)+$B$8^(F7+J3)+$B$9^(F7+J3)+$B$10^(F7+J3)</f>
        <v>381.71161600000011</v>
      </c>
      <c r="M7" s="66">
        <v>3</v>
      </c>
      <c r="N7" s="65">
        <f>C4*$B$4^M7+C5*$B$5^M7+C6*$B$6^M7+C7*$B$7^M7+C8*$B$8^M7+C9*$B$9^M7+C10*$B$10^M7</f>
        <v>-12.66251479754472</v>
      </c>
    </row>
    <row r="8" spans="1:14" x14ac:dyDescent="0.25">
      <c r="A8" s="64">
        <v>5</v>
      </c>
      <c r="B8" s="65">
        <f t="shared" si="1"/>
        <v>1.4</v>
      </c>
      <c r="C8" s="65">
        <f t="shared" si="0"/>
        <v>0.78534025517022377</v>
      </c>
    </row>
    <row r="9" spans="1:14" x14ac:dyDescent="0.25">
      <c r="A9" s="64">
        <v>6</v>
      </c>
      <c r="B9" s="65">
        <f t="shared" si="1"/>
        <v>2</v>
      </c>
      <c r="C9" s="65">
        <f t="shared" si="0"/>
        <v>9.000000000000008E-2</v>
      </c>
    </row>
    <row r="10" spans="1:14" x14ac:dyDescent="0.25">
      <c r="A10" s="64">
        <v>7</v>
      </c>
      <c r="B10" s="65">
        <f t="shared" si="1"/>
        <v>2.6</v>
      </c>
      <c r="C10" s="65">
        <f t="shared" si="0"/>
        <v>-0.55629659626528172</v>
      </c>
    </row>
    <row r="11" spans="1:14" x14ac:dyDescent="0.25">
      <c r="B11" s="46"/>
      <c r="C11" s="46"/>
      <c r="F11" s="64" t="s">
        <v>91</v>
      </c>
      <c r="L11" s="64" t="s">
        <v>90</v>
      </c>
    </row>
    <row r="12" spans="1:14" x14ac:dyDescent="0.25">
      <c r="B12" s="46"/>
      <c r="C12" s="46"/>
    </row>
    <row r="13" spans="1:14" x14ac:dyDescent="0.25">
      <c r="F13" s="65">
        <f t="array" ref="F13:I16">MINVERSE(G4:J7)</f>
        <v>0.4895958078399783</v>
      </c>
      <c r="G13" s="65">
        <v>-5.1331460796480412E-2</v>
      </c>
      <c r="H13" s="65">
        <v>-0.43166329174559659</v>
      </c>
      <c r="I13" s="65">
        <v>0.14924046131179167</v>
      </c>
      <c r="L13" s="66" t="s">
        <v>89</v>
      </c>
      <c r="M13" s="65">
        <f t="array" ref="M13:M16">MMULT(F13:I16,N4:N7)</f>
        <v>3.0103074087210553</v>
      </c>
    </row>
    <row r="14" spans="1:14" x14ac:dyDescent="0.25">
      <c r="F14" s="65">
        <v>-5.1331460796480356E-2</v>
      </c>
      <c r="G14" s="65">
        <v>0.37008459076360239</v>
      </c>
      <c r="H14" s="65">
        <v>-4.0825658109622937E-3</v>
      </c>
      <c r="I14" s="65">
        <v>-5.9537418076512139E-2</v>
      </c>
      <c r="L14" s="66" t="s">
        <v>88</v>
      </c>
      <c r="M14" s="65">
        <v>-2.3740741853943659</v>
      </c>
    </row>
    <row r="15" spans="1:14" x14ac:dyDescent="0.25">
      <c r="F15" s="65">
        <v>-0.43166329174559676</v>
      </c>
      <c r="G15" s="65">
        <v>-4.0825658109619085E-3</v>
      </c>
      <c r="H15" s="65">
        <v>0.6634169442811424</v>
      </c>
      <c r="I15" s="65">
        <v>-0.23814967230605083</v>
      </c>
      <c r="L15" s="66" t="s">
        <v>87</v>
      </c>
      <c r="M15" s="65">
        <v>0.76964678964852373</v>
      </c>
    </row>
    <row r="16" spans="1:14" x14ac:dyDescent="0.25">
      <c r="F16" s="65">
        <v>0.14924046131179189</v>
      </c>
      <c r="G16" s="65">
        <v>-5.9537418076512236E-2</v>
      </c>
      <c r="H16" s="65">
        <v>-0.23814967230605086</v>
      </c>
      <c r="I16" s="65">
        <v>9.9229030127521073E-2</v>
      </c>
      <c r="L16" s="66" t="s">
        <v>86</v>
      </c>
      <c r="M16" s="65">
        <v>-0.14921843060762385</v>
      </c>
    </row>
    <row r="17" spans="1:3" x14ac:dyDescent="0.25">
      <c r="A17" s="64" t="s">
        <v>105</v>
      </c>
    </row>
    <row r="19" spans="1:3" x14ac:dyDescent="0.25">
      <c r="A19" s="64" t="s">
        <v>12</v>
      </c>
      <c r="B19" s="65" t="s">
        <v>7</v>
      </c>
      <c r="C19" s="65" t="s">
        <v>105</v>
      </c>
    </row>
    <row r="20" spans="1:3" x14ac:dyDescent="0.25">
      <c r="A20" s="64">
        <v>1</v>
      </c>
      <c r="B20" s="65">
        <f>B4</f>
        <v>-1</v>
      </c>
      <c r="C20" s="65">
        <f>$M$13+$M$14*B20+$M$15*(B20)^2+$M$16*(B20)^3</f>
        <v>6.303246814371569</v>
      </c>
    </row>
    <row r="21" spans="1:3" x14ac:dyDescent="0.25">
      <c r="A21" s="64">
        <v>2</v>
      </c>
      <c r="B21" s="65">
        <f t="shared" ref="B21:B28" si="2">B20+$E$1</f>
        <v>-0.4</v>
      </c>
      <c r="C21" s="65">
        <f t="shared" ref="C20:C28" si="3">$M$13+$M$14*B21+$M$15*(B21)^2+$M$16*(B21)^3</f>
        <v>4.0926305487814538</v>
      </c>
    </row>
    <row r="22" spans="1:3" x14ac:dyDescent="0.25">
      <c r="A22" s="64">
        <v>3</v>
      </c>
      <c r="B22" s="65">
        <f t="shared" si="2"/>
        <v>0.19999999999999996</v>
      </c>
      <c r="C22" s="65">
        <f t="shared" si="3"/>
        <v>2.5650846957832623</v>
      </c>
    </row>
    <row r="23" spans="1:3" x14ac:dyDescent="0.25">
      <c r="A23" s="64">
        <v>4</v>
      </c>
      <c r="B23" s="65">
        <f t="shared" si="2"/>
        <v>0.79999999999999993</v>
      </c>
      <c r="C23" s="65">
        <f t="shared" si="3"/>
        <v>1.5272221693095145</v>
      </c>
    </row>
    <row r="24" spans="1:3" x14ac:dyDescent="0.25">
      <c r="A24" s="64">
        <v>5</v>
      </c>
      <c r="B24" s="65">
        <f t="shared" si="2"/>
        <v>1.4</v>
      </c>
      <c r="C24" s="65">
        <f t="shared" si="3"/>
        <v>0.78565588329272973</v>
      </c>
    </row>
    <row r="25" spans="1:3" x14ac:dyDescent="0.25">
      <c r="A25" s="64">
        <v>6</v>
      </c>
      <c r="B25" s="65">
        <f t="shared" si="2"/>
        <v>2</v>
      </c>
      <c r="C25" s="65">
        <f t="shared" si="3"/>
        <v>0.14699875166542764</v>
      </c>
    </row>
    <row r="26" spans="1:3" x14ac:dyDescent="0.25">
      <c r="A26" s="64">
        <v>7</v>
      </c>
      <c r="B26" s="65">
        <f t="shared" si="2"/>
        <v>2.6</v>
      </c>
      <c r="C26" s="65">
        <f t="shared" si="3"/>
        <v>-0.58213631163987234</v>
      </c>
    </row>
    <row r="27" spans="1:3" x14ac:dyDescent="0.25">
      <c r="B27" s="87"/>
      <c r="C27" s="87"/>
    </row>
    <row r="28" spans="1:3" x14ac:dyDescent="0.25">
      <c r="B28" s="87"/>
      <c r="C28" s="8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57A5-92ED-490A-8FD7-6F6C6E4F0F5F}">
  <dimension ref="A1:O47"/>
  <sheetViews>
    <sheetView tabSelected="1" workbookViewId="0">
      <selection activeCell="Q7" sqref="Q7"/>
    </sheetView>
  </sheetViews>
  <sheetFormatPr defaultRowHeight="15" x14ac:dyDescent="0.25"/>
  <cols>
    <col min="1" max="2" width="9.140625" style="46"/>
    <col min="3" max="3" width="9.85546875" style="46" bestFit="1" customWidth="1"/>
    <col min="4" max="16384" width="9.140625" style="46"/>
  </cols>
  <sheetData>
    <row r="1" spans="1:15" x14ac:dyDescent="0.25">
      <c r="G1" s="46" t="s">
        <v>104</v>
      </c>
      <c r="M1" s="46" t="s">
        <v>107</v>
      </c>
    </row>
    <row r="2" spans="1:15" x14ac:dyDescent="0.25">
      <c r="D2" s="88" t="s">
        <v>1</v>
      </c>
      <c r="E2" s="88" t="s">
        <v>2</v>
      </c>
    </row>
    <row r="3" spans="1:15" x14ac:dyDescent="0.25">
      <c r="A3" s="89" t="s">
        <v>97</v>
      </c>
      <c r="B3" s="46">
        <f>40</f>
        <v>40</v>
      </c>
      <c r="D3" s="46">
        <f>3</f>
        <v>3</v>
      </c>
      <c r="E3" s="46">
        <f>4</f>
        <v>4</v>
      </c>
      <c r="G3"/>
    </row>
    <row r="4" spans="1:15" x14ac:dyDescent="0.25">
      <c r="A4" s="89" t="s">
        <v>51</v>
      </c>
      <c r="B4" s="46">
        <f>(E3-D3)/40</f>
        <v>2.5000000000000001E-2</v>
      </c>
    </row>
    <row r="6" spans="1:15" x14ac:dyDescent="0.25">
      <c r="A6" s="46" t="s">
        <v>98</v>
      </c>
      <c r="B6" s="7" t="s">
        <v>99</v>
      </c>
      <c r="C6" s="7" t="s">
        <v>100</v>
      </c>
      <c r="D6" s="7" t="s">
        <v>106</v>
      </c>
      <c r="G6" s="85" t="s">
        <v>101</v>
      </c>
      <c r="H6" s="85"/>
      <c r="I6" s="85"/>
      <c r="J6" s="85"/>
      <c r="K6" s="64"/>
      <c r="L6" s="64"/>
      <c r="M6" s="64"/>
      <c r="N6" s="64"/>
      <c r="O6" s="64"/>
    </row>
    <row r="7" spans="1:15" x14ac:dyDescent="0.25">
      <c r="A7" s="46">
        <v>0</v>
      </c>
      <c r="B7" s="7">
        <f>D3</f>
        <v>3</v>
      </c>
      <c r="C7" s="7">
        <f>(EXP(-B7)/(1+EXP(B7)))</f>
        <v>2.3611951902971621E-3</v>
      </c>
      <c r="D7" s="7">
        <f>(EXP(-(B7+B8)/2)/(1+EXP((B7+B8)/2)))</f>
        <v>2.3042545872652433E-3</v>
      </c>
      <c r="G7" s="64"/>
      <c r="H7" s="64"/>
      <c r="I7" s="64"/>
      <c r="J7" s="64"/>
      <c r="K7" s="64"/>
      <c r="L7" s="64"/>
      <c r="M7" s="64"/>
      <c r="N7" s="64"/>
      <c r="O7" s="64"/>
    </row>
    <row r="8" spans="1:15" x14ac:dyDescent="0.25">
      <c r="A8" s="46">
        <v>1</v>
      </c>
      <c r="B8" s="7">
        <f>B7+$B$4</f>
        <v>3.0249999999999999</v>
      </c>
      <c r="C8" s="7">
        <f t="shared" ref="C8:C47" si="0">(EXP(-B8)/(1+EXP(B8)))</f>
        <v>2.2486714215095909E-3</v>
      </c>
      <c r="D8" s="7">
        <f t="shared" ref="D8:D47" si="1">(EXP(-(B8+B9)/2)/(1+EXP((B8+B9)/2)))</f>
        <v>2.1944138881144818E-3</v>
      </c>
      <c r="G8" s="64"/>
      <c r="H8" s="64"/>
      <c r="I8" s="64"/>
      <c r="J8" s="64"/>
      <c r="K8" s="64"/>
      <c r="L8" s="64"/>
      <c r="M8" s="64"/>
      <c r="N8" s="64"/>
      <c r="O8" s="64"/>
    </row>
    <row r="9" spans="1:15" x14ac:dyDescent="0.25">
      <c r="A9" s="46">
        <v>2</v>
      </c>
      <c r="B9" s="7">
        <f t="shared" ref="B9:B46" si="2">B8+$B$4</f>
        <v>3.05</v>
      </c>
      <c r="C9" s="7">
        <f t="shared" si="0"/>
        <v>2.1414509078534322E-3</v>
      </c>
      <c r="D9" s="7">
        <f t="shared" si="1"/>
        <v>2.089752111308781E-3</v>
      </c>
      <c r="G9" s="64"/>
      <c r="H9" s="64"/>
      <c r="I9" s="64"/>
      <c r="J9" s="64"/>
      <c r="K9" s="64">
        <f>$B$4*SUM(D7:D47)</f>
        <v>1.437211801092931E-3</v>
      </c>
      <c r="L9" s="64"/>
      <c r="M9" s="64"/>
      <c r="N9" s="64"/>
      <c r="O9" s="64"/>
    </row>
    <row r="10" spans="1:15" x14ac:dyDescent="0.25">
      <c r="A10" s="46">
        <v>3</v>
      </c>
      <c r="B10" s="7">
        <f t="shared" si="2"/>
        <v>3.0749999999999997</v>
      </c>
      <c r="C10" s="7">
        <f t="shared" si="0"/>
        <v>2.0392878233154825E-3</v>
      </c>
      <c r="D10" s="7">
        <f t="shared" si="1"/>
        <v>1.9900290477233048E-3</v>
      </c>
      <c r="G10" s="64"/>
      <c r="H10" s="64"/>
      <c r="I10" s="64"/>
      <c r="J10" s="64"/>
      <c r="K10" s="64"/>
      <c r="L10" s="64"/>
      <c r="M10" s="64"/>
      <c r="N10" s="64"/>
      <c r="O10" s="64"/>
    </row>
    <row r="11" spans="1:15" x14ac:dyDescent="0.25">
      <c r="A11" s="46">
        <v>4</v>
      </c>
      <c r="B11" s="7">
        <f t="shared" si="2"/>
        <v>3.0999999999999996</v>
      </c>
      <c r="C11" s="7">
        <f t="shared" si="0"/>
        <v>1.9419474524716848E-3</v>
      </c>
      <c r="D11" s="7">
        <f t="shared" si="1"/>
        <v>1.8950153549715588E-3</v>
      </c>
      <c r="G11" s="64"/>
      <c r="H11" s="64"/>
      <c r="I11" s="64"/>
      <c r="J11" s="64"/>
      <c r="K11" s="64"/>
      <c r="L11" s="64"/>
      <c r="M11" s="64"/>
      <c r="N11" s="64"/>
      <c r="O11" s="64"/>
    </row>
    <row r="12" spans="1:15" x14ac:dyDescent="0.25">
      <c r="A12" s="46">
        <v>5</v>
      </c>
      <c r="B12" s="7">
        <f t="shared" si="2"/>
        <v>3.1249999999999996</v>
      </c>
      <c r="C12" s="7">
        <f t="shared" si="0"/>
        <v>1.8492057077885778E-3</v>
      </c>
      <c r="D12" s="7">
        <f t="shared" si="1"/>
        <v>1.8044920846221916E-3</v>
      </c>
      <c r="G12" s="64"/>
      <c r="H12" s="64"/>
      <c r="I12" s="64"/>
      <c r="J12" s="64"/>
      <c r="K12" s="64"/>
      <c r="L12" s="64"/>
      <c r="M12" s="64"/>
      <c r="N12" s="64"/>
      <c r="O12" s="64"/>
    </row>
    <row r="13" spans="1:15" x14ac:dyDescent="0.25">
      <c r="A13" s="46">
        <v>6</v>
      </c>
      <c r="B13" s="7">
        <f t="shared" si="2"/>
        <v>3.1499999999999995</v>
      </c>
      <c r="C13" s="7">
        <f t="shared" si="0"/>
        <v>1.7608486665751709E-3</v>
      </c>
      <c r="D13" s="7">
        <f t="shared" si="1"/>
        <v>1.7182502287082016E-3</v>
      </c>
      <c r="G13" s="85" t="s">
        <v>102</v>
      </c>
      <c r="H13" s="85"/>
      <c r="I13" s="85"/>
      <c r="J13" s="85"/>
      <c r="K13" s="64"/>
      <c r="L13" s="64"/>
      <c r="M13" s="64"/>
      <c r="N13" s="64"/>
      <c r="O13" s="64"/>
    </row>
    <row r="14" spans="1:15" x14ac:dyDescent="0.25">
      <c r="A14" s="46">
        <v>7</v>
      </c>
      <c r="B14" s="7">
        <f t="shared" si="2"/>
        <v>3.1749999999999994</v>
      </c>
      <c r="C14" s="7">
        <f t="shared" si="0"/>
        <v>1.6766721268742545E-3</v>
      </c>
      <c r="D14" s="7">
        <f t="shared" si="1"/>
        <v>1.6360902848275311E-3</v>
      </c>
      <c r="G14" s="64"/>
      <c r="H14" s="64"/>
      <c r="I14" s="64"/>
      <c r="J14" s="64"/>
      <c r="K14" s="64"/>
      <c r="L14" s="64"/>
      <c r="M14" s="64"/>
      <c r="N14" s="64"/>
      <c r="O14" s="64"/>
    </row>
    <row r="15" spans="1:15" x14ac:dyDescent="0.25">
      <c r="A15" s="46">
        <v>8</v>
      </c>
      <c r="B15" s="7">
        <f t="shared" si="2"/>
        <v>3.1999999999999993</v>
      </c>
      <c r="C15" s="7">
        <f t="shared" si="0"/>
        <v>1.5964811816018588E-3</v>
      </c>
      <c r="D15" s="7">
        <f t="shared" si="1"/>
        <v>1.5578218391534664E-3</v>
      </c>
      <c r="G15" s="64"/>
      <c r="H15" s="64"/>
      <c r="I15" s="64"/>
      <c r="J15" s="64"/>
      <c r="K15" s="64"/>
      <c r="L15" s="64"/>
      <c r="M15" s="64"/>
      <c r="N15" s="64"/>
      <c r="O15" s="64"/>
    </row>
    <row r="16" spans="1:15" x14ac:dyDescent="0.25">
      <c r="A16" s="46">
        <v>9</v>
      </c>
      <c r="B16" s="7">
        <f t="shared" si="2"/>
        <v>3.2249999999999992</v>
      </c>
      <c r="C16" s="7">
        <f t="shared" si="0"/>
        <v>1.5200898102631583E-3</v>
      </c>
      <c r="D16" s="7">
        <f t="shared" si="1"/>
        <v>1.48326316669298E-3</v>
      </c>
      <c r="G16" s="64"/>
      <c r="H16" s="64"/>
      <c r="I16" s="64"/>
      <c r="J16" s="64"/>
      <c r="K16" s="64"/>
      <c r="L16" s="64"/>
      <c r="M16" s="64">
        <f>(B4/2)*(C7+(2*SUM(C8:C46))+C47)</f>
        <v>1.0342119339622842E-3</v>
      </c>
      <c r="N16" s="64"/>
      <c r="O16" s="64"/>
    </row>
    <row r="17" spans="1:15" x14ac:dyDescent="0.25">
      <c r="A17" s="46">
        <v>10</v>
      </c>
      <c r="B17" s="7">
        <f t="shared" si="2"/>
        <v>3.2499999999999991</v>
      </c>
      <c r="C17" s="7">
        <f t="shared" si="0"/>
        <v>1.4473204875925523E-3</v>
      </c>
      <c r="D17" s="7">
        <f t="shared" si="1"/>
        <v>1.4122408481502993E-3</v>
      </c>
      <c r="G17" s="64"/>
      <c r="H17" s="64"/>
      <c r="I17" s="64"/>
      <c r="J17" s="64"/>
      <c r="K17" s="64"/>
      <c r="L17" s="64"/>
      <c r="M17" s="64"/>
      <c r="N17" s="64"/>
      <c r="O17" s="64"/>
    </row>
    <row r="18" spans="1:15" x14ac:dyDescent="0.25">
      <c r="A18" s="46">
        <v>11</v>
      </c>
      <c r="B18" s="7">
        <f t="shared" si="2"/>
        <v>3.274999999999999</v>
      </c>
      <c r="C18" s="7">
        <f t="shared" si="0"/>
        <v>1.3780038084848917E-3</v>
      </c>
      <c r="D18" s="7">
        <f t="shared" si="1"/>
        <v>1.3445894027722875E-3</v>
      </c>
      <c r="G18" s="64"/>
      <c r="H18" s="64"/>
      <c r="I18" s="64"/>
      <c r="J18" s="64"/>
      <c r="K18" s="64"/>
      <c r="L18" s="64"/>
      <c r="M18" s="64"/>
      <c r="N18" s="64"/>
      <c r="O18" s="64"/>
    </row>
    <row r="19" spans="1:15" x14ac:dyDescent="0.25">
      <c r="A19" s="46">
        <v>12</v>
      </c>
      <c r="B19" s="7">
        <f t="shared" si="2"/>
        <v>3.2999999999999989</v>
      </c>
      <c r="C19" s="7">
        <f t="shared" si="0"/>
        <v>1.3119781286038354E-3</v>
      </c>
      <c r="D19" s="7">
        <f t="shared" si="1"/>
        <v>1.2801509365709717E-3</v>
      </c>
      <c r="G19" s="64"/>
      <c r="H19" s="64"/>
      <c r="I19" s="64"/>
      <c r="J19" s="64"/>
      <c r="K19" s="64"/>
      <c r="L19" s="64"/>
      <c r="M19" s="64"/>
      <c r="N19" s="64"/>
      <c r="O19" s="64"/>
    </row>
    <row r="20" spans="1:15" x14ac:dyDescent="0.25">
      <c r="A20" s="46">
        <v>13</v>
      </c>
      <c r="B20" s="7">
        <f t="shared" si="2"/>
        <v>3.3249999999999988</v>
      </c>
      <c r="C20" s="7">
        <f t="shared" si="0"/>
        <v>1.2490892200721006E-3</v>
      </c>
      <c r="D20" s="7">
        <f t="shared" si="1"/>
        <v>1.2187748053373406E-3</v>
      </c>
      <c r="G20" s="85" t="s">
        <v>103</v>
      </c>
      <c r="H20" s="85"/>
      <c r="I20" s="85"/>
      <c r="J20" s="85"/>
      <c r="K20" s="64"/>
      <c r="L20" s="64"/>
      <c r="M20" s="64"/>
      <c r="N20" s="64"/>
      <c r="O20" s="64"/>
    </row>
    <row r="21" spans="1:15" x14ac:dyDescent="0.25">
      <c r="A21" s="46">
        <v>14</v>
      </c>
      <c r="B21" s="7">
        <f t="shared" si="2"/>
        <v>3.3499999999999988</v>
      </c>
      <c r="C21" s="7">
        <f t="shared" si="0"/>
        <v>1.1891899416668801E-3</v>
      </c>
      <c r="D21" s="7">
        <f t="shared" si="1"/>
        <v>1.1603172918787528E-3</v>
      </c>
      <c r="G21" s="64"/>
      <c r="H21" s="64"/>
      <c r="I21" s="64"/>
      <c r="J21" s="64"/>
      <c r="K21" s="64"/>
      <c r="L21" s="64"/>
      <c r="M21" s="64"/>
      <c r="N21" s="64"/>
      <c r="O21" s="64"/>
    </row>
    <row r="22" spans="1:15" x14ac:dyDescent="0.25">
      <c r="A22" s="46">
        <v>15</v>
      </c>
      <c r="B22" s="7">
        <f t="shared" si="2"/>
        <v>3.3749999999999987</v>
      </c>
      <c r="C22" s="7">
        <f t="shared" si="0"/>
        <v>1.1321399229619064E-3</v>
      </c>
      <c r="D22" s="7">
        <f t="shared" si="1"/>
        <v>1.104641296930517E-3</v>
      </c>
      <c r="G22" s="64"/>
      <c r="H22" s="64"/>
      <c r="I22" s="64"/>
      <c r="J22" s="64"/>
      <c r="K22" s="64"/>
      <c r="L22" s="64"/>
      <c r="M22" s="64"/>
      <c r="N22" s="64"/>
      <c r="O22" s="64"/>
    </row>
    <row r="23" spans="1:15" x14ac:dyDescent="0.25">
      <c r="A23" s="46">
        <v>16</v>
      </c>
      <c r="B23" s="7">
        <f t="shared" si="2"/>
        <v>3.3999999999999986</v>
      </c>
      <c r="C23" s="7">
        <f t="shared" si="0"/>
        <v>1.0778052618755727E-3</v>
      </c>
      <c r="D23" s="7">
        <f t="shared" si="1"/>
        <v>1.0516160432098021E-3</v>
      </c>
      <c r="G23" s="64"/>
      <c r="H23" s="64"/>
      <c r="I23" s="64"/>
      <c r="J23" s="64"/>
      <c r="K23" s="64"/>
      <c r="L23" s="64"/>
      <c r="M23" s="64"/>
      <c r="N23" s="64"/>
      <c r="O23" s="86">
        <f>B4/6*(C7+2*SUM(C8:C46)+4*SUM(D7:D47)+C47)</f>
        <v>1.302878512049382E-3</v>
      </c>
    </row>
    <row r="24" spans="1:15" x14ac:dyDescent="0.25">
      <c r="A24" s="46">
        <v>17</v>
      </c>
      <c r="B24" s="7">
        <f t="shared" si="2"/>
        <v>3.4249999999999985</v>
      </c>
      <c r="C24" s="7">
        <f t="shared" si="0"/>
        <v>1.0260582351020913E-3</v>
      </c>
      <c r="D24" s="7">
        <f t="shared" si="1"/>
        <v>1.0011167920976119E-3</v>
      </c>
      <c r="G24" s="64"/>
      <c r="H24" s="64"/>
      <c r="I24" s="64"/>
      <c r="J24" s="64"/>
      <c r="K24" s="64"/>
      <c r="L24" s="64"/>
      <c r="M24" s="64"/>
      <c r="N24" s="64"/>
      <c r="O24" s="64"/>
    </row>
    <row r="25" spans="1:15" x14ac:dyDescent="0.25">
      <c r="A25" s="46">
        <v>18</v>
      </c>
      <c r="B25" s="7">
        <f t="shared" si="2"/>
        <v>3.4499999999999984</v>
      </c>
      <c r="C25" s="7">
        <f t="shared" si="0"/>
        <v>9.7677702091993729E-4</v>
      </c>
      <c r="D25" s="7">
        <f t="shared" si="1"/>
        <v>9.5302457245148998E-4</v>
      </c>
      <c r="G25" s="64"/>
      <c r="H25" s="64"/>
      <c r="I25" s="64"/>
      <c r="J25" s="64"/>
      <c r="K25" s="64"/>
      <c r="L25" s="64"/>
      <c r="M25" s="64"/>
      <c r="N25" s="64"/>
      <c r="O25" s="64"/>
    </row>
    <row r="26" spans="1:15" x14ac:dyDescent="0.25">
      <c r="A26" s="46">
        <v>19</v>
      </c>
      <c r="B26" s="7">
        <f t="shared" si="2"/>
        <v>3.4749999999999983</v>
      </c>
      <c r="C26" s="7">
        <f t="shared" si="0"/>
        <v>9.2984543388872074E-4</v>
      </c>
      <c r="D26" s="7">
        <f t="shared" si="1"/>
        <v>9.0722592106848949E-4</v>
      </c>
      <c r="G26" s="64"/>
      <c r="H26" s="64"/>
      <c r="I26" s="64"/>
      <c r="J26" s="64"/>
      <c r="K26" s="64"/>
      <c r="L26" s="64"/>
      <c r="M26" s="64"/>
      <c r="N26" s="64"/>
      <c r="O26" s="64"/>
    </row>
    <row r="27" spans="1:15" x14ac:dyDescent="0.25">
      <c r="A27" s="46">
        <v>20</v>
      </c>
      <c r="B27" s="7">
        <f t="shared" si="2"/>
        <v>3.4999999999999982</v>
      </c>
      <c r="C27" s="7">
        <f t="shared" si="0"/>
        <v>8.8515267096218495E-4</v>
      </c>
      <c r="D27" s="7">
        <f t="shared" si="1"/>
        <v>8.6361263433416987E-4</v>
      </c>
    </row>
    <row r="28" spans="1:15" x14ac:dyDescent="0.25">
      <c r="A28" s="46">
        <v>21</v>
      </c>
      <c r="B28" s="7">
        <f t="shared" si="2"/>
        <v>3.5249999999999981</v>
      </c>
      <c r="C28" s="7">
        <f t="shared" si="0"/>
        <v>8.425930685611961E-4</v>
      </c>
      <c r="D28" s="7">
        <f t="shared" si="1"/>
        <v>8.2208153060950968E-4</v>
      </c>
    </row>
    <row r="29" spans="1:15" x14ac:dyDescent="0.25">
      <c r="A29" s="46">
        <v>22</v>
      </c>
      <c r="B29" s="7">
        <f t="shared" si="2"/>
        <v>3.549999999999998</v>
      </c>
      <c r="C29" s="7">
        <f t="shared" si="0"/>
        <v>8.0206587016641313E-4</v>
      </c>
      <c r="D29" s="7">
        <f t="shared" si="1"/>
        <v>7.8253422292311431E-4</v>
      </c>
    </row>
    <row r="30" spans="1:15" x14ac:dyDescent="0.25">
      <c r="A30" s="46">
        <v>23</v>
      </c>
      <c r="B30" s="7">
        <f t="shared" si="2"/>
        <v>3.574999999999998</v>
      </c>
      <c r="C30" s="7">
        <f t="shared" si="0"/>
        <v>7.6347500400573856E-4</v>
      </c>
      <c r="D30" s="7">
        <f t="shared" si="1"/>
        <v>7.4487690155145459E-4</v>
      </c>
    </row>
    <row r="31" spans="1:15" x14ac:dyDescent="0.25">
      <c r="A31" s="46">
        <v>24</v>
      </c>
      <c r="B31" s="7">
        <f t="shared" si="2"/>
        <v>3.5999999999999979</v>
      </c>
      <c r="C31" s="7">
        <f t="shared" si="0"/>
        <v>7.2672887042670863E-4</v>
      </c>
      <c r="D31" s="7">
        <f t="shared" si="1"/>
        <v>7.0902012608461983E-4</v>
      </c>
    </row>
    <row r="32" spans="1:15" x14ac:dyDescent="0.25">
      <c r="A32" s="46">
        <v>25</v>
      </c>
      <c r="B32" s="7">
        <f t="shared" si="2"/>
        <v>3.6249999999999978</v>
      </c>
      <c r="C32" s="7">
        <f t="shared" si="0"/>
        <v>6.9174013855863889E-4</v>
      </c>
      <c r="D32" s="7">
        <f t="shared" si="1"/>
        <v>6.7487862658963387E-4</v>
      </c>
    </row>
    <row r="33" spans="1:4" x14ac:dyDescent="0.25">
      <c r="A33" s="46">
        <v>26</v>
      </c>
      <c r="B33" s="7">
        <f t="shared" si="2"/>
        <v>3.6499999999999977</v>
      </c>
      <c r="C33" s="7">
        <f t="shared" si="0"/>
        <v>6.5842555188361707E-4</v>
      </c>
      <c r="D33" s="7">
        <f t="shared" si="1"/>
        <v>6.4237111349737717E-4</v>
      </c>
    </row>
    <row r="34" spans="1:4" x14ac:dyDescent="0.25">
      <c r="A34" s="46">
        <v>27</v>
      </c>
      <c r="B34" s="7">
        <f t="shared" si="2"/>
        <v>3.6749999999999976</v>
      </c>
      <c r="C34" s="7">
        <f t="shared" si="0"/>
        <v>6.2670574234932727E-4</v>
      </c>
      <c r="D34" s="7">
        <f t="shared" si="1"/>
        <v>6.1142009585294082E-4</v>
      </c>
    </row>
    <row r="35" spans="1:4" x14ac:dyDescent="0.25">
      <c r="A35" s="46">
        <v>28</v>
      </c>
      <c r="B35" s="7">
        <f t="shared" si="2"/>
        <v>3.6999999999999975</v>
      </c>
      <c r="C35" s="7">
        <f t="shared" si="0"/>
        <v>5.9650505267019286E-4</v>
      </c>
      <c r="D35" s="7">
        <f t="shared" si="1"/>
        <v>5.8195170758246803E-4</v>
      </c>
    </row>
    <row r="36" spans="1:4" x14ac:dyDescent="0.25">
      <c r="A36" s="46">
        <v>29</v>
      </c>
      <c r="B36" s="7">
        <f t="shared" si="2"/>
        <v>3.7249999999999974</v>
      </c>
      <c r="C36" s="7">
        <f t="shared" si="0"/>
        <v>5.6775136647644958E-4</v>
      </c>
      <c r="D36" s="7">
        <f t="shared" si="1"/>
        <v>5.5389554144254997E-4</v>
      </c>
    </row>
    <row r="37" spans="1:4" x14ac:dyDescent="0.25">
      <c r="A37" s="46">
        <v>30</v>
      </c>
      <c r="B37" s="7">
        <f t="shared" si="2"/>
        <v>3.7499999999999973</v>
      </c>
      <c r="C37" s="7">
        <f t="shared" si="0"/>
        <v>5.4037594598349613E-4</v>
      </c>
      <c r="D37" s="7">
        <f t="shared" si="1"/>
        <v>5.2718449033071753E-4</v>
      </c>
    </row>
    <row r="38" spans="1:4" x14ac:dyDescent="0.25">
      <c r="A38" s="46">
        <v>31</v>
      </c>
      <c r="B38" s="7">
        <f t="shared" si="2"/>
        <v>3.7749999999999972</v>
      </c>
      <c r="C38" s="7">
        <f t="shared" si="0"/>
        <v>5.1431327686623813E-4</v>
      </c>
      <c r="D38" s="7">
        <f t="shared" si="1"/>
        <v>5.0175459564781653E-4</v>
      </c>
    </row>
    <row r="39" spans="1:4" x14ac:dyDescent="0.25">
      <c r="A39" s="46">
        <v>32</v>
      </c>
      <c r="B39" s="7">
        <f t="shared" si="2"/>
        <v>3.7999999999999972</v>
      </c>
      <c r="C39" s="7">
        <f t="shared" si="0"/>
        <v>4.8950092003512461E-4</v>
      </c>
      <c r="D39" s="7">
        <f t="shared" si="1"/>
        <v>4.7754490241479333E-4</v>
      </c>
    </row>
    <row r="40" spans="1:4" x14ac:dyDescent="0.25">
      <c r="A40" s="46">
        <v>33</v>
      </c>
      <c r="B40" s="7">
        <f t="shared" si="2"/>
        <v>3.8249999999999971</v>
      </c>
      <c r="C40" s="7">
        <f t="shared" si="0"/>
        <v>4.6587937002220004E-4</v>
      </c>
      <c r="D40" s="7">
        <f t="shared" si="1"/>
        <v>4.5449732085791196E-4</v>
      </c>
    </row>
    <row r="41" spans="1:4" x14ac:dyDescent="0.25">
      <c r="A41" s="46">
        <v>34</v>
      </c>
      <c r="B41" s="7">
        <f t="shared" si="2"/>
        <v>3.849999999999997</v>
      </c>
      <c r="C41" s="7">
        <f t="shared" si="0"/>
        <v>4.4339191969674694E-4</v>
      </c>
      <c r="D41" s="7">
        <f t="shared" si="1"/>
        <v>4.3255649418744537E-4</v>
      </c>
    </row>
    <row r="42" spans="1:4" x14ac:dyDescent="0.25">
      <c r="A42" s="46">
        <v>35</v>
      </c>
      <c r="B42" s="7">
        <f t="shared" si="2"/>
        <v>3.8749999999999969</v>
      </c>
      <c r="C42" s="7">
        <f t="shared" si="0"/>
        <v>4.2198453104099073E-4</v>
      </c>
      <c r="D42" s="7">
        <f t="shared" si="1"/>
        <v>4.1166967230565449E-4</v>
      </c>
    </row>
    <row r="43" spans="1:4" x14ac:dyDescent="0.25">
      <c r="A43" s="46">
        <v>36</v>
      </c>
      <c r="B43" s="7">
        <f t="shared" si="2"/>
        <v>3.8999999999999968</v>
      </c>
      <c r="C43" s="7">
        <f t="shared" si="0"/>
        <v>4.0160571172688443E-4</v>
      </c>
      <c r="D43" s="7">
        <f t="shared" si="1"/>
        <v>3.9178659119018554E-4</v>
      </c>
    </row>
    <row r="44" spans="1:4" x14ac:dyDescent="0.25">
      <c r="A44" s="46">
        <v>37</v>
      </c>
      <c r="B44" s="7">
        <f t="shared" si="2"/>
        <v>3.9249999999999967</v>
      </c>
      <c r="C44" s="7">
        <f t="shared" si="0"/>
        <v>3.8220639724518266E-4</v>
      </c>
      <c r="D44" s="7">
        <f t="shared" si="1"/>
        <v>3.7285935770909359E-4</v>
      </c>
    </row>
    <row r="45" spans="1:4" x14ac:dyDescent="0.25">
      <c r="A45" s="46">
        <v>38</v>
      </c>
      <c r="B45" s="7">
        <f t="shared" si="2"/>
        <v>3.9499999999999966</v>
      </c>
      <c r="C45" s="7">
        <f t="shared" si="0"/>
        <v>3.6373983834787508E-4</v>
      </c>
      <c r="D45" s="7">
        <f t="shared" si="1"/>
        <v>3.5484233963333943E-4</v>
      </c>
    </row>
    <row r="46" spans="1:4" x14ac:dyDescent="0.25">
      <c r="A46" s="46">
        <v>39</v>
      </c>
      <c r="B46" s="7">
        <f t="shared" si="2"/>
        <v>3.9749999999999965</v>
      </c>
      <c r="C46" s="7">
        <f t="shared" si="0"/>
        <v>3.4616149357457113E-4</v>
      </c>
      <c r="D46" s="7">
        <f t="shared" si="1"/>
        <v>3.3769206062201241E-4</v>
      </c>
    </row>
    <row r="47" spans="1:4" x14ac:dyDescent="0.25">
      <c r="A47" s="46">
        <v>40</v>
      </c>
      <c r="B47" s="7">
        <f>E3</f>
        <v>4</v>
      </c>
      <c r="C47" s="7">
        <f t="shared" si="0"/>
        <v>3.2942892664262227E-4</v>
      </c>
      <c r="D47" s="7">
        <f t="shared" si="1"/>
        <v>1.6132361214495138E-2</v>
      </c>
    </row>
  </sheetData>
  <mergeCells count="3">
    <mergeCell ref="G6:J6"/>
    <mergeCell ref="G13:J13"/>
    <mergeCell ref="G20:J2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CA06-E964-44A1-A595-F7157029314F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метод половинного деления </vt:lpstr>
      <vt:lpstr>метод итераций</vt:lpstr>
      <vt:lpstr>метод Ньютона</vt:lpstr>
      <vt:lpstr>метод секущих</vt:lpstr>
      <vt:lpstr>Линейная интерполяция</vt:lpstr>
      <vt:lpstr>интерполяционный многочлен Ньют</vt:lpstr>
      <vt:lpstr>МНК</vt:lpstr>
      <vt:lpstr>Численное интегрирование</vt:lpstr>
      <vt:lpstr>Лист4</vt:lpstr>
    </vt:vector>
  </TitlesOfParts>
  <Company>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2023-02-09T14:05:42Z</dcterms:created>
  <dcterms:modified xsi:type="dcterms:W3CDTF">2023-03-30T10:11:26Z</dcterms:modified>
</cp:coreProperties>
</file>