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<sst xmlns="http://schemas.openxmlformats.org/spreadsheetml/2006/main" count="791" uniqueCount="767">
  <si>
    <t>var_name</t>
  </si>
  <si>
    <t>var_label</t>
  </si>
  <si>
    <t>var_label_en</t>
  </si>
  <si>
    <t>ID</t>
  </si>
  <si>
    <t>Id</t>
  </si>
  <si>
    <t>CODOP</t>
  </si>
  <si>
    <t>Cod operator</t>
  </si>
  <si>
    <t>Grup</t>
  </si>
  <si>
    <t>D1</t>
  </si>
  <si>
    <t>Credeti ca în tara noastra lucrurile merg într-o directie buna sau într-o directie gresita?</t>
  </si>
  <si>
    <t>D2</t>
  </si>
  <si>
    <t>Cât de multumit(a) sunteti în general de felul în care traiti?</t>
  </si>
  <si>
    <t>D10</t>
  </si>
  <si>
    <t>În general, cât de multumit sunteti de modul în care functioneaza democratia în România?</t>
  </si>
  <si>
    <t>D11</t>
  </si>
  <si>
    <t>În general, cât de multumit sunteti de modul în care functioneaza economia de piata în România?</t>
  </si>
  <si>
    <t>D6_1</t>
  </si>
  <si>
    <t>A. Comparativ cu anul 2008, credeti ca în prezent economia României merge ...?</t>
  </si>
  <si>
    <t>D6_2</t>
  </si>
  <si>
    <t>B. Comparativ cu anul 2008, în prezent economia localitatii dvs. este...?</t>
  </si>
  <si>
    <t>D6_3</t>
  </si>
  <si>
    <t>C. Comparativ cu anul 2008, în prezent situatia dvs. economica este ...?</t>
  </si>
  <si>
    <t>D6_4</t>
  </si>
  <si>
    <t>D. În urmatorii 4 ani, credeti ca economia României va merge ...?</t>
  </si>
  <si>
    <t>D6_5</t>
  </si>
  <si>
    <t>E. În urmatorii 4 ani, credeti ca economia localitatii dvs. va fi...?</t>
  </si>
  <si>
    <t>D6_6</t>
  </si>
  <si>
    <t>F. În urmatorii 4 ani, credeti ca situatia dvs. economica va fi ...?</t>
  </si>
  <si>
    <t>P1V1_CW</t>
  </si>
  <si>
    <t>O sa va citesc doua afirmatii. Va rog sa va gânditi la acestea si sa raspundeti în gând la fiecare afirmatie cu DA sau NU</t>
  </si>
  <si>
    <t>P1V1_XA3</t>
  </si>
  <si>
    <t>O sa va citesc TREI afirmatii. Va rog sa-mi spuneti câte dintre acestea sunt adevarate în cazul dvs.</t>
  </si>
  <si>
    <t>P1V1_XB4</t>
  </si>
  <si>
    <t>O sa va citesc PATRU afirmatii. Va rog sa-mi spuneti câte dintre acestea sunt adevarate în cazul dvs.</t>
  </si>
  <si>
    <t>P1V1_ZBi4</t>
  </si>
  <si>
    <t>Va rog sa-mi spuneti câte dintre aceste motive v-au influentat sa votati cu o anumita persoana la ALEGERILE LOCALE din acest an.</t>
  </si>
  <si>
    <t>ExprefA4</t>
  </si>
  <si>
    <t>ExprefB3</t>
  </si>
  <si>
    <t>Va rog sa-mi spuneti câte dintre aceste motive v-au influentat sa mergeti sau nu la Referendum în acest an.</t>
  </si>
  <si>
    <t>P1V1_XB3</t>
  </si>
  <si>
    <t>P1V1_XA4</t>
  </si>
  <si>
    <t>P1V1_ZA3</t>
  </si>
  <si>
    <t>ExprefA3</t>
  </si>
  <si>
    <t>ExprefB4</t>
  </si>
  <si>
    <t>D9_1</t>
  </si>
  <si>
    <t>Pe o scala de la 0 la 10, unde 0 înseamna FOARTE NEMULTUMIT iar 10 FOARTE MULtUMIT cât de nemultumit sau multumit sunteti de … viata dvs. în general</t>
  </si>
  <si>
    <t>D9_2</t>
  </si>
  <si>
    <t>Pe o scala de la 0 la 10, unde 0 înseamna FOARTE NEMULTUMIT iar 10 FOARTE MULtUMIT cât de nemultumit sau multumit sunteti de … educatia dvs.</t>
  </si>
  <si>
    <t>D9_3</t>
  </si>
  <si>
    <t>Pe o scala de la 0 la 10, unde 0 înseamna FOARTE NEMULTUMIT iar 10 FOARTE MULtUMIT cât de nemultumit sau multumit sunteti de … locul dvs. de munca</t>
  </si>
  <si>
    <t>D9_4</t>
  </si>
  <si>
    <t>Pe o scala de la 0 la 10, unde 0 înseamna FOARTE NEMULTUMIT iar 10 FOARTE MULtUMIT cât de nemultumit sau multumit sunteti de … nivelul dvs. de trai</t>
  </si>
  <si>
    <t>D9_5</t>
  </si>
  <si>
    <t>Pe o scala de la 0 la 10, unde 0 înseamna FOARTE NEMULTUMIT iar 10 FOARTE MULtUMIT cât de nemultumit sau multumit sunteti de … conditiile de locuit</t>
  </si>
  <si>
    <t>D9_6</t>
  </si>
  <si>
    <t>Pe o scala de la 0 la 10, unde 0 înseamna FOARTE NEMULTUMIT iar 10 FOARTE MULtUMIT cât de nemultumit sau multumit sunteti de … viata de familie</t>
  </si>
  <si>
    <t>D9_7</t>
  </si>
  <si>
    <t>Pe o scala de la 0 la 10, unde 0 înseamna FOARTE NEMULTUMIT iar 10 FOARTE MULtUMIT cât de nemultumit sau multumit sunteti de … sanatatea dvs.</t>
  </si>
  <si>
    <t>D9_8</t>
  </si>
  <si>
    <t>Pe o scala de la 0 la 10, unde 0 înseamna FOARTE NEMULTUMIT iar 10 FOARTE MULtUMIT cât de nemultumit sau multumit sunteti de … viata dvs. sociala</t>
  </si>
  <si>
    <t>D9_9</t>
  </si>
  <si>
    <t>Pe o scala de la 0 la 10, unde 0 înseamna FOARTE NEMULTUMIT iar 10 FOARTE MULtUMIT cât de nemultumit sau multumit sunteti de … viata politica din tara</t>
  </si>
  <si>
    <t>D11a_num</t>
  </si>
  <si>
    <t>Care credeti ca este cea mai importanta problema cu care se confrunta România în prezent?</t>
  </si>
  <si>
    <t>D11b</t>
  </si>
  <si>
    <t>Care dintre partidele sau aliantele politice credeti ca ar fi capabil sa gestioneze cel mai bine aceasta problema?</t>
  </si>
  <si>
    <t>D11b_15_cod</t>
  </si>
  <si>
    <t>IP1_1</t>
  </si>
  <si>
    <t>Cât de interesat sunteti de ...politica, în general?</t>
  </si>
  <si>
    <t>IP1_2</t>
  </si>
  <si>
    <t>Cât de interesat sunteti de ...politica la nivel local, din localitatea dvs.?</t>
  </si>
  <si>
    <t>IP1_3</t>
  </si>
  <si>
    <t>Cât de interesat sunteti de ...politica la nivel national, din România?</t>
  </si>
  <si>
    <t>IP1_4</t>
  </si>
  <si>
    <t>Cât de interesat sunteti de ...politica la nivel european, din UE?</t>
  </si>
  <si>
    <t>IP1_5</t>
  </si>
  <si>
    <t>Cât de interesat sunteti de ...alegerile parlamentare din 9 decembrie 2012?</t>
  </si>
  <si>
    <t>CM1_1</t>
  </si>
  <si>
    <t>Într-o saptamâna obisnuita, în câte din cele sapte zile ale saptamânii …va uitati la posturi de televiziune locale</t>
  </si>
  <si>
    <t>CM1_2</t>
  </si>
  <si>
    <t>Într-o saptamâna obisnuita, în câte din cele sapte zile ale saptamânii …va uitati la posturi de televiziune nationale</t>
  </si>
  <si>
    <t>CM1_3</t>
  </si>
  <si>
    <t>Într-o saptamâna obisnuita, în câte din cele sapte zile ale saptamânii …ascultati posturi de radio locale</t>
  </si>
  <si>
    <t>CM1_4</t>
  </si>
  <si>
    <t>Într-o saptamâna obisnuita, în câte din cele sapte zile ale saptamânii …ascultati posturi de radio nationale</t>
  </si>
  <si>
    <t>CM1_5</t>
  </si>
  <si>
    <t>Într-o saptamâna obisnuita, în câte din cele sapte zile ale saptamânii …cititi / rasfoiti ziare locale</t>
  </si>
  <si>
    <t>CM1_6</t>
  </si>
  <si>
    <t>Într-o saptamâna obisnuita, în câte din cele sapte zile ale saptamânii …cititi / rasfoiti ziare centrale</t>
  </si>
  <si>
    <t>CM1_7</t>
  </si>
  <si>
    <t>Într-o saptamâna obisnuita, în câte din cele sapte zile ale saptamânii …cititi PAGINI Internet de stiri</t>
  </si>
  <si>
    <t>CM1_8</t>
  </si>
  <si>
    <t>Într-o saptamâna obisnuita, în câte din cele sapte zile ale saptamânii …discutati cu cineva despre chestiuni legate de politica</t>
  </si>
  <si>
    <t>CM3_1</t>
  </si>
  <si>
    <t>Într-o saptamâna obisnuita, în câte din cele sapte zile ale saptamânii va uitati la un program de stiri la acest post de televiziune …TVR 1 sau TVR 2</t>
  </si>
  <si>
    <t>CM3_2</t>
  </si>
  <si>
    <t>Într-o saptamâna obisnuita, în câte din cele sapte zile ale saptamânii va uitati la un program de stiri la acest post de televiziune …ProTV</t>
  </si>
  <si>
    <t>CM3_3</t>
  </si>
  <si>
    <t>Într-o saptamâna obisnuita, în câte din cele sapte zile ale saptamânii va uitati la un program de stiri la acest post de televiziune …Antena 1 sau 3</t>
  </si>
  <si>
    <t>CM3_4</t>
  </si>
  <si>
    <t>Într-o saptamâna obisnuita, în câte din cele sapte zile ale saptamânii va uitati la un program de stiri la acest post de televiziune …Realitatea TV</t>
  </si>
  <si>
    <t>CM3_5</t>
  </si>
  <si>
    <t>Într-o saptamâna obisnuita, în câte din cele sapte zile ale saptamânii va uitati la un program de stiri la acest post de televiziune …OTV</t>
  </si>
  <si>
    <t>CM3_6</t>
  </si>
  <si>
    <t>Într-o saptamâna obisnuita, în câte din cele sapte zile ale saptamânii va uitati la un program de stiri la acest post de televiziune …B1TV</t>
  </si>
  <si>
    <t>CM3_7</t>
  </si>
  <si>
    <t>Într-o saptamâna obisnuita, în câte din cele sapte zile ale saptamânii va uitati la un program de stiri la acest post de televiziune …România TV</t>
  </si>
  <si>
    <t>CM3_8</t>
  </si>
  <si>
    <t>Într-o saptamâna obisnuita, în câte din cele sapte zile ale saptamânii va uitati la un program de stiri la acest post de televiziune …Alt post de stiri</t>
  </si>
  <si>
    <t>CM4_1</t>
  </si>
  <si>
    <t>Când va uitati la stiri, câta atentie acordati stirilor despre …situatia economica a tarii</t>
  </si>
  <si>
    <t>CM4_2</t>
  </si>
  <si>
    <t>Când va uitati la stiri, câta atentie acordati stirilor despre …situatia politica a tarii</t>
  </si>
  <si>
    <t>CM4_3</t>
  </si>
  <si>
    <t>Când va uitati la stiri, câta atentie acordati stirilor despre …probleme sociale cu care se confrunta grupuri mari de cetateni</t>
  </si>
  <si>
    <t>CM4_4</t>
  </si>
  <si>
    <t>Când va uitati la stiri, câta atentie acordati stirilor despre …probleme legate de viata personala a politicienilor sau a vedetelor</t>
  </si>
  <si>
    <t>CM4_5</t>
  </si>
  <si>
    <t>Când va uitati la stiri, câta atentie acordati stirilor despre …probleme legate de viata personala a unor oameni de rând</t>
  </si>
  <si>
    <t>L1_1</t>
  </si>
  <si>
    <t>Câta încredere aveti în … Victor Ponta</t>
  </si>
  <si>
    <t>L1_2</t>
  </si>
  <si>
    <t>Câta încredere aveti în … Crin Antonescu</t>
  </si>
  <si>
    <t>L1_3</t>
  </si>
  <si>
    <t>Câta încredere aveti în … Traian Basescu</t>
  </si>
  <si>
    <t>L1_4</t>
  </si>
  <si>
    <t>Câta încredere aveti în … Vasile Blaga</t>
  </si>
  <si>
    <t>L1_5</t>
  </si>
  <si>
    <t>Câta încredere aveti în … Corneliu Vadim Tudor</t>
  </si>
  <si>
    <t>L1_6</t>
  </si>
  <si>
    <t>Câta încredere aveti în … Kelemen Hunor</t>
  </si>
  <si>
    <t>L1_7</t>
  </si>
  <si>
    <t>Câta încredere aveti în … George Becali</t>
  </si>
  <si>
    <t>L1_8</t>
  </si>
  <si>
    <t>Câta încredere aveti în … Dan Diaconescu</t>
  </si>
  <si>
    <t>L1_9</t>
  </si>
  <si>
    <t>Câta încredere aveti în … Mihai Razvan Ungureanu</t>
  </si>
  <si>
    <t>L1_10</t>
  </si>
  <si>
    <t>Câta încredere aveti în … Regele Mihai I</t>
  </si>
  <si>
    <t>DIS1_1</t>
  </si>
  <si>
    <t>Daca va gânditi la saptamâna trecuta, în câte zile vi s-a întâmplat sa discutati chestiuni legate de politica?</t>
  </si>
  <si>
    <t>DIS2</t>
  </si>
  <si>
    <t>si daca va gânditi la saptamâna trecuta, cu câte persoane s-a întâmplat sa discutati chestiuni legate de politica?</t>
  </si>
  <si>
    <t>DIS3</t>
  </si>
  <si>
    <t>Câti dintre acestia credeti ca vor merge la vot la alegerile care vor avea loc în decembrie anul acesta?</t>
  </si>
  <si>
    <t>DIS4_1</t>
  </si>
  <si>
    <t>Câti dintre acestia credeti ca vor vota pentru candidati ai… Partidul National Liberal (PNL)</t>
  </si>
  <si>
    <t>DIS4_2</t>
  </si>
  <si>
    <t>Câti dintre acestia credeti ca vor vota pentru candidati ai… Partidul Social Democrat (PSD)</t>
  </si>
  <si>
    <t>DIS4_3</t>
  </si>
  <si>
    <t>Câti dintre acestia credeti ca vor vota pentru candidati ai… Partidul Democrat Liberal (PDL)</t>
  </si>
  <si>
    <t>DIS4_4</t>
  </si>
  <si>
    <t>Câti dintre acestia credeti ca vor vota pentru candidati ai… Uniunea Democrata a Maghiarilor din România (UDMR)</t>
  </si>
  <si>
    <t>DIS4_5</t>
  </si>
  <si>
    <t>Câti dintre acestia credeti ca vor vota pentru candidati ai… Partidul Noua Generatie - Crestin Democrat (PNG-CD)</t>
  </si>
  <si>
    <t>DIS4_6</t>
  </si>
  <si>
    <t>Câti dintre acestia credeti ca vor vota pentru candidati ai… Partidul România Mare (PRM)</t>
  </si>
  <si>
    <t>DIS4_7</t>
  </si>
  <si>
    <t>Câti dintre acestia credeti ca vor vota pentru candidati ai… Partidul Conservator (PC)</t>
  </si>
  <si>
    <t>DIS4_8</t>
  </si>
  <si>
    <t>Câti dintre acestia credeti ca vor vota pentru candidati ai… Partidul Poporului - Dan Diaconescu (PP-DD)</t>
  </si>
  <si>
    <t>DIS4_9</t>
  </si>
  <si>
    <t>Câti dintre acestia credeti ca vor vota pentru candidati ai… Uniunea Nationala pentru Progresul României (UNPR)</t>
  </si>
  <si>
    <t>DIS4_10</t>
  </si>
  <si>
    <t>Câti dintre acestia credeti ca vor vota pentru candidati ai… Partidul National taranesc Crestin Democrat (PNtCD)</t>
  </si>
  <si>
    <t>DIS4_11</t>
  </si>
  <si>
    <t>Câti dintre acestia credeti ca vor vota pentru candidati ai… Forta Civica (FC)</t>
  </si>
  <si>
    <t>DIS4_12</t>
  </si>
  <si>
    <t>Câti dintre acestia credeti ca vor vota pentru candidati ai… Noua Republica</t>
  </si>
  <si>
    <t>DIS5</t>
  </si>
  <si>
    <t>Daca va gânditi la persoanele cu care ati discutat chestiuni legate de politica în saptamâna trecuta, cât de des s-a întâmplat ca parerile dvs. despre politica sa fie diferite?</t>
  </si>
  <si>
    <t>CA1_1</t>
  </si>
  <si>
    <t>În aceasta campanie, pe care dintre urmatoarele lucruri le-ati face gratuit pentru candidatul / partidul preferat… ati pune un afis al candidatului / partidului la fereastra locuintei dvs.</t>
  </si>
  <si>
    <t>CA1_2</t>
  </si>
  <si>
    <t>În aceasta campanie, pe care dintre urmatoarele lucruri le-ati face gratuit pentru candidatul / partidul preferat… ati lipi afise sau ati distribui materiale electorale pentru acest candidat / partid</t>
  </si>
  <si>
    <t>CA1_3</t>
  </si>
  <si>
    <t>În aceasta campanie, pe care dintre urmatoarele lucruri le-ati face gratuit pentru candidatul / partidul preferat… ati participa la o întrunire a acestui candidat / partid</t>
  </si>
  <si>
    <t>CA1_4</t>
  </si>
  <si>
    <t>În aceasta campanie, pe care dintre urmatoarele lucruri le-ati face gratuit pentru candidatul / partidul preferat… ati lua partea acestui candidat / partid în fata unor persoane necunoscute</t>
  </si>
  <si>
    <t>CA2_1</t>
  </si>
  <si>
    <t>Afirmatia …&lt;&lt;Victor Ponta a plagiat&gt;&gt; este:</t>
  </si>
  <si>
    <t>CA2_2</t>
  </si>
  <si>
    <t>Afirmatia …&lt;&lt;Traian Basescu a fost mentinut în functie la presiunea UE si a liderilor europeni&gt;&gt; este:</t>
  </si>
  <si>
    <t>CA2_3</t>
  </si>
  <si>
    <t>Afirmatia …&lt;&lt;Guvernul Ponta a încercat sa-si subordoneze Curtea Constitutionala&gt;&gt; este:</t>
  </si>
  <si>
    <t>CA2_4</t>
  </si>
  <si>
    <t>Afirmatia …&lt;&lt;Programul de austeritate al Guvernului Boc a fost necesar pentru ca România sa evite o criza mai mare&gt;&gt; este:</t>
  </si>
  <si>
    <t>CA2_5</t>
  </si>
  <si>
    <t>Afirmatia …&lt;&lt;Traian Basescu a încalcat grav Constitutia României&gt;&gt; este:</t>
  </si>
  <si>
    <t>CA2_6</t>
  </si>
  <si>
    <t>Afirmatia …&lt;&lt;Traian Basescu a subminat autoritatea Parlamentului&gt;&gt; este:</t>
  </si>
  <si>
    <t>CA3_1</t>
  </si>
  <si>
    <t>In ce masura sunteti de acord cu urmatoarele afirmatii… Masurile de austeritate ar trebui înlocuite cu masuri de stimulare a cresterii economice</t>
  </si>
  <si>
    <t>CA3_2</t>
  </si>
  <si>
    <t>In ce masura sunteti de acord cu urmatoarele afirmatii… Este nevoie de mai multa centralizare în administrarea (absorbtia) fondurilor europene</t>
  </si>
  <si>
    <t>CA3_3</t>
  </si>
  <si>
    <t>In ce masura sunteti de acord cu urmatoarele afirmatii… Investitiile în minerit trebuie încurajate</t>
  </si>
  <si>
    <t>CA3_4</t>
  </si>
  <si>
    <t>In ce masura sunteti de acord cu urmatoarele afirmatii… Este necesara scaderea nivelului actual al contributiilor la sistemul de asigurari sociale</t>
  </si>
  <si>
    <t>CA3_5</t>
  </si>
  <si>
    <t>In ce masura sunteti de acord cu urmatoarele afirmatii… Introducerea bacalaureatului profesional este o masura utila.</t>
  </si>
  <si>
    <t>CA3_6</t>
  </si>
  <si>
    <t>In ce masura sunteti de acord cu urmatoarele afirmatii… Descentralizarea administrativa trebuie sa creasca în sensul autonomiei locale.</t>
  </si>
  <si>
    <t>CA3_7</t>
  </si>
  <si>
    <t>In ce masura sunteti de acord cu urmatoarele afirmatii… Presedintele ar trebui sa aiba mai putine prerogative</t>
  </si>
  <si>
    <t>P12T1_1</t>
  </si>
  <si>
    <t>Daca 0 reprezinta o persoana care „FOARTE SIGUR NU VA VOTA” iar 10 o persoana care „FOARTE SIGUR VA VOTA” la Alegerile Parlamentare din 9 decembrie 2012, pe aceasta scala unde v-ati afla dvs.?</t>
  </si>
  <si>
    <t>P12V</t>
  </si>
  <si>
    <t>Presupunând ca ati merge la vot, cu candidatul carui partid ati vota?</t>
  </si>
  <si>
    <t>P12V_15_cod</t>
  </si>
  <si>
    <t>P12VALI</t>
  </si>
  <si>
    <t>P12VALI. Dintre partidele acestei aliante, pe care îl preferati?</t>
  </si>
  <si>
    <t>R1_1</t>
  </si>
  <si>
    <t>Va rugam sa alegeti pe o scala de la 1 la 7 valoarea cea mai apropiata de parerea dvs.</t>
  </si>
  <si>
    <t>R2_1</t>
  </si>
  <si>
    <t>R3_1</t>
  </si>
  <si>
    <t>R4</t>
  </si>
  <si>
    <t>În relatia lor cu alegatorii, politicienii pot avea strategii diferite. Care dintre aspectele urmatoare vi se pare cel mai important:</t>
  </si>
  <si>
    <t>P1V1_ZBii4</t>
  </si>
  <si>
    <t>P1V1_CW2</t>
  </si>
  <si>
    <t>Va rog sa va gânditi la acestea si sa raspundeti în gând la fiecare afirmatie cu DA sau NU.</t>
  </si>
  <si>
    <t>SD2_1</t>
  </si>
  <si>
    <t>Care este pozitia dvs.? Va rog sa indicati pozitia dvs. folosind orice numar din intervalul 0-10</t>
  </si>
  <si>
    <t>SD3_1</t>
  </si>
  <si>
    <t>Unde ati plasa …&amp; Partidul National Liberal (PNL) &amp; pe aceasta scala?</t>
  </si>
  <si>
    <t>SD3_2</t>
  </si>
  <si>
    <t>Unde ati plasa …&amp; Partidul Social Democrat (PSD) &amp; pe aceasta scala?</t>
  </si>
  <si>
    <t>SD3_3</t>
  </si>
  <si>
    <t>Unde ati plasa …&amp; Partidul Democrat Liberal (PDL) &amp; pe aceasta scala?</t>
  </si>
  <si>
    <t>SD3_4</t>
  </si>
  <si>
    <t>Unde ati plasa …&amp; Uniunea Democrata a Maghiarilor din România (UDMR) &amp; pe aceasta scala?</t>
  </si>
  <si>
    <t>SD3_5</t>
  </si>
  <si>
    <t>Unde ati plasa …&amp; PartidulPoporului - Dan Diaconescu (PP-DD) &amp; pe aceasta scala?</t>
  </si>
  <si>
    <t>SD3_6</t>
  </si>
  <si>
    <t>Unde ati plasa …&amp; Uniunea Social-Liberala (USL: PSD+PNL+PC+UNPR) &amp; pe aceasta scala?</t>
  </si>
  <si>
    <t>SD3_7</t>
  </si>
  <si>
    <t>Unde ati plasa …&amp; AliantaRomâniaDreapta (PDL+PNT-CD+FC) &amp; pe aceasta scala?</t>
  </si>
  <si>
    <t>V96_1</t>
  </si>
  <si>
    <t>Am dori sa ne spuneti parerea dvs. privind urmatoarele afirmatii folosind scala de 10 puncte</t>
  </si>
  <si>
    <t>V97_1</t>
  </si>
  <si>
    <t>V98_1</t>
  </si>
  <si>
    <t>V99_1</t>
  </si>
  <si>
    <t>Q4</t>
  </si>
  <si>
    <t>Ati spune despre dvs. ca va simtiti apropiat de o anumita formatiune politica?</t>
  </si>
  <si>
    <t>Q4a</t>
  </si>
  <si>
    <t>Exista totusi o formatiune politica de care va simtiti mai apropiat decât de celelalte?</t>
  </si>
  <si>
    <t>Q4b</t>
  </si>
  <si>
    <t>Care este formatiunea politica de care va simtiti cel mai apropiat?</t>
  </si>
  <si>
    <t>Q4c</t>
  </si>
  <si>
    <t>Cât de apropiat va simtiti de aceasta formatiune politica?</t>
  </si>
  <si>
    <t>TR_a</t>
  </si>
  <si>
    <t>Câta încredere aveti în fiecare dintre urmatoarele institutii…  Mass media (ziare, radio, TV)</t>
  </si>
  <si>
    <t>TR_b</t>
  </si>
  <si>
    <t>Câta încredere aveti în fiecare dintre urmatoarele institutii…  Armata</t>
  </si>
  <si>
    <t>TR_c</t>
  </si>
  <si>
    <t>Câta încredere aveti în fiecare dintre urmatoarele institutii…  Justitie</t>
  </si>
  <si>
    <t>TR_d</t>
  </si>
  <si>
    <t>Câta încredere aveti în fiecare dintre urmatoarele institutii…  Partide politice</t>
  </si>
  <si>
    <t>TR_e</t>
  </si>
  <si>
    <t>Câta încredere aveti în fiecare dintre urmatoarele institutii…  Primarie</t>
  </si>
  <si>
    <t>TR_f</t>
  </si>
  <si>
    <t>Câta încredere aveti în fiecare dintre urmatoarele institutii…  Politie</t>
  </si>
  <si>
    <t>TR_g</t>
  </si>
  <si>
    <t>Câta încredere aveti în fiecare dintre urmatoarele institutii…  Guvern</t>
  </si>
  <si>
    <t>TR_h</t>
  </si>
  <si>
    <t>Câta încredere aveti în fiecare dintre urmatoarele institutii…  Sindicate</t>
  </si>
  <si>
    <t>TR_i</t>
  </si>
  <si>
    <t>Câta încredere aveti în fiecare dintre urmatoarele institutii…  Biserica</t>
  </si>
  <si>
    <t>TR_j</t>
  </si>
  <si>
    <t>Câta încredere aveti în fiecare dintre urmatoarele institutii…  Parlament</t>
  </si>
  <si>
    <t>TR_k</t>
  </si>
  <si>
    <t>Câta încredere aveti în fiecare dintre urmatoarele institutii…  Sistemul de învatamânt</t>
  </si>
  <si>
    <t>TR_l</t>
  </si>
  <si>
    <t>Câta încredere aveti în fiecare dintre urmatoarele institutii…  Sistemul de sanatate</t>
  </si>
  <si>
    <t>TR_m</t>
  </si>
  <si>
    <t>Câta încredere aveti în fiecare dintre urmatoarele institutii…  SMURD</t>
  </si>
  <si>
    <t>TR_n</t>
  </si>
  <si>
    <t>Câta încredere aveti în fiecare dintre urmatoarele institutii…  Presedintie</t>
  </si>
  <si>
    <t>TR_o</t>
  </si>
  <si>
    <t>Câta încredere aveti în fiecare dintre urmatoarele institutii…  Curtea Constitutionala</t>
  </si>
  <si>
    <t>TR_p</t>
  </si>
  <si>
    <t>Câta încredere aveti în fiecare dintre urmatoarele institutii…  DNA(Directia Nationala Anticoruptie)</t>
  </si>
  <si>
    <t>TR_q</t>
  </si>
  <si>
    <t>Câta încredere aveti în fiecare dintre urmatoarele institutii…  ONG-uri</t>
  </si>
  <si>
    <t>TR_r</t>
  </si>
  <si>
    <t>Câta încredere aveti în fiecare dintre urmatoarele institutii…  UE</t>
  </si>
  <si>
    <t>TR_s</t>
  </si>
  <si>
    <t>Câta încredere aveti în fiecare dintre urmatoarele institutii…  NATO</t>
  </si>
  <si>
    <t>TR_t</t>
  </si>
  <si>
    <t>Câta încredere aveti în fiecare dintre urmatoarele institutii…  ONU</t>
  </si>
  <si>
    <t>V12L</t>
  </si>
  <si>
    <t>Care dintre urmatoarele afirmatii se potriveste în cazul dvs.?</t>
  </si>
  <si>
    <t>V12LP</t>
  </si>
  <si>
    <t>Din partea carui partid a fost candidatul cu care ati votat pentru Primar la alegerile locale din 2012?</t>
  </si>
  <si>
    <t>V12LP_13_cod</t>
  </si>
  <si>
    <t>V12LC</t>
  </si>
  <si>
    <t>Cu ce partid ati votat pentru Consiliul Local la alegerile locale din 2012?</t>
  </si>
  <si>
    <t>V12LC_13_cod</t>
  </si>
  <si>
    <t>V09T2</t>
  </si>
  <si>
    <t>Din diferite motive, multi oameni au lipsit de la vot la turul 2 al Alegerilor Prezidentiale din 6 decembrie 2009, în timp ce altii au votat. Care dintre urmatoarele afirmatii se potriveste în cazul dvs.?</t>
  </si>
  <si>
    <t>V09T2C</t>
  </si>
  <si>
    <t>Cu cine ati votat pentru presedinte la turul 2?</t>
  </si>
  <si>
    <t>V12R</t>
  </si>
  <si>
    <t>Din diferite motive, multi oameni au lipsit de la vot la Referendumul pentru demiterea Presedintelui din 29 iulie 2012, în timp ce altii au votat. Care dintre urmatoarele afirmatii se potriveste în cazul dvs.?</t>
  </si>
  <si>
    <t>REFDA_1</t>
  </si>
  <si>
    <t>Care dintre urmatoarele motive se potrivesc în cazul dvs…  Am vrut ca Traian Basescu sa fie demis</t>
  </si>
  <si>
    <t>REFDA_2</t>
  </si>
  <si>
    <t>Care dintre urmatoarele motive se potrivesc în cazul dvs…  Am dorit sa-mi îndeplinesc datoria civica de a vota</t>
  </si>
  <si>
    <t>REFDA_3</t>
  </si>
  <si>
    <t>Care dintre urmatoarele motive se potrivesc în cazul dvs…  Am vrut ca Traian Basescu sa ramâna în functie</t>
  </si>
  <si>
    <t>REFDA_4</t>
  </si>
  <si>
    <t>Care dintre urmatoarele motive se potrivesc în cazul dvs…  S-au facut presiuni asupra mea sa votez din partea unor prieteni, vecini sau membri de familie</t>
  </si>
  <si>
    <t>REFDA_5</t>
  </si>
  <si>
    <t>Care dintre urmatoarele motive se potrivesc în cazul dvs…  S-au facut presiuni asupra mea sa votez din partea unor oficiali locali sau a sefului de la serviciu</t>
  </si>
  <si>
    <t>REFNU_1</t>
  </si>
  <si>
    <t>Care dintre urmatoarele motive se potrivesc în cazul dvs…  As fi vrut sa votez dar nu am putut</t>
  </si>
  <si>
    <t>REFNU_2</t>
  </si>
  <si>
    <t>Care dintre urmatoarele motive se potrivesc în cazul dvs…  Nu ma intereseaza politica</t>
  </si>
  <si>
    <t>REFNU_3</t>
  </si>
  <si>
    <t>REFNU_4</t>
  </si>
  <si>
    <t>Care dintre urmatoarele motive se potrivesc în cazul dvs…  S-au facut presiuni asupra mea sa nu votez din partea unor prieteni, vecini sau membri de familie</t>
  </si>
  <si>
    <t>REFNU_5</t>
  </si>
  <si>
    <t>Care dintre urmatoarele motive se potrivesc în cazul dvs…  S-au facut presiuni asupra mea sa nu votez din partea unor oficiali locali sau a sefului de la serviciu</t>
  </si>
  <si>
    <t>REFJ1</t>
  </si>
  <si>
    <t>Dupa parerea dvs., cât de justificata a fost decizia Parlamentului de a-l suspenda pe Presedintele Basescu din functie în iulie 2012?</t>
  </si>
  <si>
    <t>REFJ2</t>
  </si>
  <si>
    <t>Dupa parerea dvs., cât de justificat a fost apelul Presedintelui Basescu catre cetateni de a nu se prezenta la vot în ziua referendumului din 29 iulie?</t>
  </si>
  <si>
    <t>REFF</t>
  </si>
  <si>
    <t>În ultimele luni s-a discutat mult despre posibile fraude electorale la referendumul din 29 iulie 2012. Care din urmatoarele afirmatii este cea mai apropiata de parerea dvs. despre referendum:</t>
  </si>
  <si>
    <t>NOCI_1</t>
  </si>
  <si>
    <t>Dupa parerea dvs., pentru ca o persoana sa fie considerata un bun cetatean, cât de important este …Sa-i sprijine material pe cei ce sunt mai nevoiasi decât el</t>
  </si>
  <si>
    <t>NOCI_2</t>
  </si>
  <si>
    <t>Dupa parerea dvs., pentru ca o persoana sa fie considerata un bun cetatean, cât de important este …Sa voteze în alegeri</t>
  </si>
  <si>
    <t>NOCI_3</t>
  </si>
  <si>
    <t>Dupa parerea dvs., pentru ca o persoana sa fie considerata un bun cetatean, cât de important este …Sa respecte întotdeauna legile</t>
  </si>
  <si>
    <t>NOCI_4</t>
  </si>
  <si>
    <t>Dupa parerea dvs., pentru ca o persoana sa fie considerata un bun cetatean, cât de important este …Sa aiba pareri proprii (chiar daca sunt diferite de ale altora)</t>
  </si>
  <si>
    <t>NOCI_5</t>
  </si>
  <si>
    <t>Dupa parerea dvs., pentru ca o persoana sa fie considerata un bun cetatean, cât de important este …Sa plateasca fara nicio exceptie darile (taxe si impozite) catre stat</t>
  </si>
  <si>
    <t>NOCI_6</t>
  </si>
  <si>
    <t>Dupa parerea dvs., pentru ca o persoana sa fie considerata un bun cetatean, cât de important este …Sa se implice în activitati de voluntariat</t>
  </si>
  <si>
    <t>NOCI_7</t>
  </si>
  <si>
    <t>Dupa parerea dvs., pentru ca o persoana sa fie considerata un bun cetatean, cât de important este …Sa-si exprime în fata oricui propriile pareri</t>
  </si>
  <si>
    <t>NOCI_8</t>
  </si>
  <si>
    <t>Dupa parerea dvs., pentru ca o persoana sa fie considerata un bun cetatean, cât de important este …Sa se prezinte la armata în situatii de razboi</t>
  </si>
  <si>
    <t>NOCI_9</t>
  </si>
  <si>
    <t>Dupa parerea dvs., pentru ca o persoana sa fie considerata un bun cetatean, cât de important este …Sa participe la discutii cu cei care au pareri opuse/contrare parerilor sale</t>
  </si>
  <si>
    <t>NOCI_10</t>
  </si>
  <si>
    <t>Dupa parerea dvs., pentru ca o persoana sa fie considerata un bun cetatean, cât de important este …Sa raporteze la politie o infractiune/un delict la care a fost martor</t>
  </si>
  <si>
    <t>NOCI_11</t>
  </si>
  <si>
    <t>Dupa parerea dvs., pentru ca o persoana sa fie considerata un bun cetatean, cât de important este …Sa se implice în activitati politice</t>
  </si>
  <si>
    <t>NOCI_12</t>
  </si>
  <si>
    <t>Dupa parerea dvs., pentru ca o persoana sa fie considerata un bun cetatean, cât de important este …Sa se simta responsabil pentru soarta celorlalti</t>
  </si>
  <si>
    <t>NOCI_13</t>
  </si>
  <si>
    <t>Dupa parerea dvs., pentru ca o persoana sa fie considerata un bun cetatean, cât de important este …Sa doneze bani pentru un partid sau pentru un candidat la alegeri</t>
  </si>
  <si>
    <t>ACPO_1</t>
  </si>
  <si>
    <t>În ultimele 12 luni, dvs. personal…Ati contactat un politician, un reprezentant al guvernului sau un reprezentant al autoritatilor locale (primar, vice-primar, consilieri)?</t>
  </si>
  <si>
    <t>ACPO_2</t>
  </si>
  <si>
    <t>În ultimele 12 luni, dvs. personal…Ati activat într-un partid politic?</t>
  </si>
  <si>
    <t>ACPO_3</t>
  </si>
  <si>
    <t>În ultimele 12 luni, dvs. personal…Ati activat într-un grup de actiune civica?</t>
  </si>
  <si>
    <t>ACPO_4</t>
  </si>
  <si>
    <t>În ultimele 12 luni, dvs. personal…Ati activat într-o alta organizatie sau asociatie?</t>
  </si>
  <si>
    <t>ACPO_5</t>
  </si>
  <si>
    <t>În ultimele 12 luni, dvs. personal…Ati purtat insigne sau ati împartit fluturasi de campanie electorala?</t>
  </si>
  <si>
    <t>ACPO_6</t>
  </si>
  <si>
    <t>În ultimele 12 luni, dvs. personal…Ati semnat o petitie?</t>
  </si>
  <si>
    <t>ACPO_7</t>
  </si>
  <si>
    <t>În ultimele 12 luni, dvs. personal…Ati participat la o demonstratie publica legala sau la un miting legal?</t>
  </si>
  <si>
    <t>ACPO_8</t>
  </si>
  <si>
    <t>În ultimele 12 luni, dvs. personal…Ati boicotat (ati refuzat sa cumparati si sa folositi) anumite produse?</t>
  </si>
  <si>
    <t>ACPO_9</t>
  </si>
  <si>
    <t>În ultimele 12 luni, dvs. personal…Ati boicotat (ati refuzat sa participati la) anumite actiuni organizate de guvern sau de alte institutii ale statului?</t>
  </si>
  <si>
    <t>ACPO_10</t>
  </si>
  <si>
    <t>În ultimele 12 luni, dvs. personal…Ati participat la activitati de protest (spontane) desfasurate în piete publice?</t>
  </si>
  <si>
    <t>ACPO_11</t>
  </si>
  <si>
    <t>În ultimele 12 luni, dvs. personal…Ati contactat deputatul sau senatorul care reprezinta colegiul în care locuiti?</t>
  </si>
  <si>
    <t>IDa</t>
  </si>
  <si>
    <t>Dumneavoastra va simtiti in primul rand:</t>
  </si>
  <si>
    <t>IDb</t>
  </si>
  <si>
    <t>Dumneavoastra va simtiti in al doilea rand:</t>
  </si>
  <si>
    <t>S1_1</t>
  </si>
  <si>
    <t>Cât de îngrijorat sunteti de conditiile de viata ale …Familiei dvs.?</t>
  </si>
  <si>
    <t>S1_2</t>
  </si>
  <si>
    <t>Cât de îngrijorat sunteti de conditiile de viata ale …Vecinilor dvs.?</t>
  </si>
  <si>
    <t>S1_3</t>
  </si>
  <si>
    <t>Cât de îngrijorat sunteti de conditiile de viata ale …Oamenilor din regiunea în care traiti?</t>
  </si>
  <si>
    <t>S1_4</t>
  </si>
  <si>
    <t>Cât de îngrijorat sunteti de conditiile de viata ale …Oamenilor din România?</t>
  </si>
  <si>
    <t>S1_5</t>
  </si>
  <si>
    <t>Cât de îngrijorat sunteti de conditiile de viata ale …Oamenilor din Europa?</t>
  </si>
  <si>
    <t>S1_6</t>
  </si>
  <si>
    <t>Cât de îngrijorat sunteti de conditiile de viata ale …Oamenilor din întreaga lume?</t>
  </si>
  <si>
    <t>S1_7</t>
  </si>
  <si>
    <t>Cât de îngrijorat sunteti de conditiile de viata ale …Batrânilor din România?</t>
  </si>
  <si>
    <t>S1_8</t>
  </si>
  <si>
    <t>Cât de îngrijorat sunteti de conditiile de viata ale …somerilor din România?</t>
  </si>
  <si>
    <t>S1_9</t>
  </si>
  <si>
    <t>Cât de îngrijorat sunteti de conditiile de viata ale …Strainilor care locuiesc în România?</t>
  </si>
  <si>
    <t>S1_10</t>
  </si>
  <si>
    <t>Cât de îngrijorat sunteti de conditiile de viata ale …Bolnavilor grav si persoanelor cu handicapdin România?</t>
  </si>
  <si>
    <t>S2_1</t>
  </si>
  <si>
    <t>În ultimii 2 ani, ati donat (ati oferit fara sa vi se solicite direct sau prin cersit) bani, alimente sau bunuri unor…oameni în nevoie</t>
  </si>
  <si>
    <t>S2_2</t>
  </si>
  <si>
    <t>În ultimii 2 ani, ati donat (ati oferit fara sa vi se solicite direct sau prin cersit) bani, alimente sau bunuri unor…oameni afectati de calamitati</t>
  </si>
  <si>
    <t>S2_3</t>
  </si>
  <si>
    <t>În ultimii 2 ani, ati donat (ati oferit fara sa vi se solicite direct sau prin cersit) bani, alimente sau bunuri unor…oameni bolnavi</t>
  </si>
  <si>
    <t>S2_4</t>
  </si>
  <si>
    <t>În ultimii 2 ani, ati donat (ati oferit fara sa vi se solicite direct sau prin cersit) bani, alimente sau bunuri unor…vecini</t>
  </si>
  <si>
    <t>S3</t>
  </si>
  <si>
    <t>În ultimii 2 ani, ati donat (bani, alimente sau bunuri), unor organizatii non profit (ex.: fundatii</t>
  </si>
  <si>
    <t>S4_1</t>
  </si>
  <si>
    <t>Acord... Ar trebui sa permitem oamenilor de rase sau etnii diferite sa vina sa locuiasca în România sau sa se stabileasca aici definitiv</t>
  </si>
  <si>
    <t>S4_2</t>
  </si>
  <si>
    <t>Acord... Statul ar trebui sa redistribuie venituri de la cei care o duc mai bine catre cei care o duc mai prost</t>
  </si>
  <si>
    <t>S4_3</t>
  </si>
  <si>
    <t>Acord... România ar trebui sa ofere ajutoare umanitare altor tari în caz de catastrofe naturale sau epidemii</t>
  </si>
  <si>
    <t>S4_4</t>
  </si>
  <si>
    <t>Acord... România ar trebui sa ajute tarile sarace sa se dezvolte</t>
  </si>
  <si>
    <t>DV1_1</t>
  </si>
  <si>
    <t>În opinia dumneavoastra, ar trebui sa aiba drept de vot … persoanele care nu stiu sa scrie si sa citeasca</t>
  </si>
  <si>
    <t>DV1_2</t>
  </si>
  <si>
    <t>În opinia dumneavoastra, ar trebui sa aiba drept de vot … tinerii între 16 si 18 ani</t>
  </si>
  <si>
    <t>DV1_3</t>
  </si>
  <si>
    <t>În opinia dumneavoastra, ar trebui sa aiba drept de vot … persoanele condamnate penal</t>
  </si>
  <si>
    <t>DV1_4</t>
  </si>
  <si>
    <t>În opinia dumneavoastra, ar trebui sa aiba drept de vot … romii/tiganii</t>
  </si>
  <si>
    <t>DV1_5</t>
  </si>
  <si>
    <t>În opinia dumneavoastra, ar trebui sa aiba drept de vot … românii cu domiciliul în strainatate</t>
  </si>
  <si>
    <t>DV1_6</t>
  </si>
  <si>
    <t>În opinia dumneavoastra, ar trebui sa aiba drept de vot … persoanele care nu platesc taxe</t>
  </si>
  <si>
    <t>ES1</t>
  </si>
  <si>
    <t>În general, credeti ca integrarea României în Uniunea Europeana este:</t>
  </si>
  <si>
    <t>ES2</t>
  </si>
  <si>
    <t>Per ansamblu, credeti ca România a avut de câstigat sau nu devenind membra a Uniunii Europene?</t>
  </si>
  <si>
    <t>ES3</t>
  </si>
  <si>
    <t>În general, aveti despre Uniunea Europeana o imagine:</t>
  </si>
  <si>
    <t>P1V1_XX</t>
  </si>
  <si>
    <t>Va rog sa raspundeti cu DA sau NU la urmatoarea afirmatie: Am votat la Alegerile Locale din acest an (2012).</t>
  </si>
  <si>
    <t>P1V1_ZZ_1</t>
  </si>
  <si>
    <t>Va rog sa-mi spuneti daca a fost sau nu un motiv de a vota cu un anumit candidat sau partid la ALEGERILE LOCALE DIN ACEST AN… Ce am vazut la televizor despre candidati si partide.?</t>
  </si>
  <si>
    <t>P1V1_ZZ_2</t>
  </si>
  <si>
    <t>Va rog sa-mi spuneti daca a fost sau nu un motiv de a vota cu un anumit candidat sau partid la ALEGERILE LOCALE DIN ACEST AN… Ce am citit în programele politice ale candidatilor si partidelor.?</t>
  </si>
  <si>
    <t>P1V1_ZZ_3</t>
  </si>
  <si>
    <t>Va rog sa-mi spuneti daca a fost sau nu un motiv de a vota cu un anumit candidat sau partid la ALEGERILE LOCALE DIN ACEST AN… Discutiile cu alte persoane despre candidati si partide.?</t>
  </si>
  <si>
    <t>P1V1_ZZ_4</t>
  </si>
  <si>
    <t>Va rog sa-mi spuneti daca a fost sau nu un motiv de a vota cu un anumit candidat sau partid la ALEGERILE LOCALE DIN ACEST AN… Cineva v-a dat, dvs. sau cuiva din familia dvs., bani, cadouri sau v-a facut un favor.?</t>
  </si>
  <si>
    <t>P1V1_ZZ_5</t>
  </si>
  <si>
    <t>Va rog sa-mi spuneti daca a fost sau nu un motiv de a vota cu un anumit candidat sau partid la ALEGERILE LOCALE DIN ACEST AN… Cineva v-a amenintat, pe dvs. sau pe cineva din familia dvs., cu scopul de a va face sa-i votati.?</t>
  </si>
  <si>
    <t>P1V1_ZZ90_1</t>
  </si>
  <si>
    <t>Va rog sa-mi spuneti daca a fost sau nu un motiv de a vota cu un anumit candidat sau partid la ALEGERILE LA CARE ATI PARTICIPAT DIN 1990 ÎNCOACE… Ce am vazut la televizor despre candidati si partide.?</t>
  </si>
  <si>
    <t>P1V1_ZZ90_2</t>
  </si>
  <si>
    <t>Va rog sa-mi spuneti daca a fost sau nu un motiv de a vota cu un anumit candidat sau partid la ALEGERILE LA CARE ATI PARTICIPAT DIN 1990 ÎNCOACE… Ce am citit în programele politice ale candidatilor si partidelor.?</t>
  </si>
  <si>
    <t>P1V1_ZZ90_3</t>
  </si>
  <si>
    <t>Va rog sa-mi spuneti daca a fost sau nu un motiv de a vota cu un anumit candidat sau partid la ALEGERILE LA CARE ATI PARTICIPAT DIN 1990 ÎNCOACE… Discutiile cu alte persoane despre candidati si partide.?</t>
  </si>
  <si>
    <t>P1V1_ZZ90_4</t>
  </si>
  <si>
    <t>Va rog sa-mi spuneti daca a fost sau nu un motiv de a vota cu un anumit candidat sau partid la ALEGERILE LA CARE ATI PARTICIPAT DIN 1990 ÎNCOACE… Cineva v-a dat, dvs. sau cuiva din familia dvs., bani, cadouri sau v-a facut un favor.?</t>
  </si>
  <si>
    <t>P1V1_ZZ90_5</t>
  </si>
  <si>
    <t>Va rog sa-mi spuneti daca a fost sau nu un motiv de a vota cu un anumit candidat sau partid la ALEGERILE LA CARE ATI PARTICIPAT DIN 1990 ÎNCOACE… Cineva v-a amenintat, pe dvs. sau pe cineva din familia dvs., cu scopul de a va face sa-i votati.?</t>
  </si>
  <si>
    <t>P1V1_YY90_1</t>
  </si>
  <si>
    <t>Va rog sa-mi spuneti daca a fost sau nu realizata de candidatii si sustinatorii lor în CAMPANIILE ELECTORALE CARE AU AVUT LOC ÎN LOCALITATEA DVS. DIN 1990 ÎNCOACE… Au afisat semne sau afise electorale în zona în care locuiti dvs.?</t>
  </si>
  <si>
    <t>P1V1_YY90_2</t>
  </si>
  <si>
    <t>Va rog sa-mi spuneti daca a fost sau nu realizata de candidatii si sustinatorii lor în CAMPANIILE ELECTORALE CARE AU AVUT LOC ÎN LOCALITATEA DVS. DIN 1990 ÎNCOACE…  V-au vizitat acasa în scop electoral.?</t>
  </si>
  <si>
    <t>P1V1_YY90_3</t>
  </si>
  <si>
    <t>Va rog sa-mi spuneti daca a fost sau nu realizata de candidatii si sustinatorii lor în CAMPANIILE ELECTORALE CARE AU AVUT LOC ÎN LOCALITATEA DVS. DIN 1990 ÎNCOACE… Au dat reclame electorale la TV sau radio.?</t>
  </si>
  <si>
    <t>P1V1_YY90_4</t>
  </si>
  <si>
    <t>Va rog sa-mi spuneti daca a fost sau nu realizata de candidatii si sustinatorii lor în CAMPANIILE ELECTORALE CARE AU AVUT LOC ÎN LOCALITATEA DVS. DIN 1990 ÎNCOACE… V-au dat, dvs. sau cuiva din familia dvs., bani, cadouri sau v-au facut un favor.?</t>
  </si>
  <si>
    <t>P1V1_YY90_5</t>
  </si>
  <si>
    <t>Va rog sa-mi spuneti daca a fost sau nu realizata de candidatii si sustinatorii lor în CAMPANIILE ELECTORALE CARE AU AVUT LOC ÎN LOCALITATEA DVS. DIN 1990 ÎNCOACE…  V-au amenintat, pe dvs. sau pe cineva din familia dvs., cu scopul de a va face sa-i votati.</t>
  </si>
  <si>
    <t>CUN1_1</t>
  </si>
  <si>
    <t>Ce partide formeaza USL – Uniunea Social Liberala…. Partidul National Liberal (PNL)</t>
  </si>
  <si>
    <t>CUN1_2</t>
  </si>
  <si>
    <t>Ce partide formeaza USL – Uniunea Social Liberala…. Partidul Social Democrat (PSD)</t>
  </si>
  <si>
    <t>CUN1_3</t>
  </si>
  <si>
    <t>Ce partide formeaza USL – Uniunea Social Liberala…. Partidul Democrat Liberal (PDL)</t>
  </si>
  <si>
    <t>CUN1_4</t>
  </si>
  <si>
    <t>Ce partide formeaza USL – Uniunea Social Liberala…. Uniunea Democrata a Maghiarilor din România (UDMR)</t>
  </si>
  <si>
    <t>CUN1_5</t>
  </si>
  <si>
    <t>Ce partide formeaza USL – Uniunea Social Liberala…. Partidul Noua Generatie - Crestin Democrat (PNG-CD)</t>
  </si>
  <si>
    <t>CUN1_6</t>
  </si>
  <si>
    <t>Ce partide formeaza USL – Uniunea Social Liberala…. Partidul România Mare (PRM)</t>
  </si>
  <si>
    <t>CUN1_7</t>
  </si>
  <si>
    <t>Ce partide formeaza USL – Uniunea Social Liberala…. Partidul Conservator (PC)</t>
  </si>
  <si>
    <t>CUN1_8</t>
  </si>
  <si>
    <t>Ce partide formeaza USL – Uniunea Social Liberala…. Partidul Poporului - Dan Diaconescu (PP-DD)</t>
  </si>
  <si>
    <t>CUN1_9</t>
  </si>
  <si>
    <t>Ce partide formeaza USL – Uniunea Social Liberala…. Uniunea Nationala pentru Progresul României (UNPR)</t>
  </si>
  <si>
    <t>CUN1_10</t>
  </si>
  <si>
    <t>Ce partide formeaza USL – Uniunea Social Liberala…. Partidul National taranesc Crestin Democrat (PNtCD)</t>
  </si>
  <si>
    <t>CUN1_11</t>
  </si>
  <si>
    <t>Ce partide formeaza USL – Uniunea Social Liberala…. Forta Civica (FC)</t>
  </si>
  <si>
    <t>CUN1_12</t>
  </si>
  <si>
    <t>Ce partide formeaza USL – Uniunea Social Liberala…. Alt partid</t>
  </si>
  <si>
    <t>CUN1_13</t>
  </si>
  <si>
    <t>Ce partide formeaza USL – Uniunea Social Liberala…. Nu stiu</t>
  </si>
  <si>
    <t>CUN1_14</t>
  </si>
  <si>
    <t>Ce partide formeaza USL – Uniunea Social Liberala…. Nu raspund</t>
  </si>
  <si>
    <t>CUN2_1</t>
  </si>
  <si>
    <t>Ce partide formeaza ARD – Alianta România Dreapta…  Partidul National Liberal (PNL)</t>
  </si>
  <si>
    <t>CUN2_2</t>
  </si>
  <si>
    <t>Ce partide formeaza ARD – Alianta România Dreapta…  Partidul Social Democrat (PSD)</t>
  </si>
  <si>
    <t>CUN2_3</t>
  </si>
  <si>
    <t>Ce partide formeaza ARD – Alianta România Dreapta…  Partidul Democrat Liberal (PDL)</t>
  </si>
  <si>
    <t>CUN2_4</t>
  </si>
  <si>
    <t>Ce partide formeaza ARD – Alianta România Dreapta…  Uniunea Democrata a Maghiarilor din România (UDMR)</t>
  </si>
  <si>
    <t>CUN2_5</t>
  </si>
  <si>
    <t>Ce partide formeaza ARD – Alianta România Dreapta…  Partidul Noua Generatie - Crestin Democrat (PNG-CD)</t>
  </si>
  <si>
    <t>CUN2_6</t>
  </si>
  <si>
    <t>Ce partide formeaza ARD – Alianta România Dreapta…  Partidul România Mare (PRM)</t>
  </si>
  <si>
    <t>CUN2_7</t>
  </si>
  <si>
    <t>Ce partide formeaza ARD – Alianta România Dreapta…  Partidul Conservator (PC)</t>
  </si>
  <si>
    <t>CUN2_8</t>
  </si>
  <si>
    <t>Ce partide formeaza ARD – Alianta România Dreapta…  Partidul Poporului - Dan Diaconescu (PP-DD)</t>
  </si>
  <si>
    <t>CUN2_9</t>
  </si>
  <si>
    <t>Ce partide formeaza ARD – Alianta România Dreapta…  Uniunea Nationala pentru Progresul României (UNPR)</t>
  </si>
  <si>
    <t>CUN2_10</t>
  </si>
  <si>
    <t>Ce partide formeaza ARD – Alianta România Dreapta…  Partidul National taranesc Crestin Democrat (PNtCD)</t>
  </si>
  <si>
    <t>CUN2_11</t>
  </si>
  <si>
    <t>Ce partide formeaza ARD – Alianta România Dreapta…  Forta Civica (FC)</t>
  </si>
  <si>
    <t>CUN2_12</t>
  </si>
  <si>
    <t>Ce partide formeaza ARD – Alianta România Dreapta…  Alt partid</t>
  </si>
  <si>
    <t>CUN2_13</t>
  </si>
  <si>
    <t>Ce partide formeaza ARD – Alianta România Dreapta…  Nu stiu</t>
  </si>
  <si>
    <t>CUN2_14</t>
  </si>
  <si>
    <t>Ce partide formeaza ARD – Alianta România Dreapta…  Nu raspund</t>
  </si>
  <si>
    <t>CUN3_1</t>
  </si>
  <si>
    <t>Din câte stiti dvs., ce partide sunt în prezent în Guvernul României…  Partidul National Liberal (PNL)</t>
  </si>
  <si>
    <t>CUN3_2</t>
  </si>
  <si>
    <t>Din câte stiti dvs., ce partide sunt în prezent în Guvernul României…  Partidul Social Democrat (PSD)</t>
  </si>
  <si>
    <t>CUN3_3</t>
  </si>
  <si>
    <t>Din câte stiti dvs., ce partide sunt în prezent în Guvernul României…  Partidul Democrat Liberal (PDL)</t>
  </si>
  <si>
    <t>CUN3_4</t>
  </si>
  <si>
    <t>Din câte stiti dvs., ce partide sunt în prezent în Guvernul României…  Uniunea Democrata a Maghiarilor din România (UDMR)</t>
  </si>
  <si>
    <t>CUN3_5</t>
  </si>
  <si>
    <t>Din câte stiti dvs., ce partide sunt în prezent în Guvernul României…  Partidul Noua Generatie - Crestin Democrat (PNG-CD)</t>
  </si>
  <si>
    <t>CUN3_6</t>
  </si>
  <si>
    <t>Din câte stiti dvs., ce partide sunt în prezent în Guvernul României…  Partidul România Mare (PRM)</t>
  </si>
  <si>
    <t>CUN3_7</t>
  </si>
  <si>
    <t>Din câte stiti dvs., ce partide sunt în prezent în Guvernul României…  Partidul Conservator (PC)</t>
  </si>
  <si>
    <t>CUN3_8</t>
  </si>
  <si>
    <t>Din câte stiti dvs., ce partide sunt în prezent în Guvernul României…  Partidul Poporului - Dan Diaconescu (PP-DD)</t>
  </si>
  <si>
    <t>CUN3_9</t>
  </si>
  <si>
    <t>Din câte stiti dvs., ce partide sunt în prezent în Guvernul României…  Uniunea Nationala pentru Progresul României (UNPR)</t>
  </si>
  <si>
    <t>CUN3_10</t>
  </si>
  <si>
    <t>Din câte stiti dvs., ce partide sunt în prezent în Guvernul României…  Partidul National taranesc Crestin Democrat (PNtCD)</t>
  </si>
  <si>
    <t>CUN3_11</t>
  </si>
  <si>
    <t>Din câte stiti dvs., ce partide sunt în prezent în Guvernul României…  Forta Civica (FC)</t>
  </si>
  <si>
    <t>CUN3_12</t>
  </si>
  <si>
    <t>Din câte stiti dvs., ce partide sunt în prezent în Guvernul României…  Alt partid</t>
  </si>
  <si>
    <t>CUN3_13</t>
  </si>
  <si>
    <t>Din câte stiti dvs., ce partide sunt în prezent în Guvernul României…  Nu stiu</t>
  </si>
  <si>
    <t>CUN3_14</t>
  </si>
  <si>
    <t>Din câte stiti dvs., ce partide sunt în prezent în Guvernul României…  Nu raspund</t>
  </si>
  <si>
    <t>CUN4_1</t>
  </si>
  <si>
    <t>Stiti dvs., ce partide formau guvernul când a fost introdusa cota unica de impozitare Partidul National Liberal (PNL)</t>
  </si>
  <si>
    <t>CUN4_2</t>
  </si>
  <si>
    <t>Stiti dvs., ce partide formau guvernul când a fost introdusa cota unica de impozitare Partidul Social Democrat (PSD)</t>
  </si>
  <si>
    <t>CUN4_3</t>
  </si>
  <si>
    <t>Stiti dvs., ce partide formau guvernul când a fost introdusa cota unica de impozitare Partidul Democrat Liberal (PDL)</t>
  </si>
  <si>
    <t>CUN4_4</t>
  </si>
  <si>
    <t>Stiti dvs., ce partide formau guvernul când a fost introdusa cota unica de impozitare Uniunea Democrata a Maghiarilor din România (UDMR)</t>
  </si>
  <si>
    <t>CUN4_5</t>
  </si>
  <si>
    <t>Stiti dvs., ce partide formau guvernul când a fost introdusa cota unica de impozitare Partidul Noua Generatie - Crestin Democrat (PNG-CD)</t>
  </si>
  <si>
    <t>CUN4_6</t>
  </si>
  <si>
    <t>Stiti dvs., ce partide formau guvernul când a fost introdusa cota unica de impozitare Partidul România Mare (PRM)</t>
  </si>
  <si>
    <t>CUN4_7</t>
  </si>
  <si>
    <t>Stiti dvs., ce partide formau guvernul când a fost introdusa cota unica de impozitare Partidul Conservator (PC)</t>
  </si>
  <si>
    <t>CUN4_8</t>
  </si>
  <si>
    <t>Stiti dvs., ce partide formau guvernul când a fost introdusa cota unica de impozitare Partidul Poporului - Dan Diaconescu (PP-DD)</t>
  </si>
  <si>
    <t>CUN4_9</t>
  </si>
  <si>
    <t>Stiti dvs., ce partide formau guvernul când a fost introdusa cota unica de impozitare Uniunea Nationala pentru Progresul României (UNPR)</t>
  </si>
  <si>
    <t>CUN4_10</t>
  </si>
  <si>
    <t>Stiti dvs., ce partide formau guvernul când a fost introdusa cota unica de impozitare Partidul National taranesc Crestin Democrat (PNtCD)</t>
  </si>
  <si>
    <t>CUN4_11</t>
  </si>
  <si>
    <t>Stiti dvs., ce partide formau guvernul când a fost introdusa cota unica de impozitare Forta Civica (FC)</t>
  </si>
  <si>
    <t>CUN4_12</t>
  </si>
  <si>
    <t>Stiti dvs., ce partide formau guvernul când a fost introdusa cota unica de impozitare Partidul Democrat (PD)</t>
  </si>
  <si>
    <t>CUN4_13</t>
  </si>
  <si>
    <t>Stiti dvs., ce partide formau guvernul când a fost introdusa cota unica de impozitare Alt partid</t>
  </si>
  <si>
    <t>CUN4_14</t>
  </si>
  <si>
    <t>Stiti dvs., ce partide formau guvernul când a fost introdusa cota unica de impozitare Nu stiu</t>
  </si>
  <si>
    <t>CUN4_15</t>
  </si>
  <si>
    <t>Stiti dvs., ce partide formau guvernul când a fost introdusa cota unica de impozitare Nu raspund</t>
  </si>
  <si>
    <t>CUN5</t>
  </si>
  <si>
    <t>stiti cumva cât la suta dintre voturi trebuie sa obtina un partid pentru a intra in Parlament</t>
  </si>
  <si>
    <t>CUN6</t>
  </si>
  <si>
    <t>stiti cumva câte tari sunt membre ale Uniunii Europene?</t>
  </si>
  <si>
    <t>CUN7_cod</t>
  </si>
  <si>
    <t>stiti cumva carui partid politic îi apartine Laszlo Tokes?</t>
  </si>
  <si>
    <t>CUN8_cod</t>
  </si>
  <si>
    <t>stiti cumva din partea carui partid candideaza Gigi Becali?</t>
  </si>
  <si>
    <t>V101a_cod</t>
  </si>
  <si>
    <t>stiti cumva numele deputatului care reprezinta colegiul dvs.?</t>
  </si>
  <si>
    <t>V101b_cod</t>
  </si>
  <si>
    <t>Dar stiti de la ce partid este deputatul care reprezinta colegiul dvs.?</t>
  </si>
  <si>
    <t>GEN</t>
  </si>
  <si>
    <t>Genul respondentului</t>
  </si>
  <si>
    <t>AN_1</t>
  </si>
  <si>
    <t>An nastere</t>
  </si>
  <si>
    <t>AN_2</t>
  </si>
  <si>
    <t>Luna nastere</t>
  </si>
  <si>
    <t>AN_3</t>
  </si>
  <si>
    <t>Zi nastere</t>
  </si>
  <si>
    <t>EDUC</t>
  </si>
  <si>
    <t>Care este cel mai înalt nivel de educatie atins de DVS?</t>
  </si>
  <si>
    <t>EDUCTAT</t>
  </si>
  <si>
    <t>Care este cel mai înalt nivel de educatie atins de tatal dumneavoastra?</t>
  </si>
  <si>
    <t>EDUCMAM</t>
  </si>
  <si>
    <t>Care este cel mai înalt nivel de educatie atins de mama dumneavoastra?</t>
  </si>
  <si>
    <t>ANISCOALA</t>
  </si>
  <si>
    <t>Care este numarul total de ani de scoala absolviti de dvs.?</t>
  </si>
  <si>
    <t>LM1_1</t>
  </si>
  <si>
    <t>În prezent, care dintre urmatoarele corespund situatiei dvs. ocupationale? Sunteti… angajat cu norma întreaga (30 ore pe saptamâna sau mai mult)</t>
  </si>
  <si>
    <t>LM1_2</t>
  </si>
  <si>
    <t>În prezent, care dintre urmatoarele corespund situatiei dvs. ocupationale? Sunteti… angajat cu norma partiala (mai putin de 30 de ore pe saptamâna)</t>
  </si>
  <si>
    <t>LM1_3</t>
  </si>
  <si>
    <t>În prezent, care dintre urmatoarele corespund situatiei dvs. ocupationale? Sunteti… în somaj (inclusiv somaj tehnic)</t>
  </si>
  <si>
    <t>LM1_4</t>
  </si>
  <si>
    <t>În prezent, care dintre urmatoarele corespund situatiei dvs. ocupationale? Sunteti… elev/student la zi</t>
  </si>
  <si>
    <t>LM1_5</t>
  </si>
  <si>
    <t>În prezent, care dintre urmatoarele corespund situatiei dvs. ocupationale? Sunteti… pensionar/în incapacitate de munca</t>
  </si>
  <si>
    <t>LM1_6</t>
  </si>
  <si>
    <t>În prezent, care dintre urmatoarele corespund situatiei dvs. ocupationale? Sunteti… întreprinzator pe cont propriu, inclusiv agricultor/fermier, proprietarul unei afaceri cu sau fara angajati</t>
  </si>
  <si>
    <t>LM1_7</t>
  </si>
  <si>
    <t>În prezent, care dintre urmatoarele corespund situatiei dvs. ocupationale? Sunteti… liber profesionist</t>
  </si>
  <si>
    <t>LM1_8</t>
  </si>
  <si>
    <t>În prezent, care dintre urmatoarele corespund situatiei dvs. ocupationale? Sunteti… sunteti casnica sau lucrati tot timpul în gospodarie, aveti grija de copii fara a fi platit(a) pentru aceasta</t>
  </si>
  <si>
    <t>LM1_9</t>
  </si>
  <si>
    <t>În prezent, care dintre urmatoarele corespund situatiei dvs. ocupationale? Sunteti… Altceva, ce?</t>
  </si>
  <si>
    <t>LM1_10</t>
  </si>
  <si>
    <t>În prezent, care dintre urmatoarele corespund situatiei dvs. ocupationale? Sunteti… Nu stiu</t>
  </si>
  <si>
    <t>LM1_11</t>
  </si>
  <si>
    <t>În prezent, care dintre urmatoarele corespund situatiei dvs. ocupationale? Sunteti… Nu raspund</t>
  </si>
  <si>
    <t>LM2</t>
  </si>
  <si>
    <t>Ce ocupatie aveti în prezent sau care a fost ultima ocupatie pe care ati avut-o?</t>
  </si>
  <si>
    <t>LM4</t>
  </si>
  <si>
    <t>Lucrati sau ati lucrat în sectorul privat sau public („de stat”)?</t>
  </si>
  <si>
    <t>STCIV</t>
  </si>
  <si>
    <t>În prezent sunteti…?</t>
  </si>
  <si>
    <t>ETN</t>
  </si>
  <si>
    <t>Care este etnia dvs.?</t>
  </si>
  <si>
    <t>ABIL_1</t>
  </si>
  <si>
    <t>Ati putea sa ne spuneti daca...stiti sa folositi computerul?</t>
  </si>
  <si>
    <t>ABIL_2</t>
  </si>
  <si>
    <t>Ati putea sa ne spuneti daca…stiti sa navigati pe Internet?</t>
  </si>
  <si>
    <t>LIMBA</t>
  </si>
  <si>
    <t>În afara de limba dvs. materna, cunoasteti o alta limba suficient de bine astfel încât sa luati parte la o conversatie?</t>
  </si>
  <si>
    <t>NRMEM</t>
  </si>
  <si>
    <t>Din câti membri este alcatuita gospodaria dvs.? (inclusiv respondentul)</t>
  </si>
  <si>
    <t>BOOKS</t>
  </si>
  <si>
    <t>Cam câte carti aveti în biblioteca personala?</t>
  </si>
  <si>
    <t>RM1_1</t>
  </si>
  <si>
    <t>Aveti în gospodarie în stare de functionare…autoturism (inclusiv de la firma)</t>
  </si>
  <si>
    <t>RM1_2</t>
  </si>
  <si>
    <t>Aveti în gospodarie în stare de functionare…telefon mobil (inclusiv de la firma)</t>
  </si>
  <si>
    <t>RM1_3</t>
  </si>
  <si>
    <t>Aveti în gospodarie în stare de functionare…masina automata de spalat haine</t>
  </si>
  <si>
    <t>RM1_4</t>
  </si>
  <si>
    <t>Aveti în gospodarie în stare de functionare…computer</t>
  </si>
  <si>
    <t>RM1_5</t>
  </si>
  <si>
    <t>Aveti în gospodarie în stare de functionare…acces la Internet</t>
  </si>
  <si>
    <t>RM1_6</t>
  </si>
  <si>
    <t>Aveti în gospodarie în stare de functionare…aer conditionat</t>
  </si>
  <si>
    <t>RM1_7</t>
  </si>
  <si>
    <t>Aveti în gospodarie în stare de functionare…apa calda curenta (la robinet)</t>
  </si>
  <si>
    <t>RM2</t>
  </si>
  <si>
    <t>În luna trecuta, suma totala de bani neta („în mâna”) obtinuta de catre toti membrii gospodariei dvs. incluzând salarii, dividende, chirii, vânzari etc., a fost cam de …</t>
  </si>
  <si>
    <t>RM3</t>
  </si>
  <si>
    <t>Dar venitul dvs. personal net („în mâna”) în luna trecuta a fost cam de ...?</t>
  </si>
  <si>
    <t>VMIG1</t>
  </si>
  <si>
    <t>În gospodaria dvs., cât de des primiti bani din strainatate (de la un membru al familiei/ruda care traieste/lucreaza în strainatate)?</t>
  </si>
  <si>
    <t>VMIG2A</t>
  </si>
  <si>
    <t>Cam ce suma primiti de obicei?</t>
  </si>
  <si>
    <t>VMIG2B</t>
  </si>
  <si>
    <t>Moneda</t>
  </si>
  <si>
    <t>JUDET</t>
  </si>
  <si>
    <t>Judet</t>
  </si>
  <si>
    <t>Tiploc1</t>
  </si>
  <si>
    <t>Tip localitate</t>
  </si>
  <si>
    <t>LOC1</t>
  </si>
  <si>
    <t>Locuinta este</t>
  </si>
  <si>
    <t>LOC2</t>
  </si>
  <si>
    <t>Locuinta este situata</t>
  </si>
  <si>
    <t>DIST</t>
  </si>
  <si>
    <t>Distanta pâna la cel mai apropiat oras</t>
  </si>
  <si>
    <t>DRUM</t>
  </si>
  <si>
    <t>Drumul din fata casei este</t>
  </si>
  <si>
    <t>TREI_1</t>
  </si>
  <si>
    <t>Pe durata aplicarii chestionarului (o parte a acestuia) a mai fost prezent(a)/a mai asistat si … sotia / sotul (sau similar)</t>
  </si>
  <si>
    <t>TREI_2</t>
  </si>
  <si>
    <t>Pe durata aplicarii chestionarului (o parte a acestuia) a mai fost prezent(a)/a mai asistat si … mama / tata</t>
  </si>
  <si>
    <t>TREI_3</t>
  </si>
  <si>
    <t>Pe durata aplicarii chestionarului (o parte a acestuia) a mai fost prezent(a)/a mai asistat si … copil de cel mult 10 ani</t>
  </si>
  <si>
    <t>TREI_4</t>
  </si>
  <si>
    <t>Pe durata aplicarii chestionarului (o parte a acestuia) a mai fost prezent(a)/a mai asistat si … copil de peste 10 ani</t>
  </si>
  <si>
    <t>TREI_5</t>
  </si>
  <si>
    <t>Pe durata aplicarii chestionarului (o parte a acestuia) a mai fost prezent(a)/a mai asistat si … altcineva</t>
  </si>
  <si>
    <t>SUB_1</t>
  </si>
  <si>
    <t>Pe o scala de la 0 (minim) la 10 (maxim), cum apreciati …Interesul respondentului pentru temele discutate</t>
  </si>
  <si>
    <t>SUB_2</t>
  </si>
  <si>
    <t>Pe o scala de la 0 (minim) la 10 (maxim), cum apreciati …Capacitatea respondentului de a întelege întrebarile</t>
  </si>
  <si>
    <t>SUB_3</t>
  </si>
  <si>
    <t>Pe o scala de la 0 (minim) la 10 (maxim), cum apreciati …Capacitatea respondentului de a da un raspuns la întrebari</t>
  </si>
  <si>
    <t>SUB_4</t>
  </si>
  <si>
    <t>Pe o scala de la 0 (minim) la 10 (maxim), cum apreciati …Nivelul de informare al respondentului pe teme de politica si alegeri</t>
  </si>
  <si>
    <t>siruta</t>
  </si>
  <si>
    <t>Cod siruta</t>
  </si>
  <si>
    <t>selectie</t>
  </si>
  <si>
    <t>Selectie</t>
  </si>
  <si>
    <t>esant</t>
  </si>
  <si>
    <t>Esantion</t>
  </si>
  <si>
    <t>sectie_vot</t>
  </si>
  <si>
    <t>Sectie de vot</t>
  </si>
  <si>
    <t>nrpunct</t>
  </si>
  <si>
    <t>Numar punct de esantionare</t>
  </si>
  <si>
    <t>id_sample</t>
  </si>
  <si>
    <t>Id sample</t>
  </si>
  <si>
    <t>idc</t>
  </si>
  <si>
    <t>Id intern</t>
  </si>
  <si>
    <t>strat_bop</t>
  </si>
  <si>
    <t>Strat BOP</t>
  </si>
  <si>
    <t>codarie</t>
  </si>
  <si>
    <t>Cod arie culturala</t>
  </si>
  <si>
    <t>localit</t>
  </si>
  <si>
    <t>Localitatea</t>
  </si>
  <si>
    <t>luna</t>
  </si>
  <si>
    <t>Luna</t>
  </si>
  <si>
    <t>zi</t>
  </si>
  <si>
    <t>Ziua</t>
  </si>
  <si>
    <t>durata</t>
  </si>
  <si>
    <t>Durata</t>
  </si>
  <si>
    <t>ora_i</t>
  </si>
  <si>
    <t>ora initiala</t>
  </si>
  <si>
    <t>min_i</t>
  </si>
  <si>
    <t>minut initial</t>
  </si>
  <si>
    <t>ora_f</t>
  </si>
  <si>
    <t>ora final</t>
  </si>
  <si>
    <t>min_f</t>
  </si>
  <si>
    <t>minut final</t>
  </si>
  <si>
    <t>nas.prim</t>
  </si>
  <si>
    <t>nascut primavara</t>
  </si>
  <si>
    <t>votat.loc</t>
  </si>
  <si>
    <t>declara ca a votat la alegerile locale 2012</t>
  </si>
  <si>
    <t>varsta</t>
  </si>
  <si>
    <t>varsta.cat</t>
  </si>
  <si>
    <t>educ.cat</t>
  </si>
  <si>
    <t>nivel educatie</t>
  </si>
  <si>
    <t>mediu</t>
  </si>
  <si>
    <t>mediu rezidenta</t>
  </si>
  <si>
    <t>regiunea</t>
  </si>
  <si>
    <t>arie</t>
  </si>
  <si>
    <t>Aria culturala</t>
  </si>
  <si>
    <t>tiploc</t>
  </si>
  <si>
    <t>mediu1</t>
  </si>
  <si>
    <t>Mediu rezidenta</t>
  </si>
  <si>
    <t>genmediu</t>
  </si>
  <si>
    <t>gen &amp; mediu</t>
  </si>
  <si>
    <t>age</t>
  </si>
  <si>
    <t>agecat</t>
  </si>
  <si>
    <t>w.strat</t>
  </si>
  <si>
    <t>weight strat bop</t>
  </si>
  <si>
    <t>w.ins</t>
  </si>
  <si>
    <t>weight ins</t>
  </si>
  <si>
    <t>w.strat.ins</t>
  </si>
  <si>
    <t>weight strat * ins</t>
  </si>
  <si>
    <t>ref.presiuni</t>
  </si>
  <si>
    <t>presiuni sa (nu) voteze la referendum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</si>
</sst>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2" t="s">
        <v>2</v>
      </c>
      <c r="D1" s="1"/>
      <c r="E1" s="1"/>
      <c r="F1" s="1"/>
      <c r="G1" s="1"/>
      <c r="H1" s="1"/>
      <c r="I1" s="1"/>
      <c r="J1" s="1"/>
      <c r="K1" s="1"/>
      <c r="L1" s="1"/>
      <c r="M1" s="1"/>
      <c r="N1" s="1"/>
      <c r="O1" s="1"/>
      <c r="P1" s="1"/>
      <c r="Q1" s="1"/>
      <c r="R1" s="1"/>
      <c r="S1" s="1"/>
      <c r="T1" s="1"/>
      <c r="U1" s="1"/>
      <c r="V1" s="1"/>
      <c r="W1" s="1"/>
      <c r="X1" s="1"/>
      <c r="Y1" s="1"/>
      <c r="Z1" s="1"/>
    </row>
    <row r="2">
      <c r="A2" s="3" t="s">
        <v>3</v>
      </c>
      <c r="B2" s="3" t="s">
        <v>4</v>
      </c>
      <c r="C2" s="3" t="str">
        <f>IFERROR(__xludf.DUMMYFUNCTION("GOOGLETRANSLATE(B2, ""RO"", ""EN"")"),"Id")</f>
        <v>Id</v>
      </c>
    </row>
    <row r="3">
      <c r="A3" s="3" t="s">
        <v>5</v>
      </c>
      <c r="B3" s="3" t="s">
        <v>6</v>
      </c>
      <c r="C3" s="3" t="str">
        <f>IFERROR(__xludf.DUMMYFUNCTION("GOOGLETRANSLATE(B3, ""RO"", ""EN"")"),"Operator code")</f>
        <v>Operator code</v>
      </c>
    </row>
    <row r="4">
      <c r="A4" s="3" t="s">
        <v>7</v>
      </c>
      <c r="B4" s="3" t="s">
        <v>7</v>
      </c>
      <c r="C4" s="3" t="str">
        <f>IFERROR(__xludf.DUMMYFUNCTION("GOOGLETRANSLATE(B4, ""RO"", ""EN"")"),"Group")</f>
        <v>Group</v>
      </c>
    </row>
    <row r="5">
      <c r="A5" s="3" t="s">
        <v>8</v>
      </c>
      <c r="B5" s="3" t="s">
        <v>9</v>
      </c>
      <c r="C5" s="3" t="str">
        <f>IFERROR(__xludf.DUMMYFUNCTION("GOOGLETRANSLATE(B5, ""RO"", ""EN"")"),"Do you think that in our country things go in a good direction or in a wrong direction?")</f>
        <v>Do you think that in our country things go in a good direction or in a wrong direction?</v>
      </c>
    </row>
    <row r="6">
      <c r="A6" s="3" t="s">
        <v>10</v>
      </c>
      <c r="B6" s="3" t="s">
        <v>11</v>
      </c>
      <c r="C6" s="3" t="str">
        <f>IFERROR(__xludf.DUMMYFUNCTION("GOOGLETRANSLATE(B6, ""RO"", ""EN"")"),"How satisfied are you generally in the way you live?")</f>
        <v>How satisfied are you generally in the way you live?</v>
      </c>
    </row>
    <row r="7">
      <c r="A7" s="3" t="s">
        <v>12</v>
      </c>
      <c r="B7" s="3" t="s">
        <v>13</v>
      </c>
      <c r="C7" s="3" t="str">
        <f>IFERROR(__xludf.DUMMYFUNCTION("GOOGLETRANSLATE(B7, ""RO"", ""EN"")"),"In general, how satisfied are you in the way democracy works in Romania?")</f>
        <v>In general, how satisfied are you in the way democracy works in Romania?</v>
      </c>
    </row>
    <row r="8">
      <c r="A8" s="3" t="s">
        <v>14</v>
      </c>
      <c r="B8" s="3" t="s">
        <v>15</v>
      </c>
      <c r="C8" s="3" t="str">
        <f>IFERROR(__xludf.DUMMYFUNCTION("GOOGLETRANSLATE(B8, ""RO"", ""EN"")"),"Generally, how satisfied are you in the way the market economy works in Romania?")</f>
        <v>Generally, how satisfied are you in the way the market economy works in Romania?</v>
      </c>
    </row>
    <row r="9">
      <c r="A9" s="3" t="s">
        <v>16</v>
      </c>
      <c r="B9" s="3" t="s">
        <v>17</v>
      </c>
      <c r="C9" s="3" t="str">
        <f>IFERROR(__xludf.DUMMYFUNCTION("GOOGLETRANSLATE(B9, ""RO"", ""EN"")"),"A. Compared to 2008, do you think that the Romanian economy is going ...?")</f>
        <v>A. Compared to 2008, do you think that the Romanian economy is going ...?</v>
      </c>
    </row>
    <row r="10">
      <c r="A10" s="3" t="s">
        <v>18</v>
      </c>
      <c r="B10" s="3" t="s">
        <v>19</v>
      </c>
      <c r="C10" s="3" t="str">
        <f>IFERROR(__xludf.DUMMYFUNCTION("GOOGLETRANSLATE(B10, ""RO"", ""EN"")"),"B. Compared to 2008, currently your locality economy is ...?")</f>
        <v>B. Compared to 2008, currently your locality economy is ...?</v>
      </c>
    </row>
    <row r="11">
      <c r="A11" s="3" t="s">
        <v>20</v>
      </c>
      <c r="B11" s="3" t="s">
        <v>21</v>
      </c>
      <c r="C11" s="3" t="str">
        <f>IFERROR(__xludf.DUMMYFUNCTION("GOOGLETRANSLATE(B11, ""RO"", ""EN"")"),"C. Compared to 2008, currently your economic situation is ...?")</f>
        <v>C. Compared to 2008, currently your economic situation is ...?</v>
      </c>
    </row>
    <row r="12">
      <c r="A12" s="3" t="s">
        <v>22</v>
      </c>
      <c r="B12" s="3" t="s">
        <v>23</v>
      </c>
      <c r="C12" s="3" t="str">
        <f>IFERROR(__xludf.DUMMYFUNCTION("GOOGLETRANSLATE(B12, ""RO"", ""EN"")"),"D. In the next 4 years, do you think the Romanian economy will work ...?")</f>
        <v>D. In the next 4 years, do you think the Romanian economy will work ...?</v>
      </c>
    </row>
    <row r="13">
      <c r="A13" s="3" t="s">
        <v>24</v>
      </c>
      <c r="B13" s="3" t="s">
        <v>25</v>
      </c>
      <c r="C13" s="3" t="str">
        <f>IFERROR(__xludf.DUMMYFUNCTION("GOOGLETRANSLATE(B13, ""RO"", ""EN"")"),"E. In the next 4 years, do you think your locality economy will be ...?")</f>
        <v>E. In the next 4 years, do you think your locality economy will be ...?</v>
      </c>
    </row>
    <row r="14">
      <c r="A14" s="3" t="s">
        <v>26</v>
      </c>
      <c r="B14" s="3" t="s">
        <v>27</v>
      </c>
      <c r="C14" s="3" t="str">
        <f>IFERROR(__xludf.DUMMYFUNCTION("GOOGLETRANSLATE(B14, ""RO"", ""EN"")"),"F. In the next 4 years, do you think your economic situation will be ...?")</f>
        <v>F. In the next 4 years, do you think your economic situation will be ...?</v>
      </c>
    </row>
    <row r="15">
      <c r="A15" s="3" t="s">
        <v>28</v>
      </c>
      <c r="B15" s="3" t="s">
        <v>29</v>
      </c>
      <c r="C15" s="3" t="str">
        <f>IFERROR(__xludf.DUMMYFUNCTION("GOOGLETRANSLATE(B15, ""RO"", ""EN"")"),"I will read you two statements. Please think of these and respond to every statement with yes or no")</f>
        <v>I will read you two statements. Please think of these and respond to every statement with yes or no</v>
      </c>
    </row>
    <row r="16">
      <c r="A16" s="3" t="s">
        <v>30</v>
      </c>
      <c r="B16" s="3" t="s">
        <v>31</v>
      </c>
      <c r="C16" s="3" t="str">
        <f>IFERROR(__xludf.DUMMYFUNCTION("GOOGLETRANSLATE(B16, ""RO"", ""EN"")"),"I will read you three statements. Please tell me how many of these are true in your case.")</f>
        <v>I will read you three statements. Please tell me how many of these are true in your case.</v>
      </c>
    </row>
    <row r="17">
      <c r="A17" s="3" t="s">
        <v>32</v>
      </c>
      <c r="B17" s="3" t="s">
        <v>33</v>
      </c>
      <c r="C17" s="3" t="str">
        <f>IFERROR(__xludf.DUMMYFUNCTION("GOOGLETRANSLATE(B17, ""RO"", ""EN"")"),"I'll read you four statements. Please tell me how many of these are true in your case.")</f>
        <v>I'll read you four statements. Please tell me how many of these are true in your case.</v>
      </c>
    </row>
    <row r="18">
      <c r="A18" s="3" t="s">
        <v>34</v>
      </c>
      <c r="B18" s="3" t="s">
        <v>35</v>
      </c>
      <c r="C18" s="3" t="str">
        <f>IFERROR(__xludf.DUMMYFUNCTION("GOOGLETRANSLATE(B18, ""RO"", ""EN"")"),"Please tell me how many of these reasons have influenced you to vote with a certain person in this year's local elections.")</f>
        <v>Please tell me how many of these reasons have influenced you to vote with a certain person in this year's local elections.</v>
      </c>
    </row>
    <row r="19">
      <c r="A19" s="3" t="s">
        <v>36</v>
      </c>
      <c r="B19" s="3" t="s">
        <v>33</v>
      </c>
      <c r="C19" s="3" t="str">
        <f>IFERROR(__xludf.DUMMYFUNCTION("GOOGLETRANSLATE(B19, ""RO"", ""EN"")"),"I'll read you four statements. Please tell me how many of these are true in your case.")</f>
        <v>I'll read you four statements. Please tell me how many of these are true in your case.</v>
      </c>
    </row>
    <row r="20">
      <c r="A20" s="3" t="s">
        <v>37</v>
      </c>
      <c r="B20" s="3" t="s">
        <v>38</v>
      </c>
      <c r="C20" s="3" t="str">
        <f>IFERROR(__xludf.DUMMYFUNCTION("GOOGLETRANSLATE(B20, ""RO"", ""EN"")"),"Please tell me how many of these reasons have influenced you to go to the referendum this year.")</f>
        <v>Please tell me how many of these reasons have influenced you to go to the referendum this year.</v>
      </c>
    </row>
    <row r="21" ht="15.75" customHeight="1">
      <c r="A21" s="3" t="s">
        <v>39</v>
      </c>
      <c r="B21" s="3" t="s">
        <v>31</v>
      </c>
      <c r="C21" s="3" t="str">
        <f>IFERROR(__xludf.DUMMYFUNCTION("GOOGLETRANSLATE(B21, ""RO"", ""EN"")"),"I will read you three statements. Please tell me how many of these are true in your case.")</f>
        <v>I will read you three statements. Please tell me how many of these are true in your case.</v>
      </c>
    </row>
    <row r="22" ht="15.75" customHeight="1">
      <c r="A22" s="3" t="s">
        <v>40</v>
      </c>
      <c r="B22" s="3" t="s">
        <v>33</v>
      </c>
      <c r="C22" s="3" t="str">
        <f>IFERROR(__xludf.DUMMYFUNCTION("GOOGLETRANSLATE(B22, ""RO"", ""EN"")"),"I'll read you four statements. Please tell me how many of these are true in your case.")</f>
        <v>I'll read you four statements. Please tell me how many of these are true in your case.</v>
      </c>
    </row>
    <row r="23" ht="15.75" customHeight="1">
      <c r="A23" s="3" t="s">
        <v>41</v>
      </c>
      <c r="B23" s="3" t="s">
        <v>35</v>
      </c>
      <c r="C23" s="3" t="str">
        <f>IFERROR(__xludf.DUMMYFUNCTION("GOOGLETRANSLATE(B23, ""RO"", ""EN"")"),"Please tell me how many of these reasons have influenced you to vote with a certain person in this year's local elections.")</f>
        <v>Please tell me how many of these reasons have influenced you to vote with a certain person in this year's local elections.</v>
      </c>
    </row>
    <row r="24" ht="15.75" customHeight="1">
      <c r="A24" s="3" t="s">
        <v>42</v>
      </c>
      <c r="B24" s="3" t="s">
        <v>31</v>
      </c>
      <c r="C24" s="3" t="str">
        <f>IFERROR(__xludf.DUMMYFUNCTION("GOOGLETRANSLATE(B24, ""RO"", ""EN"")"),"I will read you three statements. Please tell me how many of these are true in your case.")</f>
        <v>I will read you three statements. Please tell me how many of these are true in your case.</v>
      </c>
    </row>
    <row r="25" ht="15.75" customHeight="1">
      <c r="A25" s="3" t="s">
        <v>43</v>
      </c>
      <c r="B25" s="3" t="s">
        <v>38</v>
      </c>
      <c r="C25" s="3" t="str">
        <f>IFERROR(__xludf.DUMMYFUNCTION("GOOGLETRANSLATE(B25, ""RO"", ""EN"")"),"Please tell me how many of these reasons have influenced you to go to the referendum this year.")</f>
        <v>Please tell me how many of these reasons have influenced you to go to the referendum this year.</v>
      </c>
    </row>
    <row r="26" ht="15.75" customHeight="1">
      <c r="A26" s="3" t="s">
        <v>44</v>
      </c>
      <c r="B26" s="3" t="s">
        <v>45</v>
      </c>
      <c r="C26" s="3" t="str">
        <f>IFERROR(__xludf.DUMMYFUNCTION("GOOGLETRANSLATE(B26, ""RO"", ""EN"")"),"On a scale from 0 to 10, where 0 means very unhappy and 10 very pleased how dissatisfied or satisfied you are of… your life in general")</f>
        <v>On a scale from 0 to 10, where 0 means very unhappy and 10 very pleased how dissatisfied or satisfied you are of… your life in general</v>
      </c>
    </row>
    <row r="27" ht="15.75" customHeight="1">
      <c r="A27" s="3" t="s">
        <v>46</v>
      </c>
      <c r="B27" s="3" t="s">
        <v>47</v>
      </c>
      <c r="C27" s="3" t="str">
        <f>IFERROR(__xludf.DUMMYFUNCTION("GOOGLETRANSLATE(B27, ""RO"", ""EN"")"),"On a scale from 0 to 10, where 0 means very unhappy and 10 very pleased how dissatisfied or satisfied you are ... your education")</f>
        <v>On a scale from 0 to 10, where 0 means very unhappy and 10 very pleased how dissatisfied or satisfied you are ... your education</v>
      </c>
    </row>
    <row r="28" ht="15.75" customHeight="1">
      <c r="A28" s="3" t="s">
        <v>48</v>
      </c>
      <c r="B28" s="3" t="s">
        <v>49</v>
      </c>
      <c r="C28" s="3" t="str">
        <f>IFERROR(__xludf.DUMMYFUNCTION("GOOGLETRANSLATE(B28, ""RO"", ""EN"")"),"On a scale from 0 to 10, where 0 means very unhappy and 10 very pleased how dissatisfied or satisfied you are of… your job")</f>
        <v>On a scale from 0 to 10, where 0 means very unhappy and 10 very pleased how dissatisfied or satisfied you are of… your job</v>
      </c>
    </row>
    <row r="29" ht="15.75" customHeight="1">
      <c r="A29" s="3" t="s">
        <v>50</v>
      </c>
      <c r="B29" s="3" t="s">
        <v>51</v>
      </c>
      <c r="C29" s="3" t="str">
        <f>IFERROR(__xludf.DUMMYFUNCTION("GOOGLETRANSLATE(B29, ""RO"", ""EN"")"),"On a scale from 0 to 10, where 0 means very unhappy and 10 very pleased how dissatisfied or satisfied you are of… your standard of living")</f>
        <v>On a scale from 0 to 10, where 0 means very unhappy and 10 very pleased how dissatisfied or satisfied you are of… your standard of living</v>
      </c>
    </row>
    <row r="30" ht="15.75" customHeight="1">
      <c r="A30" s="3" t="s">
        <v>52</v>
      </c>
      <c r="B30" s="3" t="s">
        <v>53</v>
      </c>
      <c r="C30" s="3" t="str">
        <f>IFERROR(__xludf.DUMMYFUNCTION("GOOGLETRANSLATE(B30, ""RO"", ""EN"")"),"On a scale from 0 to 10, where 0 means very unhappy and 10 very pleased how dissatisfied or satisfied you are ...")</f>
        <v>On a scale from 0 to 10, where 0 means very unhappy and 10 very pleased how dissatisfied or satisfied you are ...</v>
      </c>
    </row>
    <row r="31" ht="15.75" customHeight="1">
      <c r="A31" s="3" t="s">
        <v>54</v>
      </c>
      <c r="B31" s="3" t="s">
        <v>55</v>
      </c>
      <c r="C31" s="3" t="str">
        <f>IFERROR(__xludf.DUMMYFUNCTION("GOOGLETRANSLATE(B31, ""RO"", ""EN"")"),"On a scale from 0 to 10, where 0 means very unhappy and 10 very pleased how dissatisfied or satisfied you are ... family life")</f>
        <v>On a scale from 0 to 10, where 0 means very unhappy and 10 very pleased how dissatisfied or satisfied you are ... family life</v>
      </c>
    </row>
    <row r="32" ht="15.75" customHeight="1">
      <c r="A32" s="3" t="s">
        <v>56</v>
      </c>
      <c r="B32" s="3" t="s">
        <v>57</v>
      </c>
      <c r="C32" s="3" t="str">
        <f>IFERROR(__xludf.DUMMYFUNCTION("GOOGLETRANSLATE(B32, ""RO"", ""EN"")"),"On a scale from 0 to 10, where 0 means very unhappy and 10 very pleased how dissatisfied or satisfied you are ... your health.")</f>
        <v>On a scale from 0 to 10, where 0 means very unhappy and 10 very pleased how dissatisfied or satisfied you are ... your health.</v>
      </c>
    </row>
    <row r="33" ht="15.75" customHeight="1">
      <c r="A33" s="3" t="s">
        <v>58</v>
      </c>
      <c r="B33" s="3" t="s">
        <v>59</v>
      </c>
      <c r="C33" s="3" t="str">
        <f>IFERROR(__xludf.DUMMYFUNCTION("GOOGLETRANSLATE(B33, ""RO"", ""EN"")"),"On a scale from 0 to 10, where 0 means very unhappy and 10 very pleased how dissatisfied or satisfied you are ... your social life")</f>
        <v>On a scale from 0 to 10, where 0 means very unhappy and 10 very pleased how dissatisfied or satisfied you are ... your social life</v>
      </c>
    </row>
    <row r="34" ht="15.75" customHeight="1">
      <c r="A34" s="3" t="s">
        <v>60</v>
      </c>
      <c r="B34" s="3" t="s">
        <v>61</v>
      </c>
      <c r="C34" s="3" t="str">
        <f>IFERROR(__xludf.DUMMYFUNCTION("GOOGLETRANSLATE(B34, ""RO"", ""EN"")"),"On a scale from 0 to 10, where 0 means very unhappy and 10 very pleased how dissatisfied or satisfied you are ... the political life in the country")</f>
        <v>On a scale from 0 to 10, where 0 means very unhappy and 10 very pleased how dissatisfied or satisfied you are ... the political life in the country</v>
      </c>
    </row>
    <row r="35" ht="15.75" customHeight="1">
      <c r="A35" s="3" t="s">
        <v>62</v>
      </c>
      <c r="B35" s="3" t="s">
        <v>63</v>
      </c>
      <c r="C35" s="3" t="str">
        <f>IFERROR(__xludf.DUMMYFUNCTION("GOOGLETRANSLATE(B35, ""RO"", ""EN"")"),"What do you think is the most important problem Romania is currently facing?")</f>
        <v>What do you think is the most important problem Romania is currently facing?</v>
      </c>
    </row>
    <row r="36" ht="15.75" customHeight="1">
      <c r="A36" s="3" t="s">
        <v>64</v>
      </c>
      <c r="B36" s="3" t="s">
        <v>65</v>
      </c>
      <c r="C36" s="3" t="str">
        <f>IFERROR(__xludf.DUMMYFUNCTION("GOOGLETRANSLATE(B36, ""RO"", ""EN"")"),"Which of the political parties or alliances do you think would be able to manage this problem best?")</f>
        <v>Which of the political parties or alliances do you think would be able to manage this problem best?</v>
      </c>
    </row>
    <row r="37" ht="15.75" customHeight="1">
      <c r="A37" s="3" t="s">
        <v>66</v>
      </c>
      <c r="B37" s="3" t="s">
        <v>65</v>
      </c>
      <c r="C37" s="3" t="str">
        <f>IFERROR(__xludf.DUMMYFUNCTION("GOOGLETRANSLATE(B37, ""RO"", ""EN"")"),"Which of the political parties or alliances do you think would be able to manage this problem best?")</f>
        <v>Which of the political parties or alliances do you think would be able to manage this problem best?</v>
      </c>
    </row>
    <row r="38" ht="15.75" customHeight="1">
      <c r="A38" s="3" t="s">
        <v>67</v>
      </c>
      <c r="B38" s="3" t="s">
        <v>68</v>
      </c>
      <c r="C38" s="3" t="str">
        <f>IFERROR(__xludf.DUMMYFUNCTION("GOOGLETRANSLATE(B38, ""RO"", ""EN"")"),"How interested are you ... politics in general?")</f>
        <v>How interested are you ... politics in general?</v>
      </c>
    </row>
    <row r="39" ht="15.75" customHeight="1">
      <c r="A39" s="3" t="s">
        <v>69</v>
      </c>
      <c r="B39" s="3" t="s">
        <v>70</v>
      </c>
      <c r="C39" s="3" t="str">
        <f>IFERROR(__xludf.DUMMYFUNCTION("GOOGLETRANSLATE(B39, ""RO"", ""EN"")"),"How interested are you ... politics at local level, from your locality?")</f>
        <v>How interested are you ... politics at local level, from your locality?</v>
      </c>
    </row>
    <row r="40" ht="15.75" customHeight="1">
      <c r="A40" s="3" t="s">
        <v>71</v>
      </c>
      <c r="B40" s="3" t="s">
        <v>72</v>
      </c>
      <c r="C40" s="3" t="str">
        <f>IFERROR(__xludf.DUMMYFUNCTION("GOOGLETRANSLATE(B40, ""RO"", ""EN"")"),"How interested are you ... politics at national level, in Romania?")</f>
        <v>How interested are you ... politics at national level, in Romania?</v>
      </c>
    </row>
    <row r="41" ht="15.75" customHeight="1">
      <c r="A41" s="3" t="s">
        <v>73</v>
      </c>
      <c r="B41" s="3" t="s">
        <v>74</v>
      </c>
      <c r="C41" s="3" t="str">
        <f>IFERROR(__xludf.DUMMYFUNCTION("GOOGLETRANSLATE(B41, ""RO"", ""EN"")"),"How interested are you ... politics at European level, from the EU?")</f>
        <v>How interested are you ... politics at European level, from the EU?</v>
      </c>
    </row>
    <row r="42" ht="15.75" customHeight="1">
      <c r="A42" s="3" t="s">
        <v>75</v>
      </c>
      <c r="B42" s="3" t="s">
        <v>76</v>
      </c>
      <c r="C42" s="3" t="str">
        <f>IFERROR(__xludf.DUMMYFUNCTION("GOOGLETRANSLATE(B42, ""RO"", ""EN"")"),"How interested are you ... the parliamentary elections of December 9, 2012?")</f>
        <v>How interested are you ... the parliamentary elections of December 9, 2012?</v>
      </c>
    </row>
    <row r="43" ht="15.75" customHeight="1">
      <c r="A43" s="3" t="s">
        <v>77</v>
      </c>
      <c r="B43" s="3" t="s">
        <v>78</v>
      </c>
      <c r="C43" s="3" t="str">
        <f>IFERROR(__xludf.DUMMYFUNCTION("GOOGLETRANSLATE(B43, ""RO"", ""EN"")"),"In a regular week, in the seven days of the week ... you look at local television stations")</f>
        <v>In a regular week, in the seven days of the week ... you look at local television stations</v>
      </c>
    </row>
    <row r="44" ht="15.75" customHeight="1">
      <c r="A44" s="3" t="s">
        <v>79</v>
      </c>
      <c r="B44" s="3" t="s">
        <v>80</v>
      </c>
      <c r="C44" s="3" t="str">
        <f>IFERROR(__xludf.DUMMYFUNCTION("GOOGLETRANSLATE(B44, ""RO"", ""EN"")"),"In a regular week, in the seven days of the week ... you look at national television stations")</f>
        <v>In a regular week, in the seven days of the week ... you look at national television stations</v>
      </c>
    </row>
    <row r="45" ht="15.75" customHeight="1">
      <c r="A45" s="3" t="s">
        <v>81</v>
      </c>
      <c r="B45" s="3" t="s">
        <v>82</v>
      </c>
      <c r="C45" s="3" t="str">
        <f>IFERROR(__xludf.DUMMYFUNCTION("GOOGLETRANSLATE(B45, ""RO"", ""EN"")"),"In a regular week, in the seven days of the week ... listen to local radio stations")</f>
        <v>In a regular week, in the seven days of the week ... listen to local radio stations</v>
      </c>
    </row>
    <row r="46" ht="15.75" customHeight="1">
      <c r="A46" s="3" t="s">
        <v>83</v>
      </c>
      <c r="B46" s="3" t="s">
        <v>84</v>
      </c>
      <c r="C46" s="3" t="str">
        <f>IFERROR(__xludf.DUMMYFUNCTION("GOOGLETRANSLATE(B46, ""RO"", ""EN"")"),"In a regular week, in the seven days of the week ... listen to national radio stations")</f>
        <v>In a regular week, in the seven days of the week ... listen to national radio stations</v>
      </c>
    </row>
    <row r="47" ht="15.75" customHeight="1">
      <c r="A47" s="3" t="s">
        <v>85</v>
      </c>
      <c r="B47" s="3" t="s">
        <v>86</v>
      </c>
      <c r="C47" s="3" t="str">
        <f>IFERROR(__xludf.DUMMYFUNCTION("GOOGLETRANSLATE(B47, ""RO"", ""EN"")"),"In a regular week, in each of the seven days of the week ... read / browse local newspapers")</f>
        <v>In a regular week, in each of the seven days of the week ... read / browse local newspapers</v>
      </c>
    </row>
    <row r="48" ht="15.75" customHeight="1">
      <c r="A48" s="3" t="s">
        <v>87</v>
      </c>
      <c r="B48" s="3" t="s">
        <v>88</v>
      </c>
      <c r="C48" s="3" t="str">
        <f>IFERROR(__xludf.DUMMYFUNCTION("GOOGLETRANSLATE(B48, ""RO"", ""EN"")"),"In a regular week, in the seven days of the week ... read / browse central newspapers")</f>
        <v>In a regular week, in the seven days of the week ... read / browse central newspapers</v>
      </c>
    </row>
    <row r="49" ht="15.75" customHeight="1">
      <c r="A49" s="3" t="s">
        <v>89</v>
      </c>
      <c r="B49" s="3" t="s">
        <v>90</v>
      </c>
      <c r="C49" s="3" t="str">
        <f>IFERROR(__xludf.DUMMYFUNCTION("GOOGLETRANSLATE(B49, ""RO"", ""EN"")"),"In a regular week, in each of the seven days of the week ... Read news pages")</f>
        <v>In a regular week, in each of the seven days of the week ... Read news pages</v>
      </c>
    </row>
    <row r="50" ht="15.75" customHeight="1">
      <c r="A50" s="3" t="s">
        <v>91</v>
      </c>
      <c r="B50" s="3" t="s">
        <v>92</v>
      </c>
      <c r="C50" s="3" t="str">
        <f>IFERROR(__xludf.DUMMYFUNCTION("GOOGLETRANSLATE(B50, ""RO"", ""EN"")"),"In a regular week, in each of the seven days of the week ... Talk to someone about issues related to politics")</f>
        <v>In a regular week, in each of the seven days of the week ... Talk to someone about issues related to politics</v>
      </c>
    </row>
    <row r="51" ht="15.75" customHeight="1">
      <c r="A51" s="3" t="s">
        <v>93</v>
      </c>
      <c r="B51" s="3" t="s">
        <v>94</v>
      </c>
      <c r="C51" s="3" t="str">
        <f>IFERROR(__xludf.DUMMYFUNCTION("GOOGLETRANSLATE(B51, ""RO"", ""EN"")"),"In a regular week, in the seven days of the week you watch a news program on this television station ... TVR 1 or TVR 2")</f>
        <v>In a regular week, in the seven days of the week you watch a news program on this television station ... TVR 1 or TVR 2</v>
      </c>
    </row>
    <row r="52" ht="15.75" customHeight="1">
      <c r="A52" s="3" t="s">
        <v>95</v>
      </c>
      <c r="B52" s="3" t="s">
        <v>96</v>
      </c>
      <c r="C52" s="3" t="str">
        <f>IFERROR(__xludf.DUMMYFUNCTION("GOOGLETRANSLATE(B52, ""RO"", ""EN"")"),"In a regular week, in the seven days of the week you look at a news program on this television station ... ProTV")</f>
        <v>In a regular week, in the seven days of the week you look at a news program on this television station ... ProTV</v>
      </c>
    </row>
    <row r="53" ht="15.75" customHeight="1">
      <c r="A53" s="3" t="s">
        <v>97</v>
      </c>
      <c r="B53" s="3" t="s">
        <v>98</v>
      </c>
      <c r="C53" s="3" t="str">
        <f>IFERROR(__xludf.DUMMYFUNCTION("GOOGLETRANSLATE(B53, ""RO"", ""EN"")"),"In a regular week, in the seven days of the week you look at a news program on this television station ... Antena 1 or 3")</f>
        <v>In a regular week, in the seven days of the week you look at a news program on this television station ... Antena 1 or 3</v>
      </c>
    </row>
    <row r="54" ht="15.75" customHeight="1">
      <c r="A54" s="3" t="s">
        <v>99</v>
      </c>
      <c r="B54" s="3" t="s">
        <v>100</v>
      </c>
      <c r="C54" s="3" t="str">
        <f>IFERROR(__xludf.DUMMYFUNCTION("GOOGLETRANSLATE(B54, ""RO"", ""EN"")"),"In a regular week, in the seven days of the week you watch a news program on this television station ... Realitatea TV")</f>
        <v>In a regular week, in the seven days of the week you watch a news program on this television station ... Realitatea TV</v>
      </c>
    </row>
    <row r="55" ht="15.75" customHeight="1">
      <c r="A55" s="3" t="s">
        <v>101</v>
      </c>
      <c r="B55" s="3" t="s">
        <v>102</v>
      </c>
      <c r="C55" s="3" t="str">
        <f>IFERROR(__xludf.DUMMYFUNCTION("GOOGLETRANSLATE(B55, ""RO"", ""EN"")"),"In a regular week, in the seven days of the week you look at a news program on this television station ... OTV")</f>
        <v>In a regular week, in the seven days of the week you look at a news program on this television station ... OTV</v>
      </c>
    </row>
    <row r="56" ht="15.75" customHeight="1">
      <c r="A56" s="3" t="s">
        <v>103</v>
      </c>
      <c r="B56" s="3" t="s">
        <v>104</v>
      </c>
      <c r="C56" s="3" t="str">
        <f>IFERROR(__xludf.DUMMYFUNCTION("GOOGLETRANSLATE(B56, ""RO"", ""EN"")"),"In a regular week, in the seven days of the week you look at a news program on this television station ... B1TV")</f>
        <v>In a regular week, in the seven days of the week you look at a news program on this television station ... B1TV</v>
      </c>
    </row>
    <row r="57" ht="15.75" customHeight="1">
      <c r="A57" s="3" t="s">
        <v>105</v>
      </c>
      <c r="B57" s="3" t="s">
        <v>106</v>
      </c>
      <c r="C57" s="3" t="str">
        <f>IFERROR(__xludf.DUMMYFUNCTION("GOOGLETRANSLATE(B57, ""RO"", ""EN"")"),"In a regular week, in the seven days of the week you watch a news program on this television station ... Romania TV")</f>
        <v>In a regular week, in the seven days of the week you watch a news program on this television station ... Romania TV</v>
      </c>
    </row>
    <row r="58" ht="15.75" customHeight="1">
      <c r="A58" s="3" t="s">
        <v>107</v>
      </c>
      <c r="B58" s="3" t="s">
        <v>108</v>
      </c>
      <c r="C58" s="3" t="str">
        <f>IFERROR(__xludf.DUMMYFUNCTION("GOOGLETRANSLATE(B58, ""RO"", ""EN"")"),"In a regular week, in the seven days of the week you look at a news program on this television station ... another news station")</f>
        <v>In a regular week, in the seven days of the week you look at a news program on this television station ... another news station</v>
      </c>
    </row>
    <row r="59" ht="15.75" customHeight="1">
      <c r="A59" s="3" t="s">
        <v>109</v>
      </c>
      <c r="B59" s="3" t="s">
        <v>110</v>
      </c>
      <c r="C59" s="3" t="str">
        <f>IFERROR(__xludf.DUMMYFUNCTION("GOOGLETRANSLATE(B59, ""RO"", ""EN"")"),"When you look at the news, how much attention you pay about the news about ... the country's economic situation")</f>
        <v>When you look at the news, how much attention you pay about the news about ... the country's economic situation</v>
      </c>
    </row>
    <row r="60" ht="15.75" customHeight="1">
      <c r="A60" s="3" t="s">
        <v>111</v>
      </c>
      <c r="B60" s="3" t="s">
        <v>112</v>
      </c>
      <c r="C60" s="3" t="str">
        <f>IFERROR(__xludf.DUMMYFUNCTION("GOOGLETRANSLATE(B60, ""RO"", ""EN"")"),"When you look at the news, how much attention you pay about the news about ... the political situation of the country")</f>
        <v>When you look at the news, how much attention you pay about the news about ... the political situation of the country</v>
      </c>
    </row>
    <row r="61" ht="15.75" customHeight="1">
      <c r="A61" s="3" t="s">
        <v>113</v>
      </c>
      <c r="B61" s="3" t="s">
        <v>114</v>
      </c>
      <c r="C61" s="3" t="str">
        <f>IFERROR(__xludf.DUMMYFUNCTION("GOOGLETRANSLATE(B61, ""RO"", ""EN"")"),"When you look at the news, how much attention you pay about the news about ... social problems that great groups of citizens face")</f>
        <v>When you look at the news, how much attention you pay about the news about ... social problems that great groups of citizens face</v>
      </c>
    </row>
    <row r="62" ht="15.75" customHeight="1">
      <c r="A62" s="3" t="s">
        <v>115</v>
      </c>
      <c r="B62" s="3" t="s">
        <v>116</v>
      </c>
      <c r="C62" s="3" t="str">
        <f>IFERROR(__xludf.DUMMYFUNCTION("GOOGLETRANSLATE(B62, ""RO"", ""EN"")"),"When you look at the news, how much attention you pay about the news about ... problems related to the personal life of politicians or celebrities")</f>
        <v>When you look at the news, how much attention you pay about the news about ... problems related to the personal life of politicians or celebrities</v>
      </c>
    </row>
    <row r="63" ht="15.75" customHeight="1">
      <c r="A63" s="3" t="s">
        <v>117</v>
      </c>
      <c r="B63" s="3" t="s">
        <v>118</v>
      </c>
      <c r="C63" s="3" t="str">
        <f>IFERROR(__xludf.DUMMYFUNCTION("GOOGLETRANSLATE(B63, ""RO"", ""EN"")"),"When you look at the news, how much attention you pay about the news about ... problems related to the personal life of ordinary people")</f>
        <v>When you look at the news, how much attention you pay about the news about ... problems related to the personal life of ordinary people</v>
      </c>
    </row>
    <row r="64" ht="15.75" customHeight="1">
      <c r="A64" s="3" t="s">
        <v>119</v>
      </c>
      <c r="B64" s="3" t="s">
        <v>120</v>
      </c>
      <c r="C64" s="3" t="str">
        <f>IFERROR(__xludf.DUMMYFUNCTION("GOOGLETRANSLATE(B64, ""RO"", ""EN"")"),"How many trust you have in… Victor Ponta")</f>
        <v>How many trust you have in… Victor Ponta</v>
      </c>
    </row>
    <row r="65" ht="15.75" customHeight="1">
      <c r="A65" s="3" t="s">
        <v>121</v>
      </c>
      <c r="B65" s="3" t="s">
        <v>122</v>
      </c>
      <c r="C65" s="3" t="str">
        <f>IFERROR(__xludf.DUMMYFUNCTION("GOOGLETRANSLATE(B65, ""RO"", ""EN"")"),"How many confidence you have in… Crin Antonescu")</f>
        <v>How many confidence you have in… Crin Antonescu</v>
      </c>
    </row>
    <row r="66" ht="15.75" customHeight="1">
      <c r="A66" s="3" t="s">
        <v>123</v>
      </c>
      <c r="B66" s="3" t="s">
        <v>124</v>
      </c>
      <c r="C66" s="3" t="str">
        <f>IFERROR(__xludf.DUMMYFUNCTION("GOOGLETRANSLATE(B66, ""RO"", ""EN"")"),"How many confidence you have in ... Traian Basescu")</f>
        <v>How many confidence you have in ... Traian Basescu</v>
      </c>
    </row>
    <row r="67" ht="15.75" customHeight="1">
      <c r="A67" s="3" t="s">
        <v>125</v>
      </c>
      <c r="B67" s="3" t="s">
        <v>126</v>
      </c>
      <c r="C67" s="3" t="str">
        <f>IFERROR(__xludf.DUMMYFUNCTION("GOOGLETRANSLATE(B67, ""RO"", ""EN"")"),"How many confidence you have in… Vasile Blaga")</f>
        <v>How many confidence you have in… Vasile Blaga</v>
      </c>
    </row>
    <row r="68" ht="15.75" customHeight="1">
      <c r="A68" s="3" t="s">
        <v>127</v>
      </c>
      <c r="B68" s="3" t="s">
        <v>128</v>
      </c>
      <c r="C68" s="3" t="str">
        <f>IFERROR(__xludf.DUMMYFUNCTION("GOOGLETRANSLATE(B68, ""RO"", ""EN"")"),"How many trust you have in… Corneliu Vadim Tudor")</f>
        <v>How many trust you have in… Corneliu Vadim Tudor</v>
      </c>
    </row>
    <row r="69" ht="15.75" customHeight="1">
      <c r="A69" s="3" t="s">
        <v>129</v>
      </c>
      <c r="B69" s="3" t="s">
        <v>130</v>
      </c>
      <c r="C69" s="3" t="str">
        <f>IFERROR(__xludf.DUMMYFUNCTION("GOOGLETRANSLATE(B69, ""RO"", ""EN"")"),"How many confidence you have in… Kelemen Hunor")</f>
        <v>How many confidence you have in… Kelemen Hunor</v>
      </c>
    </row>
    <row r="70" ht="15.75" customHeight="1">
      <c r="A70" s="3" t="s">
        <v>131</v>
      </c>
      <c r="B70" s="3" t="s">
        <v>132</v>
      </c>
      <c r="C70" s="3" t="str">
        <f>IFERROR(__xludf.DUMMYFUNCTION("GOOGLETRANSLATE(B70, ""RO"", ""EN"")"),"How many trust you have in ... George Becali")</f>
        <v>How many trust you have in ... George Becali</v>
      </c>
    </row>
    <row r="71" ht="15.75" customHeight="1">
      <c r="A71" s="3" t="s">
        <v>133</v>
      </c>
      <c r="B71" s="3" t="s">
        <v>134</v>
      </c>
      <c r="C71" s="3" t="str">
        <f>IFERROR(__xludf.DUMMYFUNCTION("GOOGLETRANSLATE(B71, ""RO"", ""EN"")"),"How many confidence you have in… Dan Diaconescu")</f>
        <v>How many confidence you have in… Dan Diaconescu</v>
      </c>
    </row>
    <row r="72" ht="15.75" customHeight="1">
      <c r="A72" s="3" t="s">
        <v>135</v>
      </c>
      <c r="B72" s="3" t="s">
        <v>136</v>
      </c>
      <c r="C72" s="3" t="str">
        <f>IFERROR(__xludf.DUMMYFUNCTION("GOOGLETRANSLATE(B72, ""RO"", ""EN"")"),"How many confidence you have in ... Mihai Razvan Ungureanu")</f>
        <v>How many confidence you have in ... Mihai Razvan Ungureanu</v>
      </c>
    </row>
    <row r="73" ht="15.75" customHeight="1">
      <c r="A73" s="3" t="s">
        <v>137</v>
      </c>
      <c r="B73" s="3" t="s">
        <v>138</v>
      </c>
      <c r="C73" s="3" t="str">
        <f>IFERROR(__xludf.DUMMYFUNCTION("GOOGLETRANSLATE(B73, ""RO"", ""EN"")"),"How many trust you have in ... King Mihai I")</f>
        <v>How many trust you have in ... King Mihai I</v>
      </c>
    </row>
    <row r="74" ht="15.75" customHeight="1">
      <c r="A74" s="3" t="s">
        <v>139</v>
      </c>
      <c r="B74" s="3" t="s">
        <v>140</v>
      </c>
      <c r="C74" s="3" t="str">
        <f>IFERROR(__xludf.DUMMYFUNCTION("GOOGLETRANSLATE(B74, ""RO"", ""EN"")"),"If you think about last week, how many days did you happen to discuss issues about politics?")</f>
        <v>If you think about last week, how many days did you happen to discuss issues about politics?</v>
      </c>
    </row>
    <row r="75" ht="15.75" customHeight="1">
      <c r="A75" s="3" t="s">
        <v>141</v>
      </c>
      <c r="B75" s="3" t="s">
        <v>142</v>
      </c>
      <c r="C75" s="3" t="str">
        <f>IFERROR(__xludf.DUMMYFUNCTION("GOOGLETRANSLATE(B75, ""RO"", ""EN"")"),"And if you think about last week, how many people have happened to discuss issues about politics?")</f>
        <v>And if you think about last week, how many people have happened to discuss issues about politics?</v>
      </c>
    </row>
    <row r="76" ht="15.75" customHeight="1">
      <c r="A76" s="3" t="s">
        <v>143</v>
      </c>
      <c r="B76" s="3" t="s">
        <v>144</v>
      </c>
      <c r="C76" s="3" t="str">
        <f>IFERROR(__xludf.DUMMYFUNCTION("GOOGLETRANSLATE(B76, ""RO"", ""EN"")"),"How many of them do you think will vote in the elections that will take place in December this year?")</f>
        <v>How many of them do you think will vote in the elections that will take place in December this year?</v>
      </c>
    </row>
    <row r="77" ht="15.75" customHeight="1">
      <c r="A77" s="3" t="s">
        <v>145</v>
      </c>
      <c r="B77" s="3" t="s">
        <v>146</v>
      </c>
      <c r="C77" s="3" t="str">
        <f>IFERROR(__xludf.DUMMYFUNCTION("GOOGLETRANSLATE(B77, ""RO"", ""EN"")"),"How many of them you think will vote for candidates you have ... the National Liberal Party (PNL)")</f>
        <v>How many of them you think will vote for candidates you have ... the National Liberal Party (PNL)</v>
      </c>
    </row>
    <row r="78" ht="15.75" customHeight="1">
      <c r="A78" s="3" t="s">
        <v>147</v>
      </c>
      <c r="B78" s="3" t="s">
        <v>148</v>
      </c>
      <c r="C78" s="3" t="str">
        <f>IFERROR(__xludf.DUMMYFUNCTION("GOOGLETRANSLATE(B78, ""RO"", ""EN"")"),"How many of them you think will vote for candidates you have ... the Social Democratic Party (PSD)")</f>
        <v>How many of them you think will vote for candidates you have ... the Social Democratic Party (PSD)</v>
      </c>
    </row>
    <row r="79" ht="15.75" customHeight="1">
      <c r="A79" s="3" t="s">
        <v>149</v>
      </c>
      <c r="B79" s="3" t="s">
        <v>150</v>
      </c>
      <c r="C79" s="3" t="str">
        <f>IFERROR(__xludf.DUMMYFUNCTION("GOOGLETRANSLATE(B79, ""RO"", ""EN"")"),"How many of them do you think will vote for candidates you have ... the Liberal Democratic Party (PDL)")</f>
        <v>How many of them do you think will vote for candidates you have ... the Liberal Democratic Party (PDL)</v>
      </c>
    </row>
    <row r="80" ht="15.75" customHeight="1">
      <c r="A80" s="3" t="s">
        <v>151</v>
      </c>
      <c r="B80" s="3" t="s">
        <v>152</v>
      </c>
      <c r="C80" s="3" t="str">
        <f>IFERROR(__xludf.DUMMYFUNCTION("GOOGLETRANSLATE(B80, ""RO"", ""EN"")"),"How many of them you think will vote for candidates you have ... the Democratic Union of Hungarians (UDMR)")</f>
        <v>How many of them you think will vote for candidates you have ... the Democratic Union of Hungarians (UDMR)</v>
      </c>
    </row>
    <row r="81" ht="15.75" customHeight="1">
      <c r="A81" s="3" t="s">
        <v>153</v>
      </c>
      <c r="B81" s="3" t="s">
        <v>154</v>
      </c>
      <c r="C81" s="3" t="str">
        <f>IFERROR(__xludf.DUMMYFUNCTION("GOOGLETRANSLATE(B81, ""RO"", ""EN"")"),"How many of them you think will vote for candidates you have ... the new generation party - Christian Democrat (PNG -CD)")</f>
        <v>How many of them you think will vote for candidates you have ... the new generation party - Christian Democrat (PNG -CD)</v>
      </c>
    </row>
    <row r="82" ht="15.75" customHeight="1">
      <c r="A82" s="3" t="s">
        <v>155</v>
      </c>
      <c r="B82" s="3" t="s">
        <v>156</v>
      </c>
      <c r="C82" s="3" t="str">
        <f>IFERROR(__xludf.DUMMYFUNCTION("GOOGLETRANSLATE(B82, ""RO"", ""EN"")"),"How many of them do you think will vote for candidates you have ... the Romania Great (PRM) Party")</f>
        <v>How many of them do you think will vote for candidates you have ... the Romania Great (PRM) Party</v>
      </c>
    </row>
    <row r="83" ht="15.75" customHeight="1">
      <c r="A83" s="3" t="s">
        <v>157</v>
      </c>
      <c r="B83" s="3" t="s">
        <v>158</v>
      </c>
      <c r="C83" s="3" t="str">
        <f>IFERROR(__xludf.DUMMYFUNCTION("GOOGLETRANSLATE(B83, ""RO"", ""EN"")"),"How many of them you think will vote for candidates you have ... the Conservative Party (PC)")</f>
        <v>How many of them you think will vote for candidates you have ... the Conservative Party (PC)</v>
      </c>
    </row>
    <row r="84" ht="15.75" customHeight="1">
      <c r="A84" s="3" t="s">
        <v>159</v>
      </c>
      <c r="B84" s="3" t="s">
        <v>160</v>
      </c>
      <c r="C84" s="3" t="str">
        <f>IFERROR(__xludf.DUMMYFUNCTION("GOOGLETRANSLATE(B84, ""RO"", ""EN"")"),"How many of them you think will vote for candidates you have ... the People's Party - Dan Diaconescu (PP -DD)")</f>
        <v>How many of them you think will vote for candidates you have ... the People's Party - Dan Diaconescu (PP -DD)</v>
      </c>
    </row>
    <row r="85" ht="15.75" customHeight="1">
      <c r="A85" s="3" t="s">
        <v>161</v>
      </c>
      <c r="B85" s="3" t="s">
        <v>162</v>
      </c>
      <c r="C85" s="3" t="str">
        <f>IFERROR(__xludf.DUMMYFUNCTION("GOOGLETRANSLATE(B85, ""RO"", ""EN"")"),"How many of them you think will vote for candidates you have ... the National Union for the Progress of Romania (UNPR)")</f>
        <v>How many of them you think will vote for candidates you have ... the National Union for the Progress of Romania (UNPR)</v>
      </c>
    </row>
    <row r="86" ht="15.75" customHeight="1">
      <c r="A86" s="3" t="s">
        <v>163</v>
      </c>
      <c r="B86" s="3" t="s">
        <v>164</v>
      </c>
      <c r="C86" s="3" t="str">
        <f>IFERROR(__xludf.DUMMYFUNCTION("GOOGLETRANSLATE(B86, ""RO"", ""EN"")"),"How many of them do you think will vote for candidates you have ... the National Democratic Peasant Party (PNTCD)")</f>
        <v>How many of them do you think will vote for candidates you have ... the National Democratic Peasant Party (PNTCD)</v>
      </c>
    </row>
    <row r="87" ht="15.75" customHeight="1">
      <c r="A87" s="3" t="s">
        <v>165</v>
      </c>
      <c r="B87" s="3" t="s">
        <v>166</v>
      </c>
      <c r="C87" s="3" t="str">
        <f>IFERROR(__xludf.DUMMYFUNCTION("GOOGLETRANSLATE(B87, ""RO"", ""EN"")"),"How many of them you think will vote for candidates you have ... civic force (FC)")</f>
        <v>How many of them you think will vote for candidates you have ... civic force (FC)</v>
      </c>
    </row>
    <row r="88" ht="15.75" customHeight="1">
      <c r="A88" s="3" t="s">
        <v>167</v>
      </c>
      <c r="B88" s="3" t="s">
        <v>168</v>
      </c>
      <c r="C88" s="3" t="str">
        <f>IFERROR(__xludf.DUMMYFUNCTION("GOOGLETRANSLATE(B88, ""RO"", ""EN"")"),"How many of them do you think will vote for candidates you have ... the new Republic")</f>
        <v>How many of them do you think will vote for candidates you have ... the new Republic</v>
      </c>
    </row>
    <row r="89" ht="15.75" customHeight="1">
      <c r="A89" s="3" t="s">
        <v>169</v>
      </c>
      <c r="B89" s="3" t="s">
        <v>170</v>
      </c>
      <c r="C89" s="3" t="str">
        <f>IFERROR(__xludf.DUMMYFUNCTION("GOOGLETRANSLATE(B89, ""RO"", ""EN"")"),"If you think of the people you discussed issues related to politics last week, how often did your opinions about politics be different?")</f>
        <v>If you think of the people you discussed issues related to politics last week, how often did your opinions about politics be different?</v>
      </c>
    </row>
    <row r="90" ht="15.75" customHeight="1">
      <c r="A90" s="3" t="s">
        <v>171</v>
      </c>
      <c r="B90" s="3" t="s">
        <v>172</v>
      </c>
      <c r="C90" s="3" t="str">
        <f>IFERROR(__xludf.DUMMYFUNCTION("GOOGLETRANSLATE(B90, ""RO"", ""EN"")"),"In this campaign, which of the following things you would do for free for the favorite candidate / party ... you would put a candidate / party poster at the window of your home.")</f>
        <v>In this campaign, which of the following things you would do for free for the favorite candidate / party ... you would put a candidate / party poster at the window of your home.</v>
      </c>
    </row>
    <row r="91" ht="15.75" customHeight="1">
      <c r="A91" s="3" t="s">
        <v>173</v>
      </c>
      <c r="B91" s="3" t="s">
        <v>174</v>
      </c>
      <c r="C91" s="3" t="str">
        <f>IFERROR(__xludf.DUMMYFUNCTION("GOOGLETRANSLATE(B91, ""RO"", ""EN"")"),"In this campaign, which of the following things you would do for free for the favorite candidate / party ... you would stick posters or distribute electoral materials for this candidate / party")</f>
        <v>In this campaign, which of the following things you would do for free for the favorite candidate / party ... you would stick posters or distribute electoral materials for this candidate / party</v>
      </c>
    </row>
    <row r="92" ht="15.75" customHeight="1">
      <c r="A92" s="3" t="s">
        <v>175</v>
      </c>
      <c r="B92" s="3" t="s">
        <v>176</v>
      </c>
      <c r="C92" s="3" t="str">
        <f>IFERROR(__xludf.DUMMYFUNCTION("GOOGLETRANSLATE(B92, ""RO"", ""EN"")"),"In this campaign, which of the following things you would do for free for the favorite candidate / party ... you would participate in a meeting of this candidate / party")</f>
        <v>In this campaign, which of the following things you would do for free for the favorite candidate / party ... you would participate in a meeting of this candidate / party</v>
      </c>
    </row>
    <row r="93" ht="15.75" customHeight="1">
      <c r="A93" s="3" t="s">
        <v>177</v>
      </c>
      <c r="B93" s="3" t="s">
        <v>178</v>
      </c>
      <c r="C93" s="3" t="str">
        <f>IFERROR(__xludf.DUMMYFUNCTION("GOOGLETRANSLATE(B93, ""RO"", ""EN"")"),"In this campaign, which of the following things you would do for free for the favorite candidate / party ... you would take the part of this candidate / party in front of some unknown persons.")</f>
        <v>In this campaign, which of the following things you would do for free for the favorite candidate / party ... you would take the part of this candidate / party in front of some unknown persons.</v>
      </c>
    </row>
    <row r="94" ht="15.75" customHeight="1">
      <c r="A94" s="3" t="s">
        <v>179</v>
      </c>
      <c r="B94" s="3" t="s">
        <v>180</v>
      </c>
      <c r="C94" s="3" t="str">
        <f>IFERROR(__xludf.DUMMYFUNCTION("GOOGLETRANSLATE(B94, ""RO"", ""EN"")"),"The statement ... &lt;&lt; Victor Ponta has plagiarized &gt;&gt; is:")</f>
        <v>The statement ... &lt;&lt; Victor Ponta has plagiarized &gt;&gt; is:</v>
      </c>
    </row>
    <row r="95" ht="15.75" customHeight="1">
      <c r="A95" s="3" t="s">
        <v>181</v>
      </c>
      <c r="B95" s="3" t="s">
        <v>182</v>
      </c>
      <c r="C95" s="3" t="str">
        <f>IFERROR(__xludf.DUMMYFUNCTION("GOOGLETRANSLATE(B95, ""RO"", ""EN"")"),"The statement ... &lt;&lt; Traian Basescu was kept in office at the pressure of EU and European leaders &gt;&gt; is:")</f>
        <v>The statement ... &lt;&lt; Traian Basescu was kept in office at the pressure of EU and European leaders &gt;&gt; is:</v>
      </c>
    </row>
    <row r="96" ht="15.75" customHeight="1">
      <c r="A96" s="3" t="s">
        <v>183</v>
      </c>
      <c r="B96" s="3" t="s">
        <v>184</v>
      </c>
      <c r="C96" s="3" t="str">
        <f>IFERROR(__xludf.DUMMYFUNCTION("GOOGLETRANSLATE(B96, ""RO"", ""EN"")"),"The statement ... &lt;&lt; The Ponta government tried to subordinate its constitutional court &gt;&gt; is:")</f>
        <v>The statement ... &lt;&lt; The Ponta government tried to subordinate its constitutional court &gt;&gt; is:</v>
      </c>
    </row>
    <row r="97" ht="15.75" customHeight="1">
      <c r="A97" s="3" t="s">
        <v>185</v>
      </c>
      <c r="B97" s="3" t="s">
        <v>186</v>
      </c>
      <c r="C97" s="3" t="str">
        <f>IFERROR(__xludf.DUMMYFUNCTION("GOOGLETRANSLATE(B97, ""RO"", ""EN"")"),"The statement… &lt;&lt; The Boc government austerity program was necessary for Romania to avoid a greater crisis &gt;&gt; is:")</f>
        <v>The statement… &lt;&lt; The Boc government austerity program was necessary for Romania to avoid a greater crisis &gt;&gt; is:</v>
      </c>
    </row>
    <row r="98" ht="15.75" customHeight="1">
      <c r="A98" s="3" t="s">
        <v>187</v>
      </c>
      <c r="B98" s="3" t="s">
        <v>188</v>
      </c>
      <c r="C98" s="3" t="str">
        <f>IFERROR(__xludf.DUMMYFUNCTION("GOOGLETRANSLATE(B98, ""RO"", ""EN"")"),"The statement ... &lt;&lt; Traian Basescu seriously violated the Romanian Constitution &gt;&gt; is:")</f>
        <v>The statement ... &lt;&lt; Traian Basescu seriously violated the Romanian Constitution &gt;&gt; is:</v>
      </c>
    </row>
    <row r="99" ht="15.75" customHeight="1">
      <c r="A99" s="3" t="s">
        <v>189</v>
      </c>
      <c r="B99" s="3" t="s">
        <v>190</v>
      </c>
      <c r="C99" s="3" t="str">
        <f>IFERROR(__xludf.DUMMYFUNCTION("GOOGLETRANSLATE(B99, ""RO"", ""EN"")"),"The statement… &lt;&lt; Traian Basescu undermined the authority of the Parliament &gt;&gt; is:")</f>
        <v>The statement… &lt;&lt; Traian Basescu undermined the authority of the Parliament &gt;&gt; is:</v>
      </c>
    </row>
    <row r="100" ht="15.75" customHeight="1">
      <c r="A100" s="3" t="s">
        <v>191</v>
      </c>
      <c r="B100" s="3" t="s">
        <v>192</v>
      </c>
      <c r="C100" s="3" t="str">
        <f>IFERROR(__xludf.DUMMYFUNCTION("GOOGLETRANSLATE(B100, ""RO"", ""EN"")"),"To what extent do you agree with the following statements ... Austerity measures should be replaced with measures to stimulate economic growth")</f>
        <v>To what extent do you agree with the following statements ... Austerity measures should be replaced with measures to stimulate economic growth</v>
      </c>
    </row>
    <row r="101" ht="15.75" customHeight="1">
      <c r="A101" s="3" t="s">
        <v>193</v>
      </c>
      <c r="B101" s="3" t="s">
        <v>194</v>
      </c>
      <c r="C101" s="3" t="str">
        <f>IFERROR(__xludf.DUMMYFUNCTION("GOOGLETRANSLATE(B101, ""RO"", ""EN"")"),"To what extent do you agree with the following statements ... more centralization is needed in the administration (absorption) of European funds")</f>
        <v>To what extent do you agree with the following statements ... more centralization is needed in the administration (absorption) of European funds</v>
      </c>
    </row>
    <row r="102" ht="15.75" customHeight="1">
      <c r="A102" s="3" t="s">
        <v>195</v>
      </c>
      <c r="B102" s="3" t="s">
        <v>196</v>
      </c>
      <c r="C102" s="3" t="str">
        <f>IFERROR(__xludf.DUMMYFUNCTION("GOOGLETRANSLATE(B102, ""RO"", ""EN"")"),"To what extent do you agree with the following statements ... Mining investments should be encouraged")</f>
        <v>To what extent do you agree with the following statements ... Mining investments should be encouraged</v>
      </c>
    </row>
    <row r="103" ht="15.75" customHeight="1">
      <c r="A103" s="3" t="s">
        <v>197</v>
      </c>
      <c r="B103" s="3" t="s">
        <v>198</v>
      </c>
      <c r="C103" s="3" t="str">
        <f>IFERROR(__xludf.DUMMYFUNCTION("GOOGLETRANSLATE(B103, ""RO"", ""EN"")"),"To what extent do you agree with the following statements ... it is necessary to lower the current level of contributions to the social insurance system")</f>
        <v>To what extent do you agree with the following statements ... it is necessary to lower the current level of contributions to the social insurance system</v>
      </c>
    </row>
    <row r="104" ht="15.75" customHeight="1">
      <c r="A104" s="3" t="s">
        <v>199</v>
      </c>
      <c r="B104" s="3" t="s">
        <v>200</v>
      </c>
      <c r="C104" s="3" t="str">
        <f>IFERROR(__xludf.DUMMYFUNCTION("GOOGLETRANSLATE(B104, ""RO"", ""EN"")"),"To what extent do you agree with the following statements ... The introduction of professional baccalaureate is a useful measure.")</f>
        <v>To what extent do you agree with the following statements ... The introduction of professional baccalaureate is a useful measure.</v>
      </c>
    </row>
    <row r="105" ht="15.75" customHeight="1">
      <c r="A105" s="3" t="s">
        <v>201</v>
      </c>
      <c r="B105" s="3" t="s">
        <v>202</v>
      </c>
      <c r="C105" s="3" t="str">
        <f>IFERROR(__xludf.DUMMYFUNCTION("GOOGLETRANSLATE(B105, ""RO"", ""EN"")"),"To what extent do you agree with the following statements ... Administrative decentralization must increase in the sense of local autonomy.")</f>
        <v>To what extent do you agree with the following statements ... Administrative decentralization must increase in the sense of local autonomy.</v>
      </c>
    </row>
    <row r="106" ht="15.75" customHeight="1">
      <c r="A106" s="3" t="s">
        <v>203</v>
      </c>
      <c r="B106" s="3" t="s">
        <v>204</v>
      </c>
      <c r="C106" s="3" t="str">
        <f>IFERROR(__xludf.DUMMYFUNCTION("GOOGLETRANSLATE(B106, ""RO"", ""EN"")"),"To what extent do you agree with the following statements ... The president should have fewer prerogatives")</f>
        <v>To what extent do you agree with the following statements ... The president should have fewer prerogatives</v>
      </c>
    </row>
    <row r="107" ht="15.75" customHeight="1">
      <c r="A107" s="3" t="s">
        <v>205</v>
      </c>
      <c r="B107" s="3" t="s">
        <v>206</v>
      </c>
      <c r="C107" s="3" t="str">
        <f>IFERROR(__xludf.DUMMYFUNCTION("GOOGLETRANSLATE(B107, ""RO"", ""EN"")"),"If 0 represents a person who ""very sure will not vote"" and 10 a person who ""very sure will vote"" at the parliamentary elections on December 9, 2012, on this scale where would you find out?")</f>
        <v>If 0 represents a person who "very sure will not vote" and 10 a person who "very sure will vote" at the parliamentary elections on December 9, 2012, on this scale where would you find out?</v>
      </c>
    </row>
    <row r="108" ht="15.75" customHeight="1">
      <c r="A108" s="3" t="s">
        <v>207</v>
      </c>
      <c r="B108" s="3" t="s">
        <v>208</v>
      </c>
      <c r="C108" s="3" t="str">
        <f>IFERROR(__xludf.DUMMYFUNCTION("GOOGLETRANSLATE(B108, ""RO"", ""EN"")"),"Assuming that you would go to the vote, with the candidate to whom you voted?")</f>
        <v>Assuming that you would go to the vote, with the candidate to whom you voted?</v>
      </c>
    </row>
    <row r="109" ht="15.75" customHeight="1">
      <c r="A109" s="3" t="s">
        <v>209</v>
      </c>
      <c r="B109" s="3" t="s">
        <v>208</v>
      </c>
      <c r="C109" s="3" t="str">
        <f>IFERROR(__xludf.DUMMYFUNCTION("GOOGLETRANSLATE(B109, ""RO"", ""EN"")"),"Assuming that you would go to the vote, with the candidate to whom you voted?")</f>
        <v>Assuming that you would go to the vote, with the candidate to whom you voted?</v>
      </c>
    </row>
    <row r="110" ht="15.75" customHeight="1">
      <c r="A110" s="3" t="s">
        <v>210</v>
      </c>
      <c r="B110" s="3" t="s">
        <v>211</v>
      </c>
      <c r="C110" s="3" t="str">
        <f>IFERROR(__xludf.DUMMYFUNCTION("GOOGLETRANSLATE(B110, ""RO"", ""EN"")"),"P12Vali. Of the parties of this alliance, which you prefer?")</f>
        <v>P12Vali. Of the parties of this alliance, which you prefer?</v>
      </c>
    </row>
    <row r="111" ht="15.75" customHeight="1">
      <c r="A111" s="3" t="s">
        <v>212</v>
      </c>
      <c r="B111" s="3" t="s">
        <v>213</v>
      </c>
      <c r="C111" s="3" t="str">
        <f>IFERROR(__xludf.DUMMYFUNCTION("GOOGLETRANSLATE(B111, ""RO"", ""EN"")"),"Please choose on a scale from 1 to 7 the value closest to your opinion.")</f>
        <v>Please choose on a scale from 1 to 7 the value closest to your opinion.</v>
      </c>
    </row>
    <row r="112" ht="15.75" customHeight="1">
      <c r="A112" s="3" t="s">
        <v>214</v>
      </c>
      <c r="B112" s="3" t="s">
        <v>213</v>
      </c>
      <c r="C112" s="3" t="str">
        <f>IFERROR(__xludf.DUMMYFUNCTION("GOOGLETRANSLATE(B112, ""RO"", ""EN"")"),"Please choose on a scale from 1 to 7 the value closest to your opinion.")</f>
        <v>Please choose on a scale from 1 to 7 the value closest to your opinion.</v>
      </c>
    </row>
    <row r="113" ht="15.75" customHeight="1">
      <c r="A113" s="3" t="s">
        <v>215</v>
      </c>
      <c r="B113" s="3" t="s">
        <v>213</v>
      </c>
      <c r="C113" s="3" t="str">
        <f>IFERROR(__xludf.DUMMYFUNCTION("GOOGLETRANSLATE(B113, ""RO"", ""EN"")"),"Please choose on a scale from 1 to 7 the value closest to your opinion.")</f>
        <v>Please choose on a scale from 1 to 7 the value closest to your opinion.</v>
      </c>
    </row>
    <row r="114" ht="15.75" customHeight="1">
      <c r="A114" s="3" t="s">
        <v>216</v>
      </c>
      <c r="B114" s="3" t="s">
        <v>217</v>
      </c>
      <c r="C114" s="3" t="str">
        <f>IFERROR(__xludf.DUMMYFUNCTION("GOOGLETRANSLATE(B114, ""RO"", ""EN"")"),"In their relationship with voters, politicians can have different strategies. Which of the following aspects seems to you most important:")</f>
        <v>In their relationship with voters, politicians can have different strategies. Which of the following aspects seems to you most important:</v>
      </c>
    </row>
    <row r="115" ht="15.75" customHeight="1">
      <c r="A115" s="3" t="s">
        <v>218</v>
      </c>
      <c r="B115" s="3" t="s">
        <v>35</v>
      </c>
      <c r="C115" s="3" t="str">
        <f>IFERROR(__xludf.DUMMYFUNCTION("GOOGLETRANSLATE(B115, ""RO"", ""EN"")"),"Please tell me how many of these reasons have influenced you to vote with a certain person in this year's local elections.")</f>
        <v>Please tell me how many of these reasons have influenced you to vote with a certain person in this year's local elections.</v>
      </c>
    </row>
    <row r="116" ht="15.75" customHeight="1">
      <c r="A116" s="3" t="s">
        <v>219</v>
      </c>
      <c r="B116" s="3" t="s">
        <v>220</v>
      </c>
      <c r="C116" s="3" t="str">
        <f>IFERROR(__xludf.DUMMYFUNCTION("GOOGLETRANSLATE(B116, ""RO"", ""EN"")"),"Please think of these and answer every statement with yes or no.")</f>
        <v>Please think of these and answer every statement with yes or no.</v>
      </c>
    </row>
    <row r="117" ht="15.75" customHeight="1">
      <c r="A117" s="3" t="s">
        <v>221</v>
      </c>
      <c r="B117" s="3" t="s">
        <v>222</v>
      </c>
      <c r="C117" s="3" t="str">
        <f>IFERROR(__xludf.DUMMYFUNCTION("GOOGLETRANSLATE(B117, ""RO"", ""EN"")"),"What is your position? Please indicate your position using any number of 0-10")</f>
        <v>What is your position? Please indicate your position using any number of 0-10</v>
      </c>
    </row>
    <row r="118" ht="15.75" customHeight="1">
      <c r="A118" s="3" t="s">
        <v>223</v>
      </c>
      <c r="B118" s="3" t="s">
        <v>224</v>
      </c>
      <c r="C118" s="3" t="str">
        <f>IFERROR(__xludf.DUMMYFUNCTION("GOOGLETRANSLATE(B118, ""RO"", ""EN"")"),"Where would you place ... &amp; the National Liberal Party (PNL) &amp; on this scale?")</f>
        <v>Where would you place ... &amp; the National Liberal Party (PNL) &amp; on this scale?</v>
      </c>
    </row>
    <row r="119" ht="15.75" customHeight="1">
      <c r="A119" s="3" t="s">
        <v>225</v>
      </c>
      <c r="B119" s="3" t="s">
        <v>226</v>
      </c>
      <c r="C119" s="3" t="str">
        <f>IFERROR(__xludf.DUMMYFUNCTION("GOOGLETRANSLATE(B119, ""RO"", ""EN"")"),"Where would you place ... &amp; the Social Democratic Party (PSD) &amp; on this scale?")</f>
        <v>Where would you place ... &amp; the Social Democratic Party (PSD) &amp; on this scale?</v>
      </c>
    </row>
    <row r="120" ht="15.75" customHeight="1">
      <c r="A120" s="3" t="s">
        <v>227</v>
      </c>
      <c r="B120" s="3" t="s">
        <v>228</v>
      </c>
      <c r="C120" s="3" t="str">
        <f>IFERROR(__xludf.DUMMYFUNCTION("GOOGLETRANSLATE(B120, ""RO"", ""EN"")"),"Where would you place ... &amp; the Liberal Democrat Party (PDL) &amp; on this scale?")</f>
        <v>Where would you place ... &amp; the Liberal Democrat Party (PDL) &amp; on this scale?</v>
      </c>
    </row>
    <row r="121" ht="15.75" customHeight="1">
      <c r="A121" s="3" t="s">
        <v>229</v>
      </c>
      <c r="B121" s="3" t="s">
        <v>230</v>
      </c>
      <c r="C121" s="3" t="str">
        <f>IFERROR(__xludf.DUMMYFUNCTION("GOOGLETRANSLATE(B121, ""RO"", ""EN"")"),"Where would you place ... &amp; the Democratic Union of Hungarians in Romania (UDMR) &amp; on this scale?")</f>
        <v>Where would you place ... &amp; the Democratic Union of Hungarians in Romania (UDMR) &amp; on this scale?</v>
      </c>
    </row>
    <row r="122" ht="15.75" customHeight="1">
      <c r="A122" s="3" t="s">
        <v>231</v>
      </c>
      <c r="B122" s="3" t="s">
        <v>232</v>
      </c>
      <c r="C122" s="3" t="str">
        <f>IFERROR(__xludf.DUMMYFUNCTION("GOOGLETRANSLATE(B122, ""RO"", ""EN"")"),"Where did you place ... &amp; Party of the Popor - Dan Diaconescu (PP -DD) &amp; on this scale?")</f>
        <v>Where did you place ... &amp; Party of the Popor - Dan Diaconescu (PP -DD) &amp; on this scale?</v>
      </c>
    </row>
    <row r="123" ht="15.75" customHeight="1">
      <c r="A123" s="3" t="s">
        <v>233</v>
      </c>
      <c r="B123" s="3" t="s">
        <v>234</v>
      </c>
      <c r="C123" s="3" t="str">
        <f>IFERROR(__xludf.DUMMYFUNCTION("GOOGLETRANSLATE(B123, ""RO"", ""EN"")"),"Where would you place ... &amp; the social-liberal union (USL: PSD+PNL+PC+UNPR) &amp; on this scale?")</f>
        <v>Where would you place ... &amp; the social-liberal union (USL: PSD+PNL+PC+UNPR) &amp; on this scale?</v>
      </c>
    </row>
    <row r="124" ht="15.75" customHeight="1">
      <c r="A124" s="3" t="s">
        <v>235</v>
      </c>
      <c r="B124" s="3" t="s">
        <v>236</v>
      </c>
      <c r="C124" s="3" t="str">
        <f>IFERROR(__xludf.DUMMYFUNCTION("GOOGLETRANSLATE(B124, ""RO"", ""EN"")"),"Where would you place ... &amp; alliance (PDL+PNT-CD+FC) &amp; on this scale?")</f>
        <v>Where would you place ... &amp; alliance (PDL+PNT-CD+FC) &amp; on this scale?</v>
      </c>
    </row>
    <row r="125" ht="15.75" customHeight="1">
      <c r="A125" s="3" t="s">
        <v>237</v>
      </c>
      <c r="B125" s="3" t="s">
        <v>238</v>
      </c>
      <c r="C125" s="3" t="str">
        <f>IFERROR(__xludf.DUMMYFUNCTION("GOOGLETRANSLATE(B125, ""RO"", ""EN"")"),"We would like to tell us your opinion on the following statements using the 10 -point scale")</f>
        <v>We would like to tell us your opinion on the following statements using the 10 -point scale</v>
      </c>
    </row>
    <row r="126" ht="15.75" customHeight="1">
      <c r="A126" s="3" t="s">
        <v>239</v>
      </c>
      <c r="B126" s="3" t="s">
        <v>238</v>
      </c>
      <c r="C126" s="3" t="str">
        <f>IFERROR(__xludf.DUMMYFUNCTION("GOOGLETRANSLATE(B126, ""RO"", ""EN"")"),"We would like to tell us your opinion on the following statements using the 10 -point scale")</f>
        <v>We would like to tell us your opinion on the following statements using the 10 -point scale</v>
      </c>
    </row>
    <row r="127" ht="15.75" customHeight="1">
      <c r="A127" s="3" t="s">
        <v>240</v>
      </c>
      <c r="B127" s="3" t="s">
        <v>238</v>
      </c>
      <c r="C127" s="3" t="str">
        <f>IFERROR(__xludf.DUMMYFUNCTION("GOOGLETRANSLATE(B127, ""RO"", ""EN"")"),"We would like to tell us your opinion on the following statements using the 10 -point scale")</f>
        <v>We would like to tell us your opinion on the following statements using the 10 -point scale</v>
      </c>
    </row>
    <row r="128" ht="15.75" customHeight="1">
      <c r="A128" s="3" t="s">
        <v>241</v>
      </c>
      <c r="B128" s="3" t="s">
        <v>238</v>
      </c>
      <c r="C128" s="3" t="str">
        <f>IFERROR(__xludf.DUMMYFUNCTION("GOOGLETRANSLATE(B128, ""RO"", ""EN"")"),"We would like to tell us your opinion on the following statements using the 10 -point scale")</f>
        <v>We would like to tell us your opinion on the following statements using the 10 -point scale</v>
      </c>
    </row>
    <row r="129" ht="15.75" customHeight="1">
      <c r="A129" s="3" t="s">
        <v>242</v>
      </c>
      <c r="B129" s="3" t="s">
        <v>243</v>
      </c>
      <c r="C129" s="3" t="str">
        <f>IFERROR(__xludf.DUMMYFUNCTION("GOOGLETRANSLATE(B129, ""RO"", ""EN"")"),"Would you tell about yourself that you feel close to a certain political formation?")</f>
        <v>Would you tell about yourself that you feel close to a certain political formation?</v>
      </c>
    </row>
    <row r="130" ht="15.75" customHeight="1">
      <c r="A130" s="3" t="s">
        <v>244</v>
      </c>
      <c r="B130" s="3" t="s">
        <v>245</v>
      </c>
      <c r="C130" s="3" t="str">
        <f>IFERROR(__xludf.DUMMYFUNCTION("GOOGLETRANSLATE(B130, ""RO"", ""EN"")"),"Is there a political formation, however, you feel closer than the others?")</f>
        <v>Is there a political formation, however, you feel closer than the others?</v>
      </c>
    </row>
    <row r="131" ht="15.75" customHeight="1">
      <c r="A131" s="3" t="s">
        <v>246</v>
      </c>
      <c r="B131" s="3" t="s">
        <v>247</v>
      </c>
      <c r="C131" s="3" t="str">
        <f>IFERROR(__xludf.DUMMYFUNCTION("GOOGLETRANSLATE(B131, ""RO"", ""EN"")"),"What is the political formation you feel the nearest?")</f>
        <v>What is the political formation you feel the nearest?</v>
      </c>
    </row>
    <row r="132" ht="15.75" customHeight="1">
      <c r="A132" s="3" t="s">
        <v>248</v>
      </c>
      <c r="B132" s="3" t="s">
        <v>249</v>
      </c>
      <c r="C132" s="3" t="str">
        <f>IFERROR(__xludf.DUMMYFUNCTION("GOOGLETRANSLATE(B132, ""RO"", ""EN"")"),"How close do you feel about this political formation?")</f>
        <v>How close do you feel about this political formation?</v>
      </c>
    </row>
    <row r="133" ht="15.75" customHeight="1">
      <c r="A133" s="3" t="s">
        <v>250</v>
      </c>
      <c r="B133" s="3" t="s">
        <v>251</v>
      </c>
      <c r="C133" s="3" t="str">
        <f>IFERROR(__xludf.DUMMYFUNCTION("GOOGLETRANSLATE(B133, ""RO"", ""EN"")"),"How many confidence you have in each of the following institutions ... Mass media (newspapers, radio, TV)")</f>
        <v>How many confidence you have in each of the following institutions ... Mass media (newspapers, radio, TV)</v>
      </c>
    </row>
    <row r="134" ht="15.75" customHeight="1">
      <c r="A134" s="3" t="s">
        <v>252</v>
      </c>
      <c r="B134" s="3" t="s">
        <v>253</v>
      </c>
      <c r="C134" s="3" t="str">
        <f>IFERROR(__xludf.DUMMYFUNCTION("GOOGLETRANSLATE(B134, ""RO"", ""EN"")"),"How many confidence you have in each of the following institutions ... the army")</f>
        <v>How many confidence you have in each of the following institutions ... the army</v>
      </c>
    </row>
    <row r="135" ht="15.75" customHeight="1">
      <c r="A135" s="3" t="s">
        <v>254</v>
      </c>
      <c r="B135" s="3" t="s">
        <v>255</v>
      </c>
      <c r="C135" s="3" t="str">
        <f>IFERROR(__xludf.DUMMYFUNCTION("GOOGLETRANSLATE(B135, ""RO"", ""EN"")"),"How many confidence you have in each of the following institutions ... justice")</f>
        <v>How many confidence you have in each of the following institutions ... justice</v>
      </c>
    </row>
    <row r="136" ht="15.75" customHeight="1">
      <c r="A136" s="3" t="s">
        <v>256</v>
      </c>
      <c r="B136" s="3" t="s">
        <v>257</v>
      </c>
      <c r="C136" s="3" t="str">
        <f>IFERROR(__xludf.DUMMYFUNCTION("GOOGLETRANSLATE(B136, ""RO"", ""EN"")"),"How many confidence you have in each of the following institutions ... political parties")</f>
        <v>How many confidence you have in each of the following institutions ... political parties</v>
      </c>
    </row>
    <row r="137" ht="15.75" customHeight="1">
      <c r="A137" s="3" t="s">
        <v>258</v>
      </c>
      <c r="B137" s="3" t="s">
        <v>259</v>
      </c>
      <c r="C137" s="3" t="str">
        <f>IFERROR(__xludf.DUMMYFUNCTION("GOOGLETRANSLATE(B137, ""RO"", ""EN"")"),"How much confidence you have in each of the following institutions ... City Hall")</f>
        <v>How much confidence you have in each of the following institutions ... City Hall</v>
      </c>
    </row>
    <row r="138" ht="15.75" customHeight="1">
      <c r="A138" s="3" t="s">
        <v>260</v>
      </c>
      <c r="B138" s="3" t="s">
        <v>261</v>
      </c>
      <c r="C138" s="3" t="str">
        <f>IFERROR(__xludf.DUMMYFUNCTION("GOOGLETRANSLATE(B138, ""RO"", ""EN"")"),"How many confidence you have in each of the following institutions ... Police")</f>
        <v>How many confidence you have in each of the following institutions ... Police</v>
      </c>
    </row>
    <row r="139" ht="15.75" customHeight="1">
      <c r="A139" s="3" t="s">
        <v>262</v>
      </c>
      <c r="B139" s="3" t="s">
        <v>263</v>
      </c>
      <c r="C139" s="3" t="str">
        <f>IFERROR(__xludf.DUMMYFUNCTION("GOOGLETRANSLATE(B139, ""RO"", ""EN"")"),"How many confidence you have in each of the following institutions ... Government")</f>
        <v>How many confidence you have in each of the following institutions ... Government</v>
      </c>
    </row>
    <row r="140" ht="15.75" customHeight="1">
      <c r="A140" s="3" t="s">
        <v>264</v>
      </c>
      <c r="B140" s="3" t="s">
        <v>265</v>
      </c>
      <c r="C140" s="3" t="str">
        <f>IFERROR(__xludf.DUMMYFUNCTION("GOOGLETRANSLATE(B140, ""RO"", ""EN"")"),"How many confidence you have in each of the following institutions ... unions")</f>
        <v>How many confidence you have in each of the following institutions ... unions</v>
      </c>
    </row>
    <row r="141" ht="15.75" customHeight="1">
      <c r="A141" s="3" t="s">
        <v>266</v>
      </c>
      <c r="B141" s="3" t="s">
        <v>267</v>
      </c>
      <c r="C141" s="3" t="str">
        <f>IFERROR(__xludf.DUMMYFUNCTION("GOOGLETRANSLATE(B141, ""RO"", ""EN"")"),"How much confidence you have in each of the following institutions ... the church")</f>
        <v>How much confidence you have in each of the following institutions ... the church</v>
      </c>
    </row>
    <row r="142" ht="15.75" customHeight="1">
      <c r="A142" s="3" t="s">
        <v>268</v>
      </c>
      <c r="B142" s="3" t="s">
        <v>269</v>
      </c>
      <c r="C142" s="3" t="str">
        <f>IFERROR(__xludf.DUMMYFUNCTION("GOOGLETRANSLATE(B142, ""RO"", ""EN"")"),"How many confidence you have in each of the following institutions ... Parliament")</f>
        <v>How many confidence you have in each of the following institutions ... Parliament</v>
      </c>
    </row>
    <row r="143" ht="15.75" customHeight="1">
      <c r="A143" s="3" t="s">
        <v>270</v>
      </c>
      <c r="B143" s="3" t="s">
        <v>271</v>
      </c>
      <c r="C143" s="3" t="str">
        <f>IFERROR(__xludf.DUMMYFUNCTION("GOOGLETRANSLATE(B143, ""RO"", ""EN"")"),"How many confidence you have in each of the following institutions ... the education system")</f>
        <v>How many confidence you have in each of the following institutions ... the education system</v>
      </c>
    </row>
    <row r="144" ht="15.75" customHeight="1">
      <c r="A144" s="3" t="s">
        <v>272</v>
      </c>
      <c r="B144" s="3" t="s">
        <v>273</v>
      </c>
      <c r="C144" s="3" t="str">
        <f>IFERROR(__xludf.DUMMYFUNCTION("GOOGLETRANSLATE(B144, ""RO"", ""EN"")"),"How many confidence you have in each of the following institutions ... the health system")</f>
        <v>How many confidence you have in each of the following institutions ... the health system</v>
      </c>
    </row>
    <row r="145" ht="15.75" customHeight="1">
      <c r="A145" s="3" t="s">
        <v>274</v>
      </c>
      <c r="B145" s="3" t="s">
        <v>275</v>
      </c>
      <c r="C145" s="3" t="str">
        <f>IFERROR(__xludf.DUMMYFUNCTION("GOOGLETRANSLATE(B145, ""RO"", ""EN"")"),"How many confidence you have in each of the following institutions ... SMURD")</f>
        <v>How many confidence you have in each of the following institutions ... SMURD</v>
      </c>
    </row>
    <row r="146" ht="15.75" customHeight="1">
      <c r="A146" s="3" t="s">
        <v>276</v>
      </c>
      <c r="B146" s="3" t="s">
        <v>277</v>
      </c>
      <c r="C146" s="3" t="str">
        <f>IFERROR(__xludf.DUMMYFUNCTION("GOOGLETRANSLATE(B146, ""RO"", ""EN"")"),"How many confidence you have in each of the following institutions ... Presidency")</f>
        <v>How many confidence you have in each of the following institutions ... Presidency</v>
      </c>
    </row>
    <row r="147" ht="15.75" customHeight="1">
      <c r="A147" s="3" t="s">
        <v>278</v>
      </c>
      <c r="B147" s="3" t="s">
        <v>279</v>
      </c>
      <c r="C147" s="3" t="str">
        <f>IFERROR(__xludf.DUMMYFUNCTION("GOOGLETRANSLATE(B147, ""RO"", ""EN"")"),"How many confidence you have in each of the following institutions ... Constitutional Court")</f>
        <v>How many confidence you have in each of the following institutions ... Constitutional Court</v>
      </c>
    </row>
    <row r="148" ht="15.75" customHeight="1">
      <c r="A148" s="3" t="s">
        <v>280</v>
      </c>
      <c r="B148" s="3" t="s">
        <v>281</v>
      </c>
      <c r="C148" s="3" t="str">
        <f>IFERROR(__xludf.DUMMYFUNCTION("GOOGLETRANSLATE(B148, ""RO"", ""EN"")"),"How many confidence you have in each of the following institutions ... DNA (National Anticorruption Directorate)")</f>
        <v>How many confidence you have in each of the following institutions ... DNA (National Anticorruption Directorate)</v>
      </c>
    </row>
    <row r="149" ht="15.75" customHeight="1">
      <c r="A149" s="3" t="s">
        <v>282</v>
      </c>
      <c r="B149" s="3" t="s">
        <v>283</v>
      </c>
      <c r="C149" s="3" t="str">
        <f>IFERROR(__xludf.DUMMYFUNCTION("GOOGLETRANSLATE(B149, ""RO"", ""EN"")"),"How many confidence you have in each of the following institutions ... NGOs")</f>
        <v>How many confidence you have in each of the following institutions ... NGOs</v>
      </c>
    </row>
    <row r="150" ht="15.75" customHeight="1">
      <c r="A150" s="3" t="s">
        <v>284</v>
      </c>
      <c r="B150" s="3" t="s">
        <v>285</v>
      </c>
      <c r="C150" s="3" t="str">
        <f>IFERROR(__xludf.DUMMYFUNCTION("GOOGLETRANSLATE(B150, ""RO"", ""EN"")"),"How many confidence you have in each of the following institutions ... EU")</f>
        <v>How many confidence you have in each of the following institutions ... EU</v>
      </c>
    </row>
    <row r="151" ht="15.75" customHeight="1">
      <c r="A151" s="3" t="s">
        <v>286</v>
      </c>
      <c r="B151" s="3" t="s">
        <v>287</v>
      </c>
      <c r="C151" s="3" t="str">
        <f>IFERROR(__xludf.DUMMYFUNCTION("GOOGLETRANSLATE(B151, ""RO"", ""EN"")"),"How many confidence you have in each of the following institutions ... NATO")</f>
        <v>How many confidence you have in each of the following institutions ... NATO</v>
      </c>
    </row>
    <row r="152" ht="15.75" customHeight="1">
      <c r="A152" s="3" t="s">
        <v>288</v>
      </c>
      <c r="B152" s="3" t="s">
        <v>289</v>
      </c>
      <c r="C152" s="3" t="str">
        <f>IFERROR(__xludf.DUMMYFUNCTION("GOOGLETRANSLATE(B152, ""RO"", ""EN"")"),"How many confidence you have in each of the following institutions ... UN")</f>
        <v>How many confidence you have in each of the following institutions ... UN</v>
      </c>
    </row>
    <row r="153" ht="15.75" customHeight="1">
      <c r="A153" s="3" t="s">
        <v>290</v>
      </c>
      <c r="B153" s="3" t="s">
        <v>291</v>
      </c>
      <c r="C153" s="3" t="str">
        <f>IFERROR(__xludf.DUMMYFUNCTION("GOOGLETRANSLATE(B153, ""RO"", ""EN"")"),"Which of the following statements fits in your case?")</f>
        <v>Which of the following statements fits in your case?</v>
      </c>
    </row>
    <row r="154" ht="15.75" customHeight="1">
      <c r="A154" s="3" t="s">
        <v>292</v>
      </c>
      <c r="B154" s="3" t="s">
        <v>293</v>
      </c>
      <c r="C154" s="3" t="str">
        <f>IFERROR(__xludf.DUMMYFUNCTION("GOOGLETRANSLATE(B154, ""RO"", ""EN"")"),"From whose party was the candidate with whom you voted for the mayor at the local elections of 2012?")</f>
        <v>From whose party was the candidate with whom you voted for the mayor at the local elections of 2012?</v>
      </c>
    </row>
    <row r="155" ht="15.75" customHeight="1">
      <c r="A155" s="3" t="s">
        <v>294</v>
      </c>
      <c r="B155" s="3" t="s">
        <v>293</v>
      </c>
      <c r="C155" s="3" t="str">
        <f>IFERROR(__xludf.DUMMYFUNCTION("GOOGLETRANSLATE(B155, ""RO"", ""EN"")"),"From whose party was the candidate with whom you voted for the mayor at the local elections of 2012?")</f>
        <v>From whose party was the candidate with whom you voted for the mayor at the local elections of 2012?</v>
      </c>
    </row>
    <row r="156" ht="15.75" customHeight="1">
      <c r="A156" s="3" t="s">
        <v>295</v>
      </c>
      <c r="B156" s="3" t="s">
        <v>296</v>
      </c>
      <c r="C156" s="3" t="str">
        <f>IFERROR(__xludf.DUMMYFUNCTION("GOOGLETRANSLATE(B156, ""RO"", ""EN"")"),"What party did you vote for the Local Council in the local elections of 2012?")</f>
        <v>What party did you vote for the Local Council in the local elections of 2012?</v>
      </c>
    </row>
    <row r="157" ht="15.75" customHeight="1">
      <c r="A157" s="3" t="s">
        <v>297</v>
      </c>
      <c r="B157" s="3" t="s">
        <v>296</v>
      </c>
      <c r="C157" s="3" t="str">
        <f>IFERROR(__xludf.DUMMYFUNCTION("GOOGLETRANSLATE(B157, ""RO"", ""EN"")"),"What party did you vote for the Local Council in the local elections of 2012?")</f>
        <v>What party did you vote for the Local Council in the local elections of 2012?</v>
      </c>
    </row>
    <row r="158" ht="15.75" customHeight="1">
      <c r="A158" s="3" t="s">
        <v>298</v>
      </c>
      <c r="B158" s="3" t="s">
        <v>299</v>
      </c>
      <c r="C158" s="3" t="str">
        <f>IFERROR(__xludf.DUMMYFUNCTION("GOOGLETRANSLATE(B158, ""RO"", ""EN"")"),"For various reasons, many people were missing from the 2nd round of the presidential elections on December 6, 2009, while others voted. Which of the following statements fits in your case?")</f>
        <v>For various reasons, many people were missing from the 2nd round of the presidential elections on December 6, 2009, while others voted. Which of the following statements fits in your case?</v>
      </c>
    </row>
    <row r="159" ht="15.75" customHeight="1">
      <c r="A159" s="3" t="s">
        <v>300</v>
      </c>
      <c r="B159" s="3" t="s">
        <v>301</v>
      </c>
      <c r="C159" s="3" t="str">
        <f>IFERROR(__xludf.DUMMYFUNCTION("GOOGLETRANSLATE(B159, ""RO"", ""EN"")"),"Who did you vote for the president for tour 2?")</f>
        <v>Who did you vote for the president for tour 2?</v>
      </c>
    </row>
    <row r="160" ht="15.75" customHeight="1">
      <c r="A160" s="3" t="s">
        <v>302</v>
      </c>
      <c r="B160" s="3" t="s">
        <v>303</v>
      </c>
      <c r="C160" s="3" t="str">
        <f>IFERROR(__xludf.DUMMYFUNCTION("GOOGLETRANSLATE(B160, ""RO"", ""EN"")"),"For various reasons, many people were missing from the referendum to dismiss the president on July 29, 2012, while others voted. Which of the following statements fits in your case?")</f>
        <v>For various reasons, many people were missing from the referendum to dismiss the president on July 29, 2012, while others voted. Which of the following statements fits in your case?</v>
      </c>
    </row>
    <row r="161" ht="15.75" customHeight="1">
      <c r="A161" s="3" t="s">
        <v>304</v>
      </c>
      <c r="B161" s="3" t="s">
        <v>305</v>
      </c>
      <c r="C161" s="3" t="str">
        <f>IFERROR(__xludf.DUMMYFUNCTION("GOOGLETRANSLATE(B161, ""RO"", ""EN"")"),"Which of the following reasons fit in your case ... I wanted Traian Basescu to be dismissed")</f>
        <v>Which of the following reasons fit in your case ... I wanted Traian Basescu to be dismissed</v>
      </c>
    </row>
    <row r="162" ht="15.75" customHeight="1">
      <c r="A162" s="3" t="s">
        <v>306</v>
      </c>
      <c r="B162" s="3" t="s">
        <v>307</v>
      </c>
      <c r="C162" s="3" t="str">
        <f>IFERROR(__xludf.DUMMYFUNCTION("GOOGLETRANSLATE(B162, ""RO"", ""EN"")"),"Which of the following reasons fit in your case ... I wanted to fulfill my civic duty to vote")</f>
        <v>Which of the following reasons fit in your case ... I wanted to fulfill my civic duty to vote</v>
      </c>
    </row>
    <row r="163" ht="15.75" customHeight="1">
      <c r="A163" s="3" t="s">
        <v>308</v>
      </c>
      <c r="B163" s="3" t="s">
        <v>309</v>
      </c>
      <c r="C163" s="3" t="str">
        <f>IFERROR(__xludf.DUMMYFUNCTION("GOOGLETRANSLATE(B163, ""RO"", ""EN"")"),"Which of the following reasons fit in your case ... I wanted Traian Basescu to stay in office")</f>
        <v>Which of the following reasons fit in your case ... I wanted Traian Basescu to stay in office</v>
      </c>
    </row>
    <row r="164" ht="15.75" customHeight="1">
      <c r="A164" s="3" t="s">
        <v>310</v>
      </c>
      <c r="B164" s="3" t="s">
        <v>311</v>
      </c>
      <c r="C164" s="3" t="str">
        <f>IFERROR(__xludf.DUMMYFUNCTION("GOOGLETRANSLATE(B164, ""RO"", ""EN"")"),"Which of the following reasons are suitable for you… I put pressure on me to vote from some friends, neighbors or family members")</f>
        <v>Which of the following reasons are suitable for you… I put pressure on me to vote from some friends, neighbors or family members</v>
      </c>
    </row>
    <row r="165" ht="15.75" customHeight="1">
      <c r="A165" s="3" t="s">
        <v>312</v>
      </c>
      <c r="B165" s="3" t="s">
        <v>313</v>
      </c>
      <c r="C165" s="3" t="str">
        <f>IFERROR(__xludf.DUMMYFUNCTION("GOOGLETRANSLATE(B165, ""RO"", ""EN"")"),"Which of the following reasons are suitable for you ... there have been pressure on me to vote from some local officials or the boss from the service")</f>
        <v>Which of the following reasons are suitable for you ... there have been pressure on me to vote from some local officials or the boss from the service</v>
      </c>
    </row>
    <row r="166" ht="15.75" customHeight="1">
      <c r="A166" s="3" t="s">
        <v>314</v>
      </c>
      <c r="B166" s="3" t="s">
        <v>315</v>
      </c>
      <c r="C166" s="3" t="str">
        <f>IFERROR(__xludf.DUMMYFUNCTION("GOOGLETRANSLATE(B166, ""RO"", ""EN"")"),"Which of the following reasons fit in your case ... I wanted to vote but I couldn't")</f>
        <v>Which of the following reasons fit in your case ... I wanted to vote but I couldn't</v>
      </c>
    </row>
    <row r="167" ht="15.75" customHeight="1">
      <c r="A167" s="3" t="s">
        <v>316</v>
      </c>
      <c r="B167" s="3" t="s">
        <v>317</v>
      </c>
      <c r="C167" s="3" t="str">
        <f>IFERROR(__xludf.DUMMYFUNCTION("GOOGLETRANSLATE(B167, ""RO"", ""EN"")"),"Which of the following reasons fit in your case ... I'm not interested in politics")</f>
        <v>Which of the following reasons fit in your case ... I'm not interested in politics</v>
      </c>
    </row>
    <row r="168" ht="15.75" customHeight="1">
      <c r="A168" s="3" t="s">
        <v>318</v>
      </c>
      <c r="B168" s="3" t="s">
        <v>309</v>
      </c>
      <c r="C168" s="3" t="str">
        <f>IFERROR(__xludf.DUMMYFUNCTION("GOOGLETRANSLATE(B168, ""RO"", ""EN"")"),"Which of the following reasons fit in your case ... I wanted Traian Basescu to stay in office")</f>
        <v>Which of the following reasons fit in your case ... I wanted Traian Basescu to stay in office</v>
      </c>
    </row>
    <row r="169" ht="15.75" customHeight="1">
      <c r="A169" s="3" t="s">
        <v>319</v>
      </c>
      <c r="B169" s="3" t="s">
        <v>320</v>
      </c>
      <c r="C169" s="3" t="str">
        <f>IFERROR(__xludf.DUMMYFUNCTION("GOOGLETRANSLATE(B169, ""RO"", ""EN"")"),"Which of the following reasons are suitable for you ... there have been pressure on me not to vote from some friends, neighbors or family members")</f>
        <v>Which of the following reasons are suitable for you ... there have been pressure on me not to vote from some friends, neighbors or family members</v>
      </c>
    </row>
    <row r="170" ht="15.75" customHeight="1">
      <c r="A170" s="3" t="s">
        <v>321</v>
      </c>
      <c r="B170" s="3" t="s">
        <v>322</v>
      </c>
      <c r="C170" s="3" t="str">
        <f>IFERROR(__xludf.DUMMYFUNCTION("GOOGLETRANSLATE(B170, ""RO"", ""EN"")"),"Which of the following reasons are suitable for you ... there have been pressure on me not to vote from some local officials or the boss from the service")</f>
        <v>Which of the following reasons are suitable for you ... there have been pressure on me not to vote from some local officials or the boss from the service</v>
      </c>
    </row>
    <row r="171" ht="15.75" customHeight="1">
      <c r="A171" s="3" t="s">
        <v>323</v>
      </c>
      <c r="B171" s="3" t="s">
        <v>324</v>
      </c>
      <c r="C171" s="3" t="str">
        <f>IFERROR(__xludf.DUMMYFUNCTION("GOOGLETRANSLATE(B171, ""RO"", ""EN"")"),"In your opinion, how justified was the decision of the Parliament to suspend President Basescu in July 2012?")</f>
        <v>In your opinion, how justified was the decision of the Parliament to suspend President Basescu in July 2012?</v>
      </c>
    </row>
    <row r="172" ht="15.75" customHeight="1">
      <c r="A172" s="3" t="s">
        <v>325</v>
      </c>
      <c r="B172" s="3" t="s">
        <v>326</v>
      </c>
      <c r="C172" s="3" t="str">
        <f>IFERROR(__xludf.DUMMYFUNCTION("GOOGLETRANSLATE(B172, ""RO"", ""EN"")"),"In your opinion, how justified was the call of President Basescu to citizens not to vote on the day of the referendum on July 29?")</f>
        <v>In your opinion, how justified was the call of President Basescu to citizens not to vote on the day of the referendum on July 29?</v>
      </c>
    </row>
    <row r="173" ht="15.75" customHeight="1">
      <c r="A173" s="3" t="s">
        <v>327</v>
      </c>
      <c r="B173" s="3" t="s">
        <v>328</v>
      </c>
      <c r="C173" s="3" t="str">
        <f>IFERROR(__xludf.DUMMYFUNCTION("GOOGLETRANSLATE(B173, ""RO"", ""EN"")"),"In recent months there has been much discussed about possible electoral fraud at the referendum of July 29, 2012. Which of the following statements is closest to your opinion on the referendum:")</f>
        <v>In recent months there has been much discussed about possible electoral fraud at the referendum of July 29, 2012. Which of the following statements is closest to your opinion on the referendum:</v>
      </c>
    </row>
    <row r="174" ht="15.75" customHeight="1">
      <c r="A174" s="3" t="s">
        <v>329</v>
      </c>
      <c r="B174" s="3" t="s">
        <v>330</v>
      </c>
      <c r="C174" s="3" t="str">
        <f>IFERROR(__xludf.DUMMYFUNCTION("GOOGLETRANSLATE(B174, ""RO"", ""EN"")"),"In your opinion, for a person to be considered a good citizen, how important it is ... to support those who are more needy than him")</f>
        <v>In your opinion, for a person to be considered a good citizen, how important it is ... to support those who are more needy than him</v>
      </c>
    </row>
    <row r="175" ht="15.75" customHeight="1">
      <c r="A175" s="3" t="s">
        <v>331</v>
      </c>
      <c r="B175" s="3" t="s">
        <v>332</v>
      </c>
      <c r="C175" s="3" t="str">
        <f>IFERROR(__xludf.DUMMYFUNCTION("GOOGLETRANSLATE(B175, ""RO"", ""EN"")"),"In your opinion, for a person to be considered a good citizen, how important it is ... to vote in elections")</f>
        <v>In your opinion, for a person to be considered a good citizen, how important it is ... to vote in elections</v>
      </c>
    </row>
    <row r="176" ht="15.75" customHeight="1">
      <c r="A176" s="3" t="s">
        <v>333</v>
      </c>
      <c r="B176" s="3" t="s">
        <v>334</v>
      </c>
      <c r="C176" s="3" t="str">
        <f>IFERROR(__xludf.DUMMYFUNCTION("GOOGLETRANSLATE(B176, ""RO"", ""EN"")"),"In your opinion, for a person to be considered a good citizen, how important it is ... always respect the laws")</f>
        <v>In your opinion, for a person to be considered a good citizen, how important it is ... always respect the laws</v>
      </c>
    </row>
    <row r="177" ht="15.75" customHeight="1">
      <c r="A177" s="3" t="s">
        <v>335</v>
      </c>
      <c r="B177" s="3" t="s">
        <v>336</v>
      </c>
      <c r="C177" s="3" t="str">
        <f>IFERROR(__xludf.DUMMYFUNCTION("GOOGLETRANSLATE(B177, ""RO"", ""EN"")"),"In your opinion, for a person to be considered a good citizen, how important it is ... to have their own opinions (even if they are different from others)")</f>
        <v>In your opinion, for a person to be considered a good citizen, how important it is ... to have their own opinions (even if they are different from others)</v>
      </c>
    </row>
    <row r="178" ht="15.75" customHeight="1">
      <c r="A178" s="3" t="s">
        <v>337</v>
      </c>
      <c r="B178" s="3" t="s">
        <v>338</v>
      </c>
      <c r="C178" s="3" t="str">
        <f>IFERROR(__xludf.DUMMYFUNCTION("GOOGLETRANSLATE(B178, ""RO"", ""EN"")"),"In your opinion, for a person to be considered a good citizen, how important it is ... to pay without exception.")</f>
        <v>In your opinion, for a person to be considered a good citizen, how important it is ... to pay without exception.</v>
      </c>
    </row>
    <row r="179" ht="15.75" customHeight="1">
      <c r="A179" s="3" t="s">
        <v>339</v>
      </c>
      <c r="B179" s="3" t="s">
        <v>340</v>
      </c>
      <c r="C179" s="3" t="str">
        <f>IFERROR(__xludf.DUMMYFUNCTION("GOOGLETRANSLATE(B179, ""RO"", ""EN"")"),"In your opinion, for a person to be considered a good citizen, how important it is ... to get involved in volunteering activities")</f>
        <v>In your opinion, for a person to be considered a good citizen, how important it is ... to get involved in volunteering activities</v>
      </c>
    </row>
    <row r="180" ht="15.75" customHeight="1">
      <c r="A180" s="3" t="s">
        <v>341</v>
      </c>
      <c r="B180" s="3" t="s">
        <v>342</v>
      </c>
      <c r="C180" s="3" t="str">
        <f>IFERROR(__xludf.DUMMYFUNCTION("GOOGLETRANSLATE(B180, ""RO"", ""EN"")"),"In your opinion, for a person to be considered a good citizen, how important it is ... to express in front of anyone's own opinions")</f>
        <v>In your opinion, for a person to be considered a good citizen, how important it is ... to express in front of anyone's own opinions</v>
      </c>
    </row>
    <row r="181" ht="15.75" customHeight="1">
      <c r="A181" s="3" t="s">
        <v>343</v>
      </c>
      <c r="B181" s="3" t="s">
        <v>344</v>
      </c>
      <c r="C181" s="3" t="str">
        <f>IFERROR(__xludf.DUMMYFUNCTION("GOOGLETRANSLATE(B181, ""RO"", ""EN"")"),"In your opinion, for a person to be considered a good citizen, how important it is ... to come to the army in war situations")</f>
        <v>In your opinion, for a person to be considered a good citizen, how important it is ... to come to the army in war situations</v>
      </c>
    </row>
    <row r="182" ht="15.75" customHeight="1">
      <c r="A182" s="3" t="s">
        <v>345</v>
      </c>
      <c r="B182" s="3" t="s">
        <v>346</v>
      </c>
      <c r="C182" s="3" t="str">
        <f>IFERROR(__xludf.DUMMYFUNCTION("GOOGLETRANSLATE(B182, ""RO"", ""EN"")"),"In your opinion, for a person to be considered a good citizen, how important it is ... to participate in discussions with those who have opposite opinions/contrary to his opinions")</f>
        <v>In your opinion, for a person to be considered a good citizen, how important it is ... to participate in discussions with those who have opposite opinions/contrary to his opinions</v>
      </c>
    </row>
    <row r="183" ht="15.75" customHeight="1">
      <c r="A183" s="3" t="s">
        <v>347</v>
      </c>
      <c r="B183" s="3" t="s">
        <v>348</v>
      </c>
      <c r="C183" s="3" t="str">
        <f>IFERROR(__xludf.DUMMYFUNCTION("GOOGLETRANSLATE(B183, ""RO"", ""EN"")"),"In your opinion, for a person to be considered a good citizen, how important it is ... to report to the Police an offense/a crime to which he witnessed")</f>
        <v>In your opinion, for a person to be considered a good citizen, how important it is ... to report to the Police an offense/a crime to which he witnessed</v>
      </c>
    </row>
    <row r="184" ht="15.75" customHeight="1">
      <c r="A184" s="3" t="s">
        <v>349</v>
      </c>
      <c r="B184" s="3" t="s">
        <v>350</v>
      </c>
      <c r="C184" s="3" t="str">
        <f>IFERROR(__xludf.DUMMYFUNCTION("GOOGLETRANSLATE(B184, ""RO"", ""EN"")"),"In your opinion, for a person to be considered a good citizen, how important it is ... to get involved in political activities")</f>
        <v>In your opinion, for a person to be considered a good citizen, how important it is ... to get involved in political activities</v>
      </c>
    </row>
    <row r="185" ht="15.75" customHeight="1">
      <c r="A185" s="3" t="s">
        <v>351</v>
      </c>
      <c r="B185" s="3" t="s">
        <v>352</v>
      </c>
      <c r="C185" s="3" t="str">
        <f>IFERROR(__xludf.DUMMYFUNCTION("GOOGLETRANSLATE(B185, ""RO"", ""EN"")"),"In your opinion, for a person to be considered a good citizen, how important it is ... to feel responsible for the fate of others")</f>
        <v>In your opinion, for a person to be considered a good citizen, how important it is ... to feel responsible for the fate of others</v>
      </c>
    </row>
    <row r="186" ht="15.75" customHeight="1">
      <c r="A186" s="3" t="s">
        <v>353</v>
      </c>
      <c r="B186" s="3" t="s">
        <v>354</v>
      </c>
      <c r="C186" s="3" t="str">
        <f>IFERROR(__xludf.DUMMYFUNCTION("GOOGLETRANSLATE(B186, ""RO"", ""EN"")"),"In your opinion, for a person to be considered a good citizen, how important it is ... to donate money for a party or a candidate for elections")</f>
        <v>In your opinion, for a person to be considered a good citizen, how important it is ... to donate money for a party or a candidate for elections</v>
      </c>
    </row>
    <row r="187" ht="15.75" customHeight="1">
      <c r="A187" s="3" t="s">
        <v>355</v>
      </c>
      <c r="B187" s="3" t="s">
        <v>356</v>
      </c>
      <c r="C187" s="3" t="str">
        <f>IFERROR(__xludf.DUMMYFUNCTION("GOOGLETRANSLATE(B187, ""RO"", ""EN"")"),"In the last 12 months, you personally ... have you contacted a politician, a representative of the government or a representative of the local authorities (mayor, vice-mayor, counselors)?")</f>
        <v>In the last 12 months, you personally ... have you contacted a politician, a representative of the government or a representative of the local authorities (mayor, vice-mayor, counselors)?</v>
      </c>
    </row>
    <row r="188" ht="15.75" customHeight="1">
      <c r="A188" s="3" t="s">
        <v>357</v>
      </c>
      <c r="B188" s="3" t="s">
        <v>358</v>
      </c>
      <c r="C188" s="3" t="str">
        <f>IFERROR(__xludf.DUMMYFUNCTION("GOOGLETRANSLATE(B188, ""RO"", ""EN"")"),"In the last 12 months, you personally ... have you been active in a political party?")</f>
        <v>In the last 12 months, you personally ... have you been active in a political party?</v>
      </c>
    </row>
    <row r="189" ht="15.75" customHeight="1">
      <c r="A189" s="3" t="s">
        <v>359</v>
      </c>
      <c r="B189" s="3" t="s">
        <v>360</v>
      </c>
      <c r="C189" s="3" t="str">
        <f>IFERROR(__xludf.DUMMYFUNCTION("GOOGLETRANSLATE(B189, ""RO"", ""EN"")"),"In the last 12 months, you personally ... have you been active in a civic action group?")</f>
        <v>In the last 12 months, you personally ... have you been active in a civic action group?</v>
      </c>
    </row>
    <row r="190" ht="15.75" customHeight="1">
      <c r="A190" s="3" t="s">
        <v>361</v>
      </c>
      <c r="B190" s="3" t="s">
        <v>362</v>
      </c>
      <c r="C190" s="3" t="str">
        <f>IFERROR(__xludf.DUMMYFUNCTION("GOOGLETRANSLATE(B190, ""RO"", ""EN"")"),"In the last 12 months, you personally ... have you been active in another organization or association?")</f>
        <v>In the last 12 months, you personally ... have you been active in another organization or association?</v>
      </c>
    </row>
    <row r="191" ht="15.75" customHeight="1">
      <c r="A191" s="3" t="s">
        <v>363</v>
      </c>
      <c r="B191" s="3" t="s">
        <v>364</v>
      </c>
      <c r="C191" s="3" t="str">
        <f>IFERROR(__xludf.DUMMYFUNCTION("GOOGLETRANSLATE(B191, ""RO"", ""EN"")"),"In the last 12 months, your personally ... did you wear badges or have divided the election campaign butterflies?")</f>
        <v>In the last 12 months, your personally ... did you wear badges or have divided the election campaign butterflies?</v>
      </c>
    </row>
    <row r="192" ht="15.75" customHeight="1">
      <c r="A192" s="3" t="s">
        <v>365</v>
      </c>
      <c r="B192" s="3" t="s">
        <v>366</v>
      </c>
      <c r="C192" s="3" t="str">
        <f>IFERROR(__xludf.DUMMYFUNCTION("GOOGLETRANSLATE(B192, ""RO"", ""EN"")"),"In the last 12 months, you personally ... have you signed a petition?")</f>
        <v>In the last 12 months, you personally ... have you signed a petition?</v>
      </c>
    </row>
    <row r="193" ht="15.75" customHeight="1">
      <c r="A193" s="3" t="s">
        <v>367</v>
      </c>
      <c r="B193" s="3" t="s">
        <v>368</v>
      </c>
      <c r="C193" s="3" t="str">
        <f>IFERROR(__xludf.DUMMYFUNCTION("GOOGLETRANSLATE(B193, ""RO"", ""EN"")"),"In the last 12 months, you personally ... have you participated in a legal public demonstration or a legal rally?")</f>
        <v>In the last 12 months, you personally ... have you participated in a legal public demonstration or a legal rally?</v>
      </c>
    </row>
    <row r="194" ht="15.75" customHeight="1">
      <c r="A194" s="3" t="s">
        <v>369</v>
      </c>
      <c r="B194" s="3" t="s">
        <v>370</v>
      </c>
      <c r="C194" s="3" t="str">
        <f>IFERROR(__xludf.DUMMYFUNCTION("GOOGLETRANSLATE(B194, ""RO"", ""EN"")"),"In the last 12 months, your personally ... did you boycott (have you refused to buy and use) certain products?")</f>
        <v>In the last 12 months, your personally ... did you boycott (have you refused to buy and use) certain products?</v>
      </c>
    </row>
    <row r="195" ht="15.75" customHeight="1">
      <c r="A195" s="3" t="s">
        <v>371</v>
      </c>
      <c r="B195" s="3" t="s">
        <v>372</v>
      </c>
      <c r="C195" s="3" t="str">
        <f>IFERROR(__xludf.DUMMYFUNCTION("GOOGLETRANSLATE(B195, ""RO"", ""EN"")"),"In the last 12 months, your personally ... did you boycott (have you refused to participate in) certain actions organized by the Government or by other state institutions?")</f>
        <v>In the last 12 months, your personally ... did you boycott (have you refused to participate in) certain actions organized by the Government or by other state institutions?</v>
      </c>
    </row>
    <row r="196" ht="15.75" customHeight="1">
      <c r="A196" s="3" t="s">
        <v>373</v>
      </c>
      <c r="B196" s="3" t="s">
        <v>374</v>
      </c>
      <c r="C196" s="3" t="str">
        <f>IFERROR(__xludf.DUMMYFUNCTION("GOOGLETRANSLATE(B196, ""RO"", ""EN"")"),"In the last 12 months, you personally ... have you participated in protest activities (spontaneous) carried out in public markets?")</f>
        <v>In the last 12 months, you personally ... have you participated in protest activities (spontaneous) carried out in public markets?</v>
      </c>
    </row>
    <row r="197" ht="15.75" customHeight="1">
      <c r="A197" s="3" t="s">
        <v>375</v>
      </c>
      <c r="B197" s="3" t="s">
        <v>376</v>
      </c>
      <c r="C197" s="3" t="str">
        <f>IFERROR(__xludf.DUMMYFUNCTION("GOOGLETRANSLATE(B197, ""RO"", ""EN"")"),"In the last 12 months, you personally ... have you contacted the deputy or the senator who represents the college you live in?")</f>
        <v>In the last 12 months, you personally ... have you contacted the deputy or the senator who represents the college you live in?</v>
      </c>
    </row>
    <row r="198" ht="15.75" customHeight="1">
      <c r="A198" s="3" t="s">
        <v>377</v>
      </c>
      <c r="B198" s="3" t="s">
        <v>378</v>
      </c>
      <c r="C198" s="3" t="str">
        <f>IFERROR(__xludf.DUMMYFUNCTION("GOOGLETRANSLATE(B198, ""RO"", ""EN"")"),"You feel first of all:")</f>
        <v>You feel first of all:</v>
      </c>
    </row>
    <row r="199" ht="15.75" customHeight="1">
      <c r="A199" s="3" t="s">
        <v>379</v>
      </c>
      <c r="B199" s="3" t="s">
        <v>380</v>
      </c>
      <c r="C199" s="3" t="str">
        <f>IFERROR(__xludf.DUMMYFUNCTION("GOOGLETRANSLATE(B199, ""RO"", ""EN"")"),"You feel second:")</f>
        <v>You feel second:</v>
      </c>
    </row>
    <row r="200" ht="15.75" customHeight="1">
      <c r="A200" s="3" t="s">
        <v>381</v>
      </c>
      <c r="B200" s="3" t="s">
        <v>382</v>
      </c>
      <c r="C200" s="3" t="str">
        <f>IFERROR(__xludf.DUMMYFUNCTION("GOOGLETRANSLATE(B200, ""RO"", ""EN"")"),"How worried are you from the living conditions of your family?")</f>
        <v>How worried are you from the living conditions of your family?</v>
      </c>
    </row>
    <row r="201" ht="15.75" customHeight="1">
      <c r="A201" s="3" t="s">
        <v>383</v>
      </c>
      <c r="B201" s="3" t="s">
        <v>384</v>
      </c>
      <c r="C201" s="3" t="str">
        <f>IFERROR(__xludf.DUMMYFUNCTION("GOOGLETRANSLATE(B201, ""RO"", ""EN"")"),"How worried are you from the living conditions of your neighbors?")</f>
        <v>How worried are you from the living conditions of your neighbors?</v>
      </c>
    </row>
    <row r="202" ht="15.75" customHeight="1">
      <c r="A202" s="3" t="s">
        <v>385</v>
      </c>
      <c r="B202" s="3" t="s">
        <v>386</v>
      </c>
      <c r="C202" s="3" t="str">
        <f>IFERROR(__xludf.DUMMYFUNCTION("GOOGLETRANSLATE(B202, ""RO"", ""EN"")"),"How worried are you from the living conditions of ... the people in the region you live in?")</f>
        <v>How worried are you from the living conditions of ... the people in the region you live in?</v>
      </c>
    </row>
    <row r="203" ht="15.75" customHeight="1">
      <c r="A203" s="3" t="s">
        <v>387</v>
      </c>
      <c r="B203" s="3" t="s">
        <v>388</v>
      </c>
      <c r="C203" s="3" t="str">
        <f>IFERROR(__xludf.DUMMYFUNCTION("GOOGLETRANSLATE(B203, ""RO"", ""EN"")"),"How worried are you from the living conditions of ... people in Romania?")</f>
        <v>How worried are you from the living conditions of ... people in Romania?</v>
      </c>
    </row>
    <row r="204" ht="15.75" customHeight="1">
      <c r="A204" s="3" t="s">
        <v>389</v>
      </c>
      <c r="B204" s="3" t="s">
        <v>390</v>
      </c>
      <c r="C204" s="3" t="str">
        <f>IFERROR(__xludf.DUMMYFUNCTION("GOOGLETRANSLATE(B204, ""RO"", ""EN"")"),"How worried are you in the living conditions of ... people in Europe?")</f>
        <v>How worried are you in the living conditions of ... people in Europe?</v>
      </c>
    </row>
    <row r="205" ht="15.75" customHeight="1">
      <c r="A205" s="3" t="s">
        <v>391</v>
      </c>
      <c r="B205" s="3" t="s">
        <v>392</v>
      </c>
      <c r="C205" s="3" t="str">
        <f>IFERROR(__xludf.DUMMYFUNCTION("GOOGLETRANSLATE(B205, ""RO"", ""EN"")"),"How worried are you in the living conditions of ... people around the world?")</f>
        <v>How worried are you in the living conditions of ... people around the world?</v>
      </c>
    </row>
    <row r="206" ht="15.75" customHeight="1">
      <c r="A206" s="3" t="s">
        <v>393</v>
      </c>
      <c r="B206" s="3" t="s">
        <v>394</v>
      </c>
      <c r="C206" s="3" t="str">
        <f>IFERROR(__xludf.DUMMYFUNCTION("GOOGLETRANSLATE(B206, ""RO"", ""EN"")"),"How worried are you from the living conditions of ... the elderly in Romania?")</f>
        <v>How worried are you from the living conditions of ... the elderly in Romania?</v>
      </c>
    </row>
    <row r="207" ht="15.75" customHeight="1">
      <c r="A207" s="3" t="s">
        <v>395</v>
      </c>
      <c r="B207" s="3" t="s">
        <v>396</v>
      </c>
      <c r="C207" s="3" t="str">
        <f>IFERROR(__xludf.DUMMYFUNCTION("GOOGLETRANSLATE(B207, ""RO"", ""EN"")"),"How worried are you from the living conditions of ... the unemployed in Romania?")</f>
        <v>How worried are you from the living conditions of ... the unemployed in Romania?</v>
      </c>
    </row>
    <row r="208" ht="15.75" customHeight="1">
      <c r="A208" s="3" t="s">
        <v>397</v>
      </c>
      <c r="B208" s="3" t="s">
        <v>398</v>
      </c>
      <c r="C208" s="3" t="str">
        <f>IFERROR(__xludf.DUMMYFUNCTION("GOOGLETRANSLATE(B208, ""RO"", ""EN"")"),"How worried are you from the living conditions of ... the foreigners living in Romania?")</f>
        <v>How worried are you from the living conditions of ... the foreigners living in Romania?</v>
      </c>
    </row>
    <row r="209" ht="15.75" customHeight="1">
      <c r="A209" s="3" t="s">
        <v>399</v>
      </c>
      <c r="B209" s="3" t="s">
        <v>400</v>
      </c>
      <c r="C209" s="3" t="str">
        <f>IFERROR(__xludf.DUMMYFUNCTION("GOOGLETRANSLATE(B209, ""RO"", ""EN"")"),"How worried are you from the living conditions of ... seriously patients and people with Handicapdin Romania?")</f>
        <v>How worried are you from the living conditions of ... seriously patients and people with Handicapdin Romania?</v>
      </c>
    </row>
    <row r="210" ht="15.75" customHeight="1">
      <c r="A210" s="3" t="s">
        <v>401</v>
      </c>
      <c r="B210" s="3" t="s">
        <v>402</v>
      </c>
      <c r="C210" s="3" t="str">
        <f>IFERROR(__xludf.DUMMYFUNCTION("GOOGLETRANSLATE(B210, ""RO"", ""EN"")"),"In the last 2 years, you have donated (you have offered without being asked directly or by begging) money, food or goods ... people in need")</f>
        <v>In the last 2 years, you have donated (you have offered without being asked directly or by begging) money, food or goods ... people in need</v>
      </c>
    </row>
    <row r="211" ht="15.75" customHeight="1">
      <c r="A211" s="3" t="s">
        <v>403</v>
      </c>
      <c r="B211" s="3" t="s">
        <v>404</v>
      </c>
      <c r="C211" s="3" t="str">
        <f>IFERROR(__xludf.DUMMYFUNCTION("GOOGLETRANSLATE(B211, ""RO"", ""EN"")"),"In the last 2 years, you donated (you have offered without being asked directly or by begging) money, food or goods ... people affected by calamities")</f>
        <v>In the last 2 years, you donated (you have offered without being asked directly or by begging) money, food or goods ... people affected by calamities</v>
      </c>
    </row>
    <row r="212" ht="15.75" customHeight="1">
      <c r="A212" s="3" t="s">
        <v>405</v>
      </c>
      <c r="B212" s="3" t="s">
        <v>406</v>
      </c>
      <c r="C212" s="3" t="str">
        <f>IFERROR(__xludf.DUMMYFUNCTION("GOOGLETRANSLATE(B212, ""RO"", ""EN"")"),"In the last 2 years, you donated (you have offered without being asked directly or by begging) money, food or goods ... sick people")</f>
        <v>In the last 2 years, you donated (you have offered without being asked directly or by begging) money, food or goods ... sick people</v>
      </c>
    </row>
    <row r="213" ht="15.75" customHeight="1">
      <c r="A213" s="3" t="s">
        <v>407</v>
      </c>
      <c r="B213" s="3" t="s">
        <v>408</v>
      </c>
      <c r="C213" s="3" t="str">
        <f>IFERROR(__xludf.DUMMYFUNCTION("GOOGLETRANSLATE(B213, ""RO"", ""EN"")"),"In the last 2 years, you donated (you have offered without being asked directly or by begging) money, food or goods ... neighbors")</f>
        <v>In the last 2 years, you donated (you have offered without being asked directly or by begging) money, food or goods ... neighbors</v>
      </c>
    </row>
    <row r="214" ht="15.75" customHeight="1">
      <c r="A214" s="3" t="s">
        <v>409</v>
      </c>
      <c r="B214" s="3" t="s">
        <v>410</v>
      </c>
      <c r="C214" s="3" t="str">
        <f>IFERROR(__xludf.DUMMYFUNCTION("GOOGLETRANSLATE(B214, ""RO"", ""EN"")"),"In the past 2 years, you donated (money, food or goods), non -profit organizations (eg: foundations")</f>
        <v>In the past 2 years, you donated (money, food or goods), non -profit organizations (eg: foundations</v>
      </c>
    </row>
    <row r="215" ht="15.75" customHeight="1">
      <c r="A215" s="3" t="s">
        <v>411</v>
      </c>
      <c r="B215" s="3" t="s">
        <v>412</v>
      </c>
      <c r="C215" s="3" t="str">
        <f>IFERROR(__xludf.DUMMYFUNCTION("GOOGLETRANSLATE(B215, ""RO"", ""EN"")"),"Agreement ... we should allow people of different races or ethnic groups to come to live in Romania or to settle here permanently")</f>
        <v>Agreement ... we should allow people of different races or ethnic groups to come to live in Romania or to settle here permanently</v>
      </c>
    </row>
    <row r="216" ht="15.75" customHeight="1">
      <c r="A216" s="3" t="s">
        <v>413</v>
      </c>
      <c r="B216" s="3" t="s">
        <v>414</v>
      </c>
      <c r="C216" s="3" t="str">
        <f>IFERROR(__xludf.DUMMYFUNCTION("GOOGLETRANSLATE(B216, ""RO"", ""EN"")"),"Agreement ... The state should redistribute income from those who carry it better to those who carry it worse")</f>
        <v>Agreement ... The state should redistribute income from those who carry it better to those who carry it worse</v>
      </c>
    </row>
    <row r="217" ht="15.75" customHeight="1">
      <c r="A217" s="3" t="s">
        <v>415</v>
      </c>
      <c r="B217" s="3" t="s">
        <v>416</v>
      </c>
      <c r="C217" s="3" t="str">
        <f>IFERROR(__xludf.DUMMYFUNCTION("GOOGLETRANSLATE(B217, ""RO"", ""EN"")"),"Agreement ... Romania should provide humanitarian aid to other countries in case of natural disasters or epidemics")</f>
        <v>Agreement ... Romania should provide humanitarian aid to other countries in case of natural disasters or epidemics</v>
      </c>
    </row>
    <row r="218" ht="15.75" customHeight="1">
      <c r="A218" s="3" t="s">
        <v>417</v>
      </c>
      <c r="B218" s="3" t="s">
        <v>418</v>
      </c>
      <c r="C218" s="3" t="str">
        <f>IFERROR(__xludf.DUMMYFUNCTION("GOOGLETRANSLATE(B218, ""RO"", ""EN"")"),"Agreement ... Romania should help poor countries to develop")</f>
        <v>Agreement ... Romania should help poor countries to develop</v>
      </c>
    </row>
    <row r="219" ht="15.75" customHeight="1">
      <c r="A219" s="3" t="s">
        <v>419</v>
      </c>
      <c r="B219" s="3" t="s">
        <v>420</v>
      </c>
      <c r="C219" s="3" t="str">
        <f>IFERROR(__xludf.DUMMYFUNCTION("GOOGLETRANSLATE(B219, ""RO"", ""EN"")"),"In your opinion, they should have the right to vote ... people who do not know how to write and read")</f>
        <v>In your opinion, they should have the right to vote ... people who do not know how to write and read</v>
      </c>
    </row>
    <row r="220" ht="15.75" customHeight="1">
      <c r="A220" s="3" t="s">
        <v>421</v>
      </c>
      <c r="B220" s="3" t="s">
        <v>422</v>
      </c>
      <c r="C220" s="3" t="str">
        <f>IFERROR(__xludf.DUMMYFUNCTION("GOOGLETRANSLATE(B220, ""RO"", ""EN"")"),"In your opinion, you should have the right to vote ... Young people between 16 and 18")</f>
        <v>In your opinion, you should have the right to vote ... Young people between 16 and 18</v>
      </c>
    </row>
    <row r="221" ht="15.75" customHeight="1">
      <c r="A221" s="3" t="s">
        <v>423</v>
      </c>
      <c r="B221" s="3" t="s">
        <v>424</v>
      </c>
      <c r="C221" s="3" t="str">
        <f>IFERROR(__xludf.DUMMYFUNCTION("GOOGLETRANSLATE(B221, ""RO"", ""EN"")"),"In your opinion, you should have the right to vote ... the criminally convicted persons")</f>
        <v>In your opinion, you should have the right to vote ... the criminally convicted persons</v>
      </c>
    </row>
    <row r="222" ht="15.75" customHeight="1">
      <c r="A222" s="3" t="s">
        <v>425</v>
      </c>
      <c r="B222" s="3" t="s">
        <v>426</v>
      </c>
      <c r="C222" s="3" t="str">
        <f>IFERROR(__xludf.DUMMYFUNCTION("GOOGLETRANSLATE(B222, ""RO"", ""EN"")"),"In your opinion, you should have the right to vote ... Roma/Gypsies")</f>
        <v>In your opinion, you should have the right to vote ... Roma/Gypsies</v>
      </c>
    </row>
    <row r="223" ht="15.75" customHeight="1">
      <c r="A223" s="3" t="s">
        <v>427</v>
      </c>
      <c r="B223" s="3" t="s">
        <v>428</v>
      </c>
      <c r="C223" s="3" t="str">
        <f>IFERROR(__xludf.DUMMYFUNCTION("GOOGLETRANSLATE(B223, ""RO"", ""EN"")"),"In your opinion, they should have the right to vote ... Romanians with their domicile abroad")</f>
        <v>In your opinion, they should have the right to vote ... Romanians with their domicile abroad</v>
      </c>
    </row>
    <row r="224" ht="15.75" customHeight="1">
      <c r="A224" s="3" t="s">
        <v>429</v>
      </c>
      <c r="B224" s="3" t="s">
        <v>430</v>
      </c>
      <c r="C224" s="3" t="str">
        <f>IFERROR(__xludf.DUMMYFUNCTION("GOOGLETRANSLATE(B224, ""RO"", ""EN"")"),"In your opinion, they should have the right to vote ... people who do not pay taxes")</f>
        <v>In your opinion, they should have the right to vote ... people who do not pay taxes</v>
      </c>
    </row>
    <row r="225" ht="15.75" customHeight="1">
      <c r="A225" s="3" t="s">
        <v>431</v>
      </c>
      <c r="B225" s="3" t="s">
        <v>432</v>
      </c>
      <c r="C225" s="3" t="str">
        <f>IFERROR(__xludf.DUMMYFUNCTION("GOOGLETRANSLATE(B225, ""RO"", ""EN"")"),"In general, you believe that Romania's integration into the European Union is:")</f>
        <v>In general, you believe that Romania's integration into the European Union is:</v>
      </c>
    </row>
    <row r="226" ht="15.75" customHeight="1">
      <c r="A226" s="3" t="s">
        <v>433</v>
      </c>
      <c r="B226" s="3" t="s">
        <v>434</v>
      </c>
      <c r="C226" s="3" t="str">
        <f>IFERROR(__xludf.DUMMYFUNCTION("GOOGLETRANSLATE(B226, ""RO"", ""EN"")"),"Overall, do you think Romania has won or not becoming a member of the European Union?")</f>
        <v>Overall, do you think Romania has won or not becoming a member of the European Union?</v>
      </c>
    </row>
    <row r="227" ht="15.75" customHeight="1">
      <c r="A227" s="3" t="s">
        <v>435</v>
      </c>
      <c r="B227" s="3" t="s">
        <v>436</v>
      </c>
      <c r="C227" s="3" t="str">
        <f>IFERROR(__xludf.DUMMYFUNCTION("GOOGLETRANSLATE(B227, ""RO"", ""EN"")"),"In general, you have about the European Union an image:")</f>
        <v>In general, you have about the European Union an image:</v>
      </c>
    </row>
    <row r="228" ht="15.75" customHeight="1">
      <c r="A228" s="3" t="s">
        <v>437</v>
      </c>
      <c r="B228" s="3" t="s">
        <v>438</v>
      </c>
      <c r="C228" s="3" t="str">
        <f>IFERROR(__xludf.DUMMYFUNCTION("GOOGLETRANSLATE(B228, ""RO"", ""EN"")"),"Please answer yes or not to the following statement: I voted in the local elections this year (2012).")</f>
        <v>Please answer yes or not to the following statement: I voted in the local elections this year (2012).</v>
      </c>
    </row>
    <row r="229" ht="15.75" customHeight="1">
      <c r="A229" s="3" t="s">
        <v>439</v>
      </c>
      <c r="B229" s="3" t="s">
        <v>440</v>
      </c>
      <c r="C229" s="3" t="str">
        <f>IFERROR(__xludf.DUMMYFUNCTION("GOOGLETRANSLATE(B229, ""RO"", ""EN"")"),"Please tell me whether or not it was a reason to vote with a particular candidate or party in this year's local elections ... What did I see on television about candidates and parties.")</f>
        <v>Please tell me whether or not it was a reason to vote with a particular candidate or party in this year's local elections ... What did I see on television about candidates and parties.</v>
      </c>
    </row>
    <row r="230" ht="15.75" customHeight="1">
      <c r="A230" s="3" t="s">
        <v>441</v>
      </c>
      <c r="B230" s="3" t="s">
        <v>442</v>
      </c>
      <c r="C230" s="3" t="str">
        <f>IFERROR(__xludf.DUMMYFUNCTION("GOOGLETRANSLATE(B230, ""RO"", ""EN"")"),"Please tell me whether or not it was a reason to vote with a particular candidate or party in this year's local elections ... What did I read in the political programs of candidates and parties.")</f>
        <v>Please tell me whether or not it was a reason to vote with a particular candidate or party in this year's local elections ... What did I read in the political programs of candidates and parties.</v>
      </c>
    </row>
    <row r="231" ht="15.75" customHeight="1">
      <c r="A231" s="3" t="s">
        <v>443</v>
      </c>
      <c r="B231" s="3" t="s">
        <v>444</v>
      </c>
      <c r="C231" s="3" t="str">
        <f>IFERROR(__xludf.DUMMYFUNCTION("GOOGLETRANSLATE(B231, ""RO"", ""EN"")"),"Please tell me whether or not it was a reason to vote with a particular candidate or party in this year's local elections ... discussions with other people about candidates and parties.")</f>
        <v>Please tell me whether or not it was a reason to vote with a particular candidate or party in this year's local elections ... discussions with other people about candidates and parties.</v>
      </c>
    </row>
    <row r="232" ht="15.75" customHeight="1">
      <c r="A232" s="3" t="s">
        <v>445</v>
      </c>
      <c r="B232" s="3" t="s">
        <v>446</v>
      </c>
      <c r="C232" s="3" t="str">
        <f>IFERROR(__xludf.DUMMYFUNCTION("GOOGLETRANSLATE(B232, ""RO"", ""EN"")"),"Please tell me whether or not it was a reason to vote with a particular candidate or party in this year's local elections ... someone or someone in your family, money, gifts or made you a favor .?")</f>
        <v>Please tell me whether or not it was a reason to vote with a particular candidate or party in this year's local elections ... someone or someone in your family, money, gifts or made you a favor .?</v>
      </c>
    </row>
    <row r="233" ht="15.75" customHeight="1">
      <c r="A233" s="3" t="s">
        <v>447</v>
      </c>
      <c r="B233" s="3" t="s">
        <v>448</v>
      </c>
      <c r="C233" s="3" t="str">
        <f>IFERROR(__xludf.DUMMYFUNCTION("GOOGLETRANSLATE(B233, ""RO"", ""EN"")"),"Please tell me whether or not it was a reason to vote with a particular candidate or party at this year's local elections ... someone threatened you, or someone in your family, in order to do to vote for them.")</f>
        <v>Please tell me whether or not it was a reason to vote with a particular candidate or party at this year's local elections ... someone threatened you, or someone in your family, in order to do to vote for them.</v>
      </c>
    </row>
    <row r="234" ht="15.75" customHeight="1">
      <c r="A234" s="3" t="s">
        <v>449</v>
      </c>
      <c r="B234" s="3" t="s">
        <v>450</v>
      </c>
      <c r="C234" s="3" t="str">
        <f>IFERROR(__xludf.DUMMYFUNCTION("GOOGLETRANSLATE(B234, ""RO"", ""EN"")"),"Please tell me whether or not it was a reason to vote with a particular candidate or party in the choices you have participated in 1990 ... What did I see on television about candidates and parties.")</f>
        <v>Please tell me whether or not it was a reason to vote with a particular candidate or party in the choices you have participated in 1990 ... What did I see on television about candidates and parties.</v>
      </c>
    </row>
    <row r="235" ht="15.75" customHeight="1">
      <c r="A235" s="3" t="s">
        <v>451</v>
      </c>
      <c r="B235" s="3" t="s">
        <v>452</v>
      </c>
      <c r="C235" s="3" t="str">
        <f>IFERROR(__xludf.DUMMYFUNCTION("GOOGLETRANSLATE(B235, ""RO"", ""EN"")"),"Please tell me whether or not it was a reason to vote with a certain candidate or party in the elections you have participated since 1990 ... What have I read in the political programs of candidates and parties.")</f>
        <v>Please tell me whether or not it was a reason to vote with a certain candidate or party in the elections you have participated since 1990 ... What have I read in the political programs of candidates and parties.</v>
      </c>
    </row>
    <row r="236" ht="15.75" customHeight="1">
      <c r="A236" s="3" t="s">
        <v>453</v>
      </c>
      <c r="B236" s="3" t="s">
        <v>454</v>
      </c>
      <c r="C236" s="3" t="str">
        <f>IFERROR(__xludf.DUMMYFUNCTION("GOOGLETRANSLATE(B236, ""RO"", ""EN"")"),"Please tell me whether or not it was a reason to vote with a particular candidate or party in the choices you have participated in 1990 ... discussions with other people about candidates and parties.")</f>
        <v>Please tell me whether or not it was a reason to vote with a particular candidate or party in the choices you have participated in 1990 ... discussions with other people about candidates and parties.</v>
      </c>
    </row>
    <row r="237" ht="15.75" customHeight="1">
      <c r="A237" s="3" t="s">
        <v>455</v>
      </c>
      <c r="B237" s="3" t="s">
        <v>456</v>
      </c>
      <c r="C237" s="3" t="str">
        <f>IFERROR(__xludf.DUMMYFUNCTION("GOOGLETRANSLATE(B237, ""RO"", ""EN"")"),"Please tell me whether or not it was a reason to vote with a particular candidate or party in the choices you have attended since 1990 ... someone or someone in your family, money, gifts or made a favor.?")</f>
        <v>Please tell me whether or not it was a reason to vote with a particular candidate or party in the choices you have attended since 1990 ... someone or someone in your family, money, gifts or made a favor.?</v>
      </c>
    </row>
    <row r="238" ht="15.75" customHeight="1">
      <c r="A238" s="3" t="s">
        <v>457</v>
      </c>
      <c r="B238" s="3" t="s">
        <v>458</v>
      </c>
      <c r="C238" s="3" t="str">
        <f>IFERROR(__xludf.DUMMYFUNCTION("GOOGLETRANSLATE(B238, ""RO"", ""EN"")"),"Please tell me whether or not it was a reason to vote with a particular candidate or party in the choices you have participated in 1990 ... someone has threatened you or someone in your family to make you vote.?")</f>
        <v>Please tell me whether or not it was a reason to vote with a particular candidate or party in the choices you have participated in 1990 ... someone has threatened you or someone in your family to make you vote.?</v>
      </c>
    </row>
    <row r="239" ht="15.75" customHeight="1">
      <c r="A239" s="3" t="s">
        <v>459</v>
      </c>
      <c r="B239" s="3" t="s">
        <v>460</v>
      </c>
      <c r="C239" s="3" t="str">
        <f>IFERROR(__xludf.DUMMYFUNCTION("GOOGLETRANSLATE(B239, ""RO"", ""EN"")"),"Please tell me whether or not they were made by their candidates and supporters in the election campaigns that took place in your locality. Since 1990 ... have displayed signs or electoral posters in the area where you live?")</f>
        <v>Please tell me whether or not they were made by their candidates and supporters in the election campaigns that took place in your locality. Since 1990 ... have displayed signs or electoral posters in the area where you live?</v>
      </c>
    </row>
    <row r="240" ht="15.75" customHeight="1">
      <c r="A240" s="3" t="s">
        <v>461</v>
      </c>
      <c r="B240" s="3" t="s">
        <v>462</v>
      </c>
      <c r="C240" s="3" t="str">
        <f>IFERROR(__xludf.DUMMYFUNCTION("GOOGLETRANSLATE(B240, ""RO"", ""EN"")"),"Please tell me whether or not they were made by their candidates and supporters in the election campaigns that took place in your locality. Since 1990 ... they visited you home for electoral purposes.")</f>
        <v>Please tell me whether or not they were made by their candidates and supporters in the election campaigns that took place in your locality. Since 1990 ... they visited you home for electoral purposes.</v>
      </c>
    </row>
    <row r="241" ht="15.75" customHeight="1">
      <c r="A241" s="3" t="s">
        <v>463</v>
      </c>
      <c r="B241" s="3" t="s">
        <v>464</v>
      </c>
      <c r="C241" s="3" t="str">
        <f>IFERROR(__xludf.DUMMYFUNCTION("GOOGLETRANSLATE(B241, ""RO"", ""EN"")"),"Please tell me whether or not they were made by their candidates and supporters in the election campaigns that took place in your locality. Since 1990 ... they have given electoral ads on TV or radio.?")</f>
        <v>Please tell me whether or not they were made by their candidates and supporters in the election campaigns that took place in your locality. Since 1990 ... they have given electoral ads on TV or radio.?</v>
      </c>
    </row>
    <row r="242" ht="15.75" customHeight="1">
      <c r="A242" s="3" t="s">
        <v>465</v>
      </c>
      <c r="B242" s="3" t="s">
        <v>466</v>
      </c>
      <c r="C242" s="3" t="str">
        <f>IFERROR(__xludf.DUMMYFUNCTION("GOOGLETRANSLATE(B242, ""RO"", ""EN"")"),"Please tell me whether or not they were made by their candidates and supporters in the election campaigns that took place in your locality. Since 1990 ... they gave you, you or someone in your family, money, gifts or did you make you a favor.")</f>
        <v>Please tell me whether or not they were made by their candidates and supporters in the election campaigns that took place in your locality. Since 1990 ... they gave you, you or someone in your family, money, gifts or did you make you a favor.</v>
      </c>
    </row>
    <row r="243" ht="15.75" customHeight="1">
      <c r="A243" s="3" t="s">
        <v>467</v>
      </c>
      <c r="B243" s="3" t="s">
        <v>468</v>
      </c>
      <c r="C243" s="3" t="str">
        <f>IFERROR(__xludf.DUMMYFUNCTION("GOOGLETRANSLATE(B243, ""RO"", ""EN"")"),"Please tell me whether or not they were made by their candidates and supporters in the election campaigns that took place in your locality. Since 1990 ... they have threatened you or someone in your family, in order to make you vote.")</f>
        <v>Please tell me whether or not they were made by their candidates and supporters in the election campaigns that took place in your locality. Since 1990 ... they have threatened you or someone in your family, in order to make you vote.</v>
      </c>
    </row>
    <row r="244" ht="15.75" customHeight="1">
      <c r="A244" s="3" t="s">
        <v>469</v>
      </c>
      <c r="B244" s="3" t="s">
        <v>470</v>
      </c>
      <c r="C244" s="3" t="str">
        <f>IFERROR(__xludf.DUMMYFUNCTION("GOOGLETRANSLATE(B244, ""RO"", ""EN"")"),"What parties form USL - the Social Liberal Union…. National Liberal Party (PNL)")</f>
        <v>What parties form USL - the Social Liberal Union…. National Liberal Party (PNL)</v>
      </c>
    </row>
    <row r="245" ht="15.75" customHeight="1">
      <c r="A245" s="3" t="s">
        <v>471</v>
      </c>
      <c r="B245" s="3" t="s">
        <v>472</v>
      </c>
      <c r="C245" s="3" t="str">
        <f>IFERROR(__xludf.DUMMYFUNCTION("GOOGLETRANSLATE(B245, ""RO"", ""EN"")"),"What parties form USL - the Social Liberal Union…. The Social Democratic Party (PSD)")</f>
        <v>What parties form USL - the Social Liberal Union…. The Social Democratic Party (PSD)</v>
      </c>
    </row>
    <row r="246" ht="15.75" customHeight="1">
      <c r="A246" s="3" t="s">
        <v>473</v>
      </c>
      <c r="B246" s="3" t="s">
        <v>474</v>
      </c>
      <c r="C246" s="3" t="str">
        <f>IFERROR(__xludf.DUMMYFUNCTION("GOOGLETRANSLATE(B246, ""RO"", ""EN"")"),"What parties form USL - the Social Liberal Union…. Liberal Democratic Party (PDL)")</f>
        <v>What parties form USL - the Social Liberal Union…. Liberal Democratic Party (PDL)</v>
      </c>
    </row>
    <row r="247" ht="15.75" customHeight="1">
      <c r="A247" s="3" t="s">
        <v>475</v>
      </c>
      <c r="B247" s="3" t="s">
        <v>476</v>
      </c>
      <c r="C247" s="3" t="str">
        <f>IFERROR(__xludf.DUMMYFUNCTION("GOOGLETRANSLATE(B247, ""RO"", ""EN"")"),"What parties form USL - the Social Liberal Union…. The Democratic Union of Hungarians in Romania (UDMR)")</f>
        <v>What parties form USL - the Social Liberal Union…. The Democratic Union of Hungarians in Romania (UDMR)</v>
      </c>
    </row>
    <row r="248" ht="15.75" customHeight="1">
      <c r="A248" s="3" t="s">
        <v>477</v>
      </c>
      <c r="B248" s="3" t="s">
        <v>478</v>
      </c>
      <c r="C248" s="3" t="str">
        <f>IFERROR(__xludf.DUMMYFUNCTION("GOOGLETRANSLATE(B248, ""RO"", ""EN"")"),"What parties form USL - the Social Liberal Union…. The new generation party - Democratic Christian (PNG -CD)")</f>
        <v>What parties form USL - the Social Liberal Union…. The new generation party - Democratic Christian (PNG -CD)</v>
      </c>
    </row>
    <row r="249" ht="15.75" customHeight="1">
      <c r="A249" s="3" t="s">
        <v>479</v>
      </c>
      <c r="B249" s="3" t="s">
        <v>480</v>
      </c>
      <c r="C249" s="3" t="str">
        <f>IFERROR(__xludf.DUMMYFUNCTION("GOOGLETRANSLATE(B249, ""RO"", ""EN"")"),"What parties form USL - the Social Liberal Union…. The Great Romania Party (PRM)")</f>
        <v>What parties form USL - the Social Liberal Union…. The Great Romania Party (PRM)</v>
      </c>
    </row>
    <row r="250" ht="15.75" customHeight="1">
      <c r="A250" s="3" t="s">
        <v>481</v>
      </c>
      <c r="B250" s="3" t="s">
        <v>482</v>
      </c>
      <c r="C250" s="3" t="str">
        <f>IFERROR(__xludf.DUMMYFUNCTION("GOOGLETRANSLATE(B250, ""RO"", ""EN"")"),"What parties form USL - the Social Liberal Union…. Conservative Party (PC)")</f>
        <v>What parties form USL - the Social Liberal Union…. Conservative Party (PC)</v>
      </c>
    </row>
    <row r="251" ht="15.75" customHeight="1">
      <c r="A251" s="3" t="s">
        <v>483</v>
      </c>
      <c r="B251" s="3" t="s">
        <v>484</v>
      </c>
      <c r="C251" s="3" t="str">
        <f>IFERROR(__xludf.DUMMYFUNCTION("GOOGLETRANSLATE(B251, ""RO"", ""EN"")"),"What parties form USL - the Social Liberal Union…. People's Party - Dan Diaconescu (PP -DD)")</f>
        <v>What parties form USL - the Social Liberal Union…. People's Party - Dan Diaconescu (PP -DD)</v>
      </c>
    </row>
    <row r="252" ht="15.75" customHeight="1">
      <c r="A252" s="3" t="s">
        <v>485</v>
      </c>
      <c r="B252" s="3" t="s">
        <v>486</v>
      </c>
      <c r="C252" s="3" t="str">
        <f>IFERROR(__xludf.DUMMYFUNCTION("GOOGLETRANSLATE(B252, ""RO"", ""EN"")"),"What parties form USL - the Social Liberal Union…. The National Union for the Progress of Romania (UNPR)")</f>
        <v>What parties form USL - the Social Liberal Union…. The National Union for the Progress of Romania (UNPR)</v>
      </c>
    </row>
    <row r="253" ht="15.75" customHeight="1">
      <c r="A253" s="3" t="s">
        <v>487</v>
      </c>
      <c r="B253" s="3" t="s">
        <v>488</v>
      </c>
      <c r="C253" s="3" t="str">
        <f>IFERROR(__xludf.DUMMYFUNCTION("GOOGLETRANSLATE(B253, ""RO"", ""EN"")"),"What parties form USL - the Social Liberal Union…. The National Peasant Party Christian Democrat (PNTCD)")</f>
        <v>What parties form USL - the Social Liberal Union…. The National Peasant Party Christian Democrat (PNTCD)</v>
      </c>
    </row>
    <row r="254" ht="15.75" customHeight="1">
      <c r="A254" s="3" t="s">
        <v>489</v>
      </c>
      <c r="B254" s="3" t="s">
        <v>490</v>
      </c>
      <c r="C254" s="3" t="str">
        <f>IFERROR(__xludf.DUMMYFUNCTION("GOOGLETRANSLATE(B254, ""RO"", ""EN"")"),"What parties form USL - the Social Liberal Union…. Civic force (FC)")</f>
        <v>What parties form USL - the Social Liberal Union…. Civic force (FC)</v>
      </c>
    </row>
    <row r="255" ht="15.75" customHeight="1">
      <c r="A255" s="3" t="s">
        <v>491</v>
      </c>
      <c r="B255" s="3" t="s">
        <v>492</v>
      </c>
      <c r="C255" s="3" t="str">
        <f>IFERROR(__xludf.DUMMYFUNCTION("GOOGLETRANSLATE(B255, ""RO"", ""EN"")"),"What parties form USL - the Social Liberal Union…. Another party")</f>
        <v>What parties form USL - the Social Liberal Union…. Another party</v>
      </c>
    </row>
    <row r="256" ht="15.75" customHeight="1">
      <c r="A256" s="3" t="s">
        <v>493</v>
      </c>
      <c r="B256" s="3" t="s">
        <v>494</v>
      </c>
      <c r="C256" s="3" t="str">
        <f>IFERROR(__xludf.DUMMYFUNCTION("GOOGLETRANSLATE(B256, ""RO"", ""EN"")"),"What parties form USL - the Social Liberal Union…. I do not know")</f>
        <v>What parties form USL - the Social Liberal Union…. I do not know</v>
      </c>
    </row>
    <row r="257" ht="15.75" customHeight="1">
      <c r="A257" s="3" t="s">
        <v>495</v>
      </c>
      <c r="B257" s="3" t="s">
        <v>496</v>
      </c>
      <c r="C257" s="3" t="str">
        <f>IFERROR(__xludf.DUMMYFUNCTION("GOOGLETRANSLATE(B257, ""RO"", ""EN"")"),"What parties form USL - the Social Liberal Union…. I do not answer")</f>
        <v>What parties form USL - the Social Liberal Union…. I do not answer</v>
      </c>
    </row>
    <row r="258" ht="15.75" customHeight="1">
      <c r="A258" s="3" t="s">
        <v>497</v>
      </c>
      <c r="B258" s="3" t="s">
        <v>498</v>
      </c>
      <c r="C258" s="3" t="str">
        <f>IFERROR(__xludf.DUMMYFUNCTION("GOOGLETRANSLATE(B258, ""RO"", ""EN"")"),"What parties form ARD - Right Romania Alliance ... National Liberal Party (PNL)")</f>
        <v>What parties form ARD - Right Romania Alliance ... National Liberal Party (PNL)</v>
      </c>
    </row>
    <row r="259" ht="15.75" customHeight="1">
      <c r="A259" s="3" t="s">
        <v>499</v>
      </c>
      <c r="B259" s="3" t="s">
        <v>500</v>
      </c>
      <c r="C259" s="3" t="str">
        <f>IFERROR(__xludf.DUMMYFUNCTION("GOOGLETRANSLATE(B259, ""RO"", ""EN"")"),"What parties form ARD - Right Romania Alliance ... The Social Democratic Party (PSD)")</f>
        <v>What parties form ARD - Right Romania Alliance ... The Social Democratic Party (PSD)</v>
      </c>
    </row>
    <row r="260" ht="15.75" customHeight="1">
      <c r="A260" s="3" t="s">
        <v>501</v>
      </c>
      <c r="B260" s="3" t="s">
        <v>502</v>
      </c>
      <c r="C260" s="3" t="str">
        <f>IFERROR(__xludf.DUMMYFUNCTION("GOOGLETRANSLATE(B260, ""RO"", ""EN"")"),"What parties form ARD - Right Romania Alliance ... Liberal Democrat Party (PDL)")</f>
        <v>What parties form ARD - Right Romania Alliance ... Liberal Democrat Party (PDL)</v>
      </c>
    </row>
    <row r="261" ht="15.75" customHeight="1">
      <c r="A261" s="3" t="s">
        <v>503</v>
      </c>
      <c r="B261" s="3" t="s">
        <v>504</v>
      </c>
      <c r="C261" s="3" t="str">
        <f>IFERROR(__xludf.DUMMYFUNCTION("GOOGLETRANSLATE(B261, ""RO"", ""EN"")"),"What parties form ARD - Right Romania Alliance ... The Democratic Union of Hungarians in Romania (UDMR)")</f>
        <v>What parties form ARD - Right Romania Alliance ... The Democratic Union of Hungarians in Romania (UDMR)</v>
      </c>
    </row>
    <row r="262" ht="15.75" customHeight="1">
      <c r="A262" s="3" t="s">
        <v>505</v>
      </c>
      <c r="B262" s="3" t="s">
        <v>506</v>
      </c>
      <c r="C262" s="3" t="str">
        <f>IFERROR(__xludf.DUMMYFUNCTION("GOOGLETRANSLATE(B262, ""RO"", ""EN"")"),"What parties form ARD - Right Romania Alliance ... New Generation Party - Christian Democrat (PNG -CD)")</f>
        <v>What parties form ARD - Right Romania Alliance ... New Generation Party - Christian Democrat (PNG -CD)</v>
      </c>
    </row>
    <row r="263" ht="15.75" customHeight="1">
      <c r="A263" s="3" t="s">
        <v>507</v>
      </c>
      <c r="B263" s="3" t="s">
        <v>508</v>
      </c>
      <c r="C263" s="3" t="str">
        <f>IFERROR(__xludf.DUMMYFUNCTION("GOOGLETRANSLATE(B263, ""RO"", ""EN"")"),"What parties forms ARD - Right Romania Alliance ... The Romania Great Party (PRM)")</f>
        <v>What parties forms ARD - Right Romania Alliance ... The Romania Great Party (PRM)</v>
      </c>
    </row>
    <row r="264" ht="15.75" customHeight="1">
      <c r="A264" s="3" t="s">
        <v>509</v>
      </c>
      <c r="B264" s="3" t="s">
        <v>510</v>
      </c>
      <c r="C264" s="3" t="str">
        <f>IFERROR(__xludf.DUMMYFUNCTION("GOOGLETRANSLATE(B264, ""RO"", ""EN"")"),"What parties form ARD - Right Romania Alliance ... Conservative Party (PC)")</f>
        <v>What parties form ARD - Right Romania Alliance ... Conservative Party (PC)</v>
      </c>
    </row>
    <row r="265" ht="15.75" customHeight="1">
      <c r="A265" s="3" t="s">
        <v>511</v>
      </c>
      <c r="B265" s="3" t="s">
        <v>512</v>
      </c>
      <c r="C265" s="3" t="str">
        <f>IFERROR(__xludf.DUMMYFUNCTION("GOOGLETRANSLATE(B265, ""RO"", ""EN"")"),"What parties form ARD - Right Romania Alliance ... People's Party - Dan Diaconescu (PP -DD)")</f>
        <v>What parties form ARD - Right Romania Alliance ... People's Party - Dan Diaconescu (PP -DD)</v>
      </c>
    </row>
    <row r="266" ht="15.75" customHeight="1">
      <c r="A266" s="3" t="s">
        <v>513</v>
      </c>
      <c r="B266" s="3" t="s">
        <v>514</v>
      </c>
      <c r="C266" s="3" t="str">
        <f>IFERROR(__xludf.DUMMYFUNCTION("GOOGLETRANSLATE(B266, ""RO"", ""EN"")"),"What parties form ARD - Right Romania Alliance ... National Union for the Progress of Romania (UNPR)")</f>
        <v>What parties form ARD - Right Romania Alliance ... National Union for the Progress of Romania (UNPR)</v>
      </c>
    </row>
    <row r="267" ht="15.75" customHeight="1">
      <c r="A267" s="3" t="s">
        <v>515</v>
      </c>
      <c r="B267" s="3" t="s">
        <v>516</v>
      </c>
      <c r="C267" s="3" t="str">
        <f>IFERROR(__xludf.DUMMYFUNCTION("GOOGLETRANSLATE(B267, ""RO"", ""EN"")"),"What parties form ARD - Right Romania Alliance ... The National Peasant Party Christian Democrat (PNTCD)")</f>
        <v>What parties form ARD - Right Romania Alliance ... The National Peasant Party Christian Democrat (PNTCD)</v>
      </c>
    </row>
    <row r="268" ht="15.75" customHeight="1">
      <c r="A268" s="3" t="s">
        <v>517</v>
      </c>
      <c r="B268" s="3" t="s">
        <v>518</v>
      </c>
      <c r="C268" s="3" t="str">
        <f>IFERROR(__xludf.DUMMYFUNCTION("GOOGLETRANSLATE(B268, ""RO"", ""EN"")"),"What parties form ARD - Right Romania Alliance ... civic force (FC)")</f>
        <v>What parties form ARD - Right Romania Alliance ... civic force (FC)</v>
      </c>
    </row>
    <row r="269" ht="15.75" customHeight="1">
      <c r="A269" s="3" t="s">
        <v>519</v>
      </c>
      <c r="B269" s="3" t="s">
        <v>520</v>
      </c>
      <c r="C269" s="3" t="str">
        <f>IFERROR(__xludf.DUMMYFUNCTION("GOOGLETRANSLATE(B269, ""RO"", ""EN"")"),"What parties form ARD - Right Romania Alliance ... another party")</f>
        <v>What parties form ARD - Right Romania Alliance ... another party</v>
      </c>
    </row>
    <row r="270" ht="15.75" customHeight="1">
      <c r="A270" s="3" t="s">
        <v>521</v>
      </c>
      <c r="B270" s="3" t="s">
        <v>522</v>
      </c>
      <c r="C270" s="3" t="str">
        <f>IFERROR(__xludf.DUMMYFUNCTION("GOOGLETRANSLATE(B270, ""RO"", ""EN"")"),"What parties form ARD - Right Romania Alliance ... I don't know")</f>
        <v>What parties form ARD - Right Romania Alliance ... I don't know</v>
      </c>
    </row>
    <row r="271" ht="15.75" customHeight="1">
      <c r="A271" s="3" t="s">
        <v>523</v>
      </c>
      <c r="B271" s="3" t="s">
        <v>524</v>
      </c>
      <c r="C271" s="3" t="str">
        <f>IFERROR(__xludf.DUMMYFUNCTION("GOOGLETRANSLATE(B271, ""RO"", ""EN"")"),"What parties form ARD - Right Romania Alliance ... I do not answer")</f>
        <v>What parties form ARD - Right Romania Alliance ... I do not answer</v>
      </c>
    </row>
    <row r="272" ht="15.75" customHeight="1">
      <c r="A272" s="3" t="s">
        <v>525</v>
      </c>
      <c r="B272" s="3" t="s">
        <v>526</v>
      </c>
      <c r="C272" s="3" t="str">
        <f>IFERROR(__xludf.DUMMYFUNCTION("GOOGLETRANSLATE(B272, ""RO"", ""EN"")"),"From what you know, what parties are currently in the Government of Romania ... The National Liberal Party (PNL)")</f>
        <v>From what you know, what parties are currently in the Government of Romania ... The National Liberal Party (PNL)</v>
      </c>
    </row>
    <row r="273" ht="15.75" customHeight="1">
      <c r="A273" s="3" t="s">
        <v>527</v>
      </c>
      <c r="B273" s="3" t="s">
        <v>528</v>
      </c>
      <c r="C273" s="3" t="str">
        <f>IFERROR(__xludf.DUMMYFUNCTION("GOOGLETRANSLATE(B273, ""RO"", ""EN"")"),"From what you know, what parties are currently in the Government of Romania ... The Social Democratic Party (PSD)")</f>
        <v>From what you know, what parties are currently in the Government of Romania ... The Social Democratic Party (PSD)</v>
      </c>
    </row>
    <row r="274" ht="15.75" customHeight="1">
      <c r="A274" s="3" t="s">
        <v>529</v>
      </c>
      <c r="B274" s="3" t="s">
        <v>530</v>
      </c>
      <c r="C274" s="3" t="str">
        <f>IFERROR(__xludf.DUMMYFUNCTION("GOOGLETRANSLATE(B274, ""RO"", ""EN"")"),"From what you know, what parties are currently in the Government of Romania ... The Liberal Democrat Party (PDL)")</f>
        <v>From what you know, what parties are currently in the Government of Romania ... The Liberal Democrat Party (PDL)</v>
      </c>
    </row>
    <row r="275" ht="15.75" customHeight="1">
      <c r="A275" s="3" t="s">
        <v>531</v>
      </c>
      <c r="B275" s="3" t="s">
        <v>532</v>
      </c>
      <c r="C275" s="3" t="str">
        <f>IFERROR(__xludf.DUMMYFUNCTION("GOOGLETRANSLATE(B275, ""RO"", ""EN"")"),"From what you know, what parties are currently in the Government of Romania ... The Democratic Union of Hungarians (UDMR)")</f>
        <v>From what you know, what parties are currently in the Government of Romania ... The Democratic Union of Hungarians (UDMR)</v>
      </c>
    </row>
    <row r="276" ht="15.75" customHeight="1">
      <c r="A276" s="3" t="s">
        <v>533</v>
      </c>
      <c r="B276" s="3" t="s">
        <v>534</v>
      </c>
      <c r="C276" s="3" t="str">
        <f>IFERROR(__xludf.DUMMYFUNCTION("GOOGLETRANSLATE(B276, ""RO"", ""EN"")"),"From what you know, what parties are currently in the Government of Romania ... The New Generation Party - Christian Democrat (PNG -CD)")</f>
        <v>From what you know, what parties are currently in the Government of Romania ... The New Generation Party - Christian Democrat (PNG -CD)</v>
      </c>
    </row>
    <row r="277" ht="15.75" customHeight="1">
      <c r="A277" s="3" t="s">
        <v>535</v>
      </c>
      <c r="B277" s="3" t="s">
        <v>536</v>
      </c>
      <c r="C277" s="3" t="str">
        <f>IFERROR(__xludf.DUMMYFUNCTION("GOOGLETRANSLATE(B277, ""RO"", ""EN"")"),"As far as you know, what parties are currently in the Government of Romania ... The Party of Romania (PRM)")</f>
        <v>As far as you know, what parties are currently in the Government of Romania ... The Party of Romania (PRM)</v>
      </c>
    </row>
    <row r="278" ht="15.75" customHeight="1">
      <c r="A278" s="3" t="s">
        <v>537</v>
      </c>
      <c r="B278" s="3" t="s">
        <v>538</v>
      </c>
      <c r="C278" s="3" t="str">
        <f>IFERROR(__xludf.DUMMYFUNCTION("GOOGLETRANSLATE(B278, ""RO"", ""EN"")"),"As far as you know, what parties are currently in the Romanian Government ... Conservative Party (PC)")</f>
        <v>As far as you know, what parties are currently in the Romanian Government ... Conservative Party (PC)</v>
      </c>
    </row>
    <row r="279" ht="15.75" customHeight="1">
      <c r="A279" s="3" t="s">
        <v>539</v>
      </c>
      <c r="B279" s="3" t="s">
        <v>540</v>
      </c>
      <c r="C279" s="3" t="str">
        <f>IFERROR(__xludf.DUMMYFUNCTION("GOOGLETRANSLATE(B279, ""RO"", ""EN"")"),"From what you know, what parties are in the Government of Romania ... People's Party - Dan Diaconescu (PP -DD)")</f>
        <v>From what you know, what parties are in the Government of Romania ... People's Party - Dan Diaconescu (PP -DD)</v>
      </c>
    </row>
    <row r="280" ht="15.75" customHeight="1">
      <c r="A280" s="3" t="s">
        <v>541</v>
      </c>
      <c r="B280" s="3" t="s">
        <v>542</v>
      </c>
      <c r="C280" s="3" t="str">
        <f>IFERROR(__xludf.DUMMYFUNCTION("GOOGLETRANSLATE(B280, ""RO"", ""EN"")"),"From what you know, what parties are currently in the Government of Romania ... The National Union for the Progress of Romania (UNPR)")</f>
        <v>From what you know, what parties are currently in the Government of Romania ... The National Union for the Progress of Romania (UNPR)</v>
      </c>
    </row>
    <row r="281" ht="15.75" customHeight="1">
      <c r="A281" s="3" t="s">
        <v>543</v>
      </c>
      <c r="B281" s="3" t="s">
        <v>544</v>
      </c>
      <c r="C281" s="3" t="str">
        <f>IFERROR(__xludf.DUMMYFUNCTION("GOOGLETRANSLATE(B281, ""RO"", ""EN"")"),"From what you know, what parties are currently in the Government of Romania ... The National Democratic Peasant Party (PNTCD)")</f>
        <v>From what you know, what parties are currently in the Government of Romania ... The National Democratic Peasant Party (PNTCD)</v>
      </c>
    </row>
    <row r="282" ht="15.75" customHeight="1">
      <c r="A282" s="3" t="s">
        <v>545</v>
      </c>
      <c r="B282" s="3" t="s">
        <v>546</v>
      </c>
      <c r="C282" s="3" t="str">
        <f>IFERROR(__xludf.DUMMYFUNCTION("GOOGLETRANSLATE(B282, ""RO"", ""EN"")"),"From what you know, what parties are currently in the Romanian Government ... Civic Force (FC)")</f>
        <v>From what you know, what parties are currently in the Romanian Government ... Civic Force (FC)</v>
      </c>
    </row>
    <row r="283" ht="15.75" customHeight="1">
      <c r="A283" s="3" t="s">
        <v>547</v>
      </c>
      <c r="B283" s="3" t="s">
        <v>548</v>
      </c>
      <c r="C283" s="3" t="str">
        <f>IFERROR(__xludf.DUMMYFUNCTION("GOOGLETRANSLATE(B283, ""RO"", ""EN"")"),"As far as you know, what parties are currently in the Government of Romania ... another party")</f>
        <v>As far as you know, what parties are currently in the Government of Romania ... another party</v>
      </c>
    </row>
    <row r="284" ht="15.75" customHeight="1">
      <c r="A284" s="3" t="s">
        <v>549</v>
      </c>
      <c r="B284" s="3" t="s">
        <v>550</v>
      </c>
      <c r="C284" s="3" t="str">
        <f>IFERROR(__xludf.DUMMYFUNCTION("GOOGLETRANSLATE(B284, ""RO"", ""EN"")"),"From what you know, what parties are now in the Government of Romania ... I do not know")</f>
        <v>From what you know, what parties are now in the Government of Romania ... I do not know</v>
      </c>
    </row>
    <row r="285" ht="15.75" customHeight="1">
      <c r="A285" s="3" t="s">
        <v>551</v>
      </c>
      <c r="B285" s="3" t="s">
        <v>552</v>
      </c>
      <c r="C285" s="3" t="str">
        <f>IFERROR(__xludf.DUMMYFUNCTION("GOOGLETRANSLATE(B285, ""RO"", ""EN"")"),"From what you know, what parties are now in the Government of Romania ... I do not answer")</f>
        <v>From what you know, what parties are now in the Government of Romania ... I do not answer</v>
      </c>
    </row>
    <row r="286" ht="15.75" customHeight="1">
      <c r="A286" s="3" t="s">
        <v>553</v>
      </c>
      <c r="B286" s="3" t="s">
        <v>554</v>
      </c>
      <c r="C286" s="3" t="str">
        <f>IFERROR(__xludf.DUMMYFUNCTION("GOOGLETRANSLATE(B286, ""RO"", ""EN"")"),"You know, what parties the government formed when the unique tax rate of the National Liberal Party (PNL) was introduced")</f>
        <v>You know, what parties the government formed when the unique tax rate of the National Liberal Party (PNL) was introduced</v>
      </c>
    </row>
    <row r="287" ht="15.75" customHeight="1">
      <c r="A287" s="3" t="s">
        <v>555</v>
      </c>
      <c r="B287" s="3" t="s">
        <v>556</v>
      </c>
      <c r="C287" s="3" t="str">
        <f>IFERROR(__xludf.DUMMYFUNCTION("GOOGLETRANSLATE(B287, ""RO"", ""EN"")"),"You know, what parties the government formed when the unique tax share of the Social Democratic Party (PSD) was introduced")</f>
        <v>You know, what parties the government formed when the unique tax share of the Social Democratic Party (PSD) was introduced</v>
      </c>
    </row>
    <row r="288" ht="15.75" customHeight="1">
      <c r="A288" s="3" t="s">
        <v>557</v>
      </c>
      <c r="B288" s="3" t="s">
        <v>558</v>
      </c>
      <c r="C288" s="3" t="str">
        <f>IFERROR(__xludf.DUMMYFUNCTION("GOOGLETRANSLATE(B288, ""RO"", ""EN"")"),"You know, what parties the government formed when the unique tax rate of the Liberal Democratic Party (PDL) was entered")</f>
        <v>You know, what parties the government formed when the unique tax rate of the Liberal Democratic Party (PDL) was entered</v>
      </c>
    </row>
    <row r="289" ht="15.75" customHeight="1">
      <c r="A289" s="3" t="s">
        <v>559</v>
      </c>
      <c r="B289" s="3" t="s">
        <v>560</v>
      </c>
      <c r="C289" s="3" t="str">
        <f>IFERROR(__xludf.DUMMYFUNCTION("GOOGLETRANSLATE(B289, ""RO"", ""EN"")"),"You know, what parties the government formed when the unique tax rate of the Hungarian Union of Romania (UDMR) was introduced.")</f>
        <v>You know, what parties the government formed when the unique tax rate of the Hungarian Union of Romania (UDMR) was introduced.</v>
      </c>
    </row>
    <row r="290" ht="15.75" customHeight="1">
      <c r="A290" s="3" t="s">
        <v>561</v>
      </c>
      <c r="B290" s="3" t="s">
        <v>562</v>
      </c>
      <c r="C290" s="3" t="str">
        <f>IFERROR(__xludf.DUMMYFUNCTION("GOOGLETRANSLATE(B290, ""RO"", ""EN"")"),"You know, what parties the government formed when the unique tax rate of the new generation - Christian Democrat (PNG -CD) was introduced")</f>
        <v>You know, what parties the government formed when the unique tax rate of the new generation - Christian Democrat (PNG -CD) was introduced</v>
      </c>
    </row>
    <row r="291" ht="15.75" customHeight="1">
      <c r="A291" s="3" t="s">
        <v>563</v>
      </c>
      <c r="B291" s="3" t="s">
        <v>564</v>
      </c>
      <c r="C291" s="3" t="str">
        <f>IFERROR(__xludf.DUMMYFUNCTION("GOOGLETRANSLATE(B291, ""RO"", ""EN"")"),"You know, what parties the government formed when the unique tax rate of Romania (PRM) was introduced.")</f>
        <v>You know, what parties the government formed when the unique tax rate of Romania (PRM) was introduced.</v>
      </c>
    </row>
    <row r="292" ht="15.75" customHeight="1">
      <c r="A292" s="3" t="s">
        <v>565</v>
      </c>
      <c r="B292" s="3" t="s">
        <v>566</v>
      </c>
      <c r="C292" s="3" t="str">
        <f>IFERROR(__xludf.DUMMYFUNCTION("GOOGLETRANSLATE(B292, ""RO"", ""EN"")"),"You know what parties the government formed when the unique tax rate (PC) was formed")</f>
        <v>You know what parties the government formed when the unique tax rate (PC) was formed</v>
      </c>
    </row>
    <row r="293" ht="15.75" customHeight="1">
      <c r="A293" s="3" t="s">
        <v>567</v>
      </c>
      <c r="B293" s="3" t="s">
        <v>568</v>
      </c>
      <c r="C293" s="3" t="str">
        <f>IFERROR(__xludf.DUMMYFUNCTION("GOOGLETRANSLATE(B293, ""RO"", ""EN"")"),"You know, what parties the government formed when the unique tax rate of the People's Party - Dan Diaconescu (PP -DD) was entered")</f>
        <v>You know, what parties the government formed when the unique tax rate of the People's Party - Dan Diaconescu (PP -DD) was entered</v>
      </c>
    </row>
    <row r="294" ht="15.75" customHeight="1">
      <c r="A294" s="3" t="s">
        <v>569</v>
      </c>
      <c r="B294" s="3" t="s">
        <v>570</v>
      </c>
      <c r="C294" s="3" t="str">
        <f>IFERROR(__xludf.DUMMYFUNCTION("GOOGLETRANSLATE(B294, ""RO"", ""EN"")"),"You know, what parties the government formed when the unique tax rate for Romania (UNPR) was formed.")</f>
        <v>You know, what parties the government formed when the unique tax rate for Romania (UNPR) was formed.</v>
      </c>
    </row>
    <row r="295" ht="15.75" customHeight="1">
      <c r="A295" s="3" t="s">
        <v>571</v>
      </c>
      <c r="B295" s="3" t="s">
        <v>572</v>
      </c>
      <c r="C295" s="3" t="str">
        <f>IFERROR(__xludf.DUMMYFUNCTION("GOOGLETRANSLATE(B295, ""RO"", ""EN"")"),"You know, what parties the government formed when the unique tax rate was introduced")</f>
        <v>You know, what parties the government formed when the unique tax rate was introduced</v>
      </c>
    </row>
    <row r="296" ht="15.75" customHeight="1">
      <c r="A296" s="3" t="s">
        <v>573</v>
      </c>
      <c r="B296" s="3" t="s">
        <v>574</v>
      </c>
      <c r="C296" s="3" t="str">
        <f>IFERROR(__xludf.DUMMYFUNCTION("GOOGLETRANSLATE(B296, ""RO"", ""EN"")"),"You know, what parties the government formed when the single civic force tax (FC) was formed")</f>
        <v>You know, what parties the government formed when the single civic force tax (FC) was formed</v>
      </c>
    </row>
    <row r="297" ht="15.75" customHeight="1">
      <c r="A297" s="3" t="s">
        <v>575</v>
      </c>
      <c r="B297" s="3" t="s">
        <v>576</v>
      </c>
      <c r="C297" s="3" t="str">
        <f>IFERROR(__xludf.DUMMYFUNCTION("GOOGLETRANSLATE(B297, ""RO"", ""EN"")"),"You know what parties were the government formed when the unique tax rate of Democrat (PD) was introduced")</f>
        <v>You know what parties were the government formed when the unique tax rate of Democrat (PD) was introduced</v>
      </c>
    </row>
    <row r="298" ht="15.75" customHeight="1">
      <c r="A298" s="3" t="s">
        <v>577</v>
      </c>
      <c r="B298" s="3" t="s">
        <v>578</v>
      </c>
      <c r="C298" s="3" t="str">
        <f>IFERROR(__xludf.DUMMYFUNCTION("GOOGLETRANSLATE(B298, ""RO"", ""EN"")"),"You know, which parties the government formed when the unique tax rate was entered.")</f>
        <v>You know, which parties the government formed when the unique tax rate was entered.</v>
      </c>
    </row>
    <row r="299" ht="15.75" customHeight="1">
      <c r="A299" s="3" t="s">
        <v>579</v>
      </c>
      <c r="B299" s="3" t="s">
        <v>580</v>
      </c>
      <c r="C299" s="3" t="str">
        <f>IFERROR(__xludf.DUMMYFUNCTION("GOOGLETRANSLATE(B299, ""RO"", ""EN"")"),"You know, what parties the government formed when the unique tax rate was entered I don't know")</f>
        <v>You know, what parties the government formed when the unique tax rate was entered I don't know</v>
      </c>
    </row>
    <row r="300" ht="15.75" customHeight="1">
      <c r="A300" s="3" t="s">
        <v>581</v>
      </c>
      <c r="B300" s="3" t="s">
        <v>582</v>
      </c>
      <c r="C300" s="3" t="str">
        <f>IFERROR(__xludf.DUMMYFUNCTION("GOOGLETRANSLATE(B300, ""RO"", ""EN"")"),"You know what parties the government formed when the unique tax rate was entered.")</f>
        <v>You know what parties the government formed when the unique tax rate was entered.</v>
      </c>
    </row>
    <row r="301" ht="15.75" customHeight="1">
      <c r="A301" s="3" t="s">
        <v>583</v>
      </c>
      <c r="B301" s="3" t="s">
        <v>584</v>
      </c>
      <c r="C301" s="3" t="str">
        <f>IFERROR(__xludf.DUMMYFUNCTION("GOOGLETRANSLATE(B301, ""RO"", ""EN"")"),"You know how much of the hundreds of votes must get a party to enter Parliament")</f>
        <v>You know how much of the hundreds of votes must get a party to enter Parliament</v>
      </c>
    </row>
    <row r="302" ht="15.75" customHeight="1">
      <c r="A302" s="3" t="s">
        <v>585</v>
      </c>
      <c r="B302" s="3" t="s">
        <v>586</v>
      </c>
      <c r="C302" s="3" t="str">
        <f>IFERROR(__xludf.DUMMYFUNCTION("GOOGLETRANSLATE(B302, ""RO"", ""EN"")"),"Do you know how many countries are members of the European Union?")</f>
        <v>Do you know how many countries are members of the European Union?</v>
      </c>
    </row>
    <row r="303" ht="15.75" customHeight="1">
      <c r="A303" s="3" t="s">
        <v>587</v>
      </c>
      <c r="B303" s="3" t="s">
        <v>588</v>
      </c>
      <c r="C303" s="3" t="str">
        <f>IFERROR(__xludf.DUMMYFUNCTION("GOOGLETRANSLATE(B303, ""RO"", ""EN"")"),"Do you know that Political Party belongs to Laszlo Tokes?")</f>
        <v>Do you know that Political Party belongs to Laszlo Tokes?</v>
      </c>
    </row>
    <row r="304" ht="15.75" customHeight="1">
      <c r="A304" s="3" t="s">
        <v>589</v>
      </c>
      <c r="B304" s="3" t="s">
        <v>590</v>
      </c>
      <c r="C304" s="3" t="str">
        <f>IFERROR(__xludf.DUMMYFUNCTION("GOOGLETRANSLATE(B304, ""RO"", ""EN"")"),"Do you know from which the party is applying Gigi Becali?")</f>
        <v>Do you know from which the party is applying Gigi Becali?</v>
      </c>
    </row>
    <row r="305" ht="15.75" customHeight="1">
      <c r="A305" s="3" t="s">
        <v>591</v>
      </c>
      <c r="B305" s="3" t="s">
        <v>592</v>
      </c>
      <c r="C305" s="3" t="str">
        <f>IFERROR(__xludf.DUMMYFUNCTION("GOOGLETRANSLATE(B305, ""RO"", ""EN"")"),"Do you know the name of the deputy representing your college?")</f>
        <v>Do you know the name of the deputy representing your college?</v>
      </c>
    </row>
    <row r="306" ht="15.75" customHeight="1">
      <c r="A306" s="3" t="s">
        <v>593</v>
      </c>
      <c r="B306" s="3" t="s">
        <v>594</v>
      </c>
      <c r="C306" s="3" t="str">
        <f>IFERROR(__xludf.DUMMYFUNCTION("GOOGLETRANSLATE(B306, ""RO"", ""EN"")"),"But do you know what party is the deputy who represents your college?")</f>
        <v>But do you know what party is the deputy who represents your college?</v>
      </c>
    </row>
    <row r="307" ht="15.75" customHeight="1">
      <c r="A307" s="3" t="s">
        <v>595</v>
      </c>
      <c r="B307" s="3" t="s">
        <v>596</v>
      </c>
      <c r="C307" s="3" t="str">
        <f>IFERROR(__xludf.DUMMYFUNCTION("GOOGLETRANSLATE(B307, ""RO"", ""EN"")"),"The genre of the respondent")</f>
        <v>The genre of the respondent</v>
      </c>
    </row>
    <row r="308" ht="15.75" customHeight="1">
      <c r="A308" s="3" t="s">
        <v>597</v>
      </c>
      <c r="B308" s="3" t="s">
        <v>598</v>
      </c>
      <c r="C308" s="3" t="str">
        <f>IFERROR(__xludf.DUMMYFUNCTION("GOOGLETRANSLATE(B308, ""RO"", ""EN"")"),"Year birth")</f>
        <v>Year birth</v>
      </c>
    </row>
    <row r="309" ht="15.75" customHeight="1">
      <c r="A309" s="3" t="s">
        <v>599</v>
      </c>
      <c r="B309" s="3" t="s">
        <v>600</v>
      </c>
      <c r="C309" s="3" t="str">
        <f>IFERROR(__xludf.DUMMYFUNCTION("GOOGLETRANSLATE(B309, ""RO"", ""EN"")"),"The birth month")</f>
        <v>The birth month</v>
      </c>
    </row>
    <row r="310" ht="15.75" customHeight="1">
      <c r="A310" s="3" t="s">
        <v>601</v>
      </c>
      <c r="B310" s="3" t="s">
        <v>602</v>
      </c>
      <c r="C310" s="3" t="str">
        <f>IFERROR(__xludf.DUMMYFUNCTION("GOOGLETRANSLATE(B310, ""RO"", ""EN"")"),"Birthday")</f>
        <v>Birthday</v>
      </c>
    </row>
    <row r="311" ht="15.75" customHeight="1">
      <c r="A311" s="3" t="s">
        <v>603</v>
      </c>
      <c r="B311" s="3" t="s">
        <v>604</v>
      </c>
      <c r="C311" s="3" t="str">
        <f>IFERROR(__xludf.DUMMYFUNCTION("GOOGLETRANSLATE(B311, ""RO"", ""EN"")"),"What is the highest level of education achieved by you?")</f>
        <v>What is the highest level of education achieved by you?</v>
      </c>
    </row>
    <row r="312" ht="15.75" customHeight="1">
      <c r="A312" s="3" t="s">
        <v>605</v>
      </c>
      <c r="B312" s="3" t="s">
        <v>606</v>
      </c>
      <c r="C312" s="3" t="str">
        <f>IFERROR(__xludf.DUMMYFUNCTION("GOOGLETRANSLATE(B312, ""RO"", ""EN"")"),"What is the highest level of education achieved by your father?")</f>
        <v>What is the highest level of education achieved by your father?</v>
      </c>
    </row>
    <row r="313" ht="15.75" customHeight="1">
      <c r="A313" s="3" t="s">
        <v>607</v>
      </c>
      <c r="B313" s="3" t="s">
        <v>608</v>
      </c>
      <c r="C313" s="3" t="str">
        <f>IFERROR(__xludf.DUMMYFUNCTION("GOOGLETRANSLATE(B313, ""RO"", ""EN"")"),"What is the highest level of education achieved by your mother?")</f>
        <v>What is the highest level of education achieved by your mother?</v>
      </c>
    </row>
    <row r="314" ht="15.75" customHeight="1">
      <c r="A314" s="3" t="s">
        <v>609</v>
      </c>
      <c r="B314" s="3" t="s">
        <v>610</v>
      </c>
      <c r="C314" s="3" t="str">
        <f>IFERROR(__xludf.DUMMYFUNCTION("GOOGLETRANSLATE(B314, ""RO"", ""EN"")"),"What is the total number of years of school graduated from you?")</f>
        <v>What is the total number of years of school graduated from you?</v>
      </c>
    </row>
    <row r="315" ht="15.75" customHeight="1">
      <c r="A315" s="3" t="s">
        <v>611</v>
      </c>
      <c r="B315" s="3" t="s">
        <v>612</v>
      </c>
      <c r="C315" s="3" t="str">
        <f>IFERROR(__xludf.DUMMYFUNCTION("GOOGLETRANSLATE(B315, ""RO"", ""EN"")"),"Currently, which of the following correspond to your occupational situation? You are ... employed with the full norm (30 hours a week or more)")</f>
        <v>Currently, which of the following correspond to your occupational situation? You are ... employed with the full norm (30 hours a week or more)</v>
      </c>
    </row>
    <row r="316" ht="15.75" customHeight="1">
      <c r="A316" s="3" t="s">
        <v>613</v>
      </c>
      <c r="B316" s="3" t="s">
        <v>614</v>
      </c>
      <c r="C316" s="3" t="str">
        <f>IFERROR(__xludf.DUMMYFUNCTION("GOOGLETRANSLATE(B316, ""RO"", ""EN"")"),"Currently, which of the following correspond to your occupational situation? You are ... employed with partial norm (less than 30 hours a week)")</f>
        <v>Currently, which of the following correspond to your occupational situation? You are ... employed with partial norm (less than 30 hours a week)</v>
      </c>
    </row>
    <row r="317" ht="15.75" customHeight="1">
      <c r="A317" s="3" t="s">
        <v>615</v>
      </c>
      <c r="B317" s="3" t="s">
        <v>616</v>
      </c>
      <c r="C317" s="3" t="str">
        <f>IFERROR(__xludf.DUMMYFUNCTION("GOOGLETRANSLATE(B317, ""RO"", ""EN"")"),"Currently, which of the following correspond to your occupational situation? You are ... in unemployment (including technical unemployment)")</f>
        <v>Currently, which of the following correspond to your occupational situation? You are ... in unemployment (including technical unemployment)</v>
      </c>
    </row>
    <row r="318" ht="15.75" customHeight="1">
      <c r="A318" s="3" t="s">
        <v>617</v>
      </c>
      <c r="B318" s="3" t="s">
        <v>618</v>
      </c>
      <c r="C318" s="3" t="str">
        <f>IFERROR(__xludf.DUMMYFUNCTION("GOOGLETRANSLATE(B318, ""RO"", ""EN"")"),"Currently, which of the following correspond to your occupational situation? You are ... student/student up")</f>
        <v>Currently, which of the following correspond to your occupational situation? You are ... student/student up</v>
      </c>
    </row>
    <row r="319" ht="15.75" customHeight="1">
      <c r="A319" s="3" t="s">
        <v>619</v>
      </c>
      <c r="B319" s="3" t="s">
        <v>620</v>
      </c>
      <c r="C319" s="3" t="str">
        <f>IFERROR(__xludf.DUMMYFUNCTION("GOOGLETRANSLATE(B319, ""RO"", ""EN"")"),"Currently, which of the following correspond to your occupational situation? You are ... pensioner/unable to work")</f>
        <v>Currently, which of the following correspond to your occupational situation? You are ... pensioner/unable to work</v>
      </c>
    </row>
    <row r="320" ht="15.75" customHeight="1">
      <c r="A320" s="3" t="s">
        <v>621</v>
      </c>
      <c r="B320" s="3" t="s">
        <v>622</v>
      </c>
      <c r="C320" s="3" t="str">
        <f>IFERROR(__xludf.DUMMYFUNCTION("GOOGLETRANSLATE(B320, ""RO"", ""EN"")"),"Currently, which of the following correspond to your occupational situation? You are ... entrepreneur on your own, including farmer/farmer, the owner of a business with or without employees")</f>
        <v>Currently, which of the following correspond to your occupational situation? You are ... entrepreneur on your own, including farmer/farmer, the owner of a business with or without employees</v>
      </c>
    </row>
    <row r="321" ht="15.75" customHeight="1">
      <c r="A321" s="3" t="s">
        <v>623</v>
      </c>
      <c r="B321" s="3" t="s">
        <v>624</v>
      </c>
      <c r="C321" s="3" t="str">
        <f>IFERROR(__xludf.DUMMYFUNCTION("GOOGLETRANSLATE(B321, ""RO"", ""EN"")"),"Currently, which of the following correspond to your occupational situation? You are ... free professional")</f>
        <v>Currently, which of the following correspond to your occupational situation? You are ... free professional</v>
      </c>
    </row>
    <row r="322" ht="15.75" customHeight="1">
      <c r="A322" s="3" t="s">
        <v>625</v>
      </c>
      <c r="B322" s="3" t="s">
        <v>626</v>
      </c>
      <c r="C322" s="3" t="str">
        <f>IFERROR(__xludf.DUMMYFUNCTION("GOOGLETRANSLATE(B322, ""RO"", ""EN"")"),"Currently, which of the following correspond to your occupational situation? You are ... you are a housewife or work all the time in the household, take care of children without being paid for this")</f>
        <v>Currently, which of the following correspond to your occupational situation? You are ... you are a housewife or work all the time in the household, take care of children without being paid for this</v>
      </c>
    </row>
    <row r="323" ht="15.75" customHeight="1">
      <c r="A323" s="3" t="s">
        <v>627</v>
      </c>
      <c r="B323" s="3" t="s">
        <v>628</v>
      </c>
      <c r="C323" s="3" t="str">
        <f>IFERROR(__xludf.DUMMYFUNCTION("GOOGLETRANSLATE(B323, ""RO"", ""EN"")"),"Currently, which of the following correspond to your occupational situation? You are ... something else, what?")</f>
        <v>Currently, which of the following correspond to your occupational situation? You are ... something else, what?</v>
      </c>
    </row>
    <row r="324" ht="15.75" customHeight="1">
      <c r="A324" s="3" t="s">
        <v>629</v>
      </c>
      <c r="B324" s="3" t="s">
        <v>630</v>
      </c>
      <c r="C324" s="3" t="str">
        <f>IFERROR(__xludf.DUMMYFUNCTION("GOOGLETRANSLATE(B324, ""RO"", ""EN"")"),"Currently, which of the following correspond to your occupational situation? You are ... I don't know")</f>
        <v>Currently, which of the following correspond to your occupational situation? You are ... I don't know</v>
      </c>
    </row>
    <row r="325" ht="15.75" customHeight="1">
      <c r="A325" s="3" t="s">
        <v>631</v>
      </c>
      <c r="B325" s="3" t="s">
        <v>632</v>
      </c>
      <c r="C325" s="3" t="str">
        <f>IFERROR(__xludf.DUMMYFUNCTION("GOOGLETRANSLATE(B325, ""RO"", ""EN"")"),"Currently, which of the following correspond to your occupational situation? You are ... I don't answer")</f>
        <v>Currently, which of the following correspond to your occupational situation? You are ... I don't answer</v>
      </c>
    </row>
    <row r="326" ht="15.75" customHeight="1">
      <c r="A326" s="3" t="s">
        <v>633</v>
      </c>
      <c r="B326" s="3" t="s">
        <v>634</v>
      </c>
      <c r="C326" s="3" t="str">
        <f>IFERROR(__xludf.DUMMYFUNCTION("GOOGLETRANSLATE(B326, ""RO"", ""EN"")"),"What occupation do you currently have or what was the last occupation you had?")</f>
        <v>What occupation do you currently have or what was the last occupation you had?</v>
      </c>
    </row>
    <row r="327" ht="15.75" customHeight="1">
      <c r="A327" s="3" t="s">
        <v>635</v>
      </c>
      <c r="B327" s="3" t="s">
        <v>636</v>
      </c>
      <c r="C327" s="3" t="str">
        <f>IFERROR(__xludf.DUMMYFUNCTION("GOOGLETRANSLATE(B327, ""RO"", ""EN"")"),"Do you work or worked in the private or public sector (""state"")?")</f>
        <v>Do you work or worked in the private or public sector ("state")?</v>
      </c>
    </row>
    <row r="328" ht="15.75" customHeight="1">
      <c r="A328" s="3" t="s">
        <v>637</v>
      </c>
      <c r="B328" s="3" t="s">
        <v>638</v>
      </c>
      <c r="C328" s="3" t="str">
        <f>IFERROR(__xludf.DUMMYFUNCTION("GOOGLETRANSLATE(B328, ""RO"", ""EN"")"),"Are you currently ...?")</f>
        <v>Are you currently ...?</v>
      </c>
    </row>
    <row r="329" ht="15.75" customHeight="1">
      <c r="A329" s="3" t="s">
        <v>639</v>
      </c>
      <c r="B329" s="3" t="s">
        <v>640</v>
      </c>
      <c r="C329" s="3" t="str">
        <f>IFERROR(__xludf.DUMMYFUNCTION("GOOGLETRANSLATE(B329, ""RO"", ""EN"")"),"What is your ethnicity?")</f>
        <v>What is your ethnicity?</v>
      </c>
    </row>
    <row r="330" ht="15.75" customHeight="1">
      <c r="A330" s="3" t="s">
        <v>641</v>
      </c>
      <c r="B330" s="3" t="s">
        <v>642</v>
      </c>
      <c r="C330" s="3" t="str">
        <f>IFERROR(__xludf.DUMMYFUNCTION("GOOGLETRANSLATE(B330, ""RO"", ""EN"")"),"Could you tell us if ... you know how to use your computer?")</f>
        <v>Could you tell us if ... you know how to use your computer?</v>
      </c>
    </row>
    <row r="331" ht="15.75" customHeight="1">
      <c r="A331" s="3" t="s">
        <v>643</v>
      </c>
      <c r="B331" s="3" t="s">
        <v>644</v>
      </c>
      <c r="C331" s="3" t="str">
        <f>IFERROR(__xludf.DUMMYFUNCTION("GOOGLETRANSLATE(B331, ""RO"", ""EN"")"),"Could you tell us if ... you know how to browse the Internet?")</f>
        <v>Could you tell us if ... you know how to browse the Internet?</v>
      </c>
    </row>
    <row r="332" ht="15.75" customHeight="1">
      <c r="A332" s="3" t="s">
        <v>645</v>
      </c>
      <c r="B332" s="3" t="s">
        <v>646</v>
      </c>
      <c r="C332" s="3" t="str">
        <f>IFERROR(__xludf.DUMMYFUNCTION("GOOGLETRANSLATE(B332, ""RO"", ""EN"")"),"Apart from your mother tongue, do you know another language well enough to take part in a conversation?")</f>
        <v>Apart from your mother tongue, do you know another language well enough to take part in a conversation?</v>
      </c>
    </row>
    <row r="333" ht="15.75" customHeight="1">
      <c r="A333" s="3" t="s">
        <v>647</v>
      </c>
      <c r="B333" s="3" t="s">
        <v>648</v>
      </c>
      <c r="C333" s="3" t="str">
        <f>IFERROR(__xludf.DUMMYFUNCTION("GOOGLETRANSLATE(B333, ""RO"", ""EN"")"),"How many members is your household made up? (including respondent)")</f>
        <v>How many members is your household made up? (including respondent)</v>
      </c>
    </row>
    <row r="334" ht="15.75" customHeight="1">
      <c r="A334" s="3" t="s">
        <v>649</v>
      </c>
      <c r="B334" s="3" t="s">
        <v>650</v>
      </c>
      <c r="C334" s="3" t="str">
        <f>IFERROR(__xludf.DUMMYFUNCTION("GOOGLETRANSLATE(B334, ""RO"", ""EN"")"),"How many books do you have in your personal library?")</f>
        <v>How many books do you have in your personal library?</v>
      </c>
    </row>
    <row r="335" ht="15.75" customHeight="1">
      <c r="A335" s="3" t="s">
        <v>651</v>
      </c>
      <c r="B335" s="3" t="s">
        <v>652</v>
      </c>
      <c r="C335" s="3" t="str">
        <f>IFERROR(__xludf.DUMMYFUNCTION("GOOGLETRANSLATE(B335, ""RO"", ""EN"")"),"You have in the household in working order ... car (including from the company)")</f>
        <v>You have in the household in working order ... car (including from the company)</v>
      </c>
    </row>
    <row r="336" ht="15.75" customHeight="1">
      <c r="A336" s="3" t="s">
        <v>653</v>
      </c>
      <c r="B336" s="3" t="s">
        <v>654</v>
      </c>
      <c r="C336" s="3" t="str">
        <f>IFERROR(__xludf.DUMMYFUNCTION("GOOGLETRANSLATE(B336, ""RO"", ""EN"")"),"You have in the household in working order ... mobile phone (including from the company)")</f>
        <v>You have in the household in working order ... mobile phone (including from the company)</v>
      </c>
    </row>
    <row r="337" ht="15.75" customHeight="1">
      <c r="A337" s="3" t="s">
        <v>655</v>
      </c>
      <c r="B337" s="3" t="s">
        <v>656</v>
      </c>
      <c r="C337" s="3" t="str">
        <f>IFERROR(__xludf.DUMMYFUNCTION("GOOGLETRANSLATE(B337, ""RO"", ""EN"")"),"You have in the household in working order ... Automatic washing machine")</f>
        <v>You have in the household in working order ... Automatic washing machine</v>
      </c>
    </row>
    <row r="338" ht="15.75" customHeight="1">
      <c r="A338" s="3" t="s">
        <v>657</v>
      </c>
      <c r="B338" s="3" t="s">
        <v>658</v>
      </c>
      <c r="C338" s="3" t="str">
        <f>IFERROR(__xludf.DUMMYFUNCTION("GOOGLETRANSLATE(B338, ""RO"", ""EN"")"),"You have in the household in working order ... computer")</f>
        <v>You have in the household in working order ... computer</v>
      </c>
    </row>
    <row r="339" ht="15.75" customHeight="1">
      <c r="A339" s="3" t="s">
        <v>659</v>
      </c>
      <c r="B339" s="3" t="s">
        <v>660</v>
      </c>
      <c r="C339" s="3" t="str">
        <f>IFERROR(__xludf.DUMMYFUNCTION("GOOGLETRANSLATE(B339, ""RO"", ""EN"")"),"You have in the household in working order ... Internet access")</f>
        <v>You have in the household in working order ... Internet access</v>
      </c>
    </row>
    <row r="340" ht="15.75" customHeight="1">
      <c r="A340" s="3" t="s">
        <v>661</v>
      </c>
      <c r="B340" s="3" t="s">
        <v>662</v>
      </c>
      <c r="C340" s="3" t="str">
        <f>IFERROR(__xludf.DUMMYFUNCTION("GOOGLETRANSLATE(B340, ""RO"", ""EN"")"),"You have in the household in the state of operation ... air conditioning")</f>
        <v>You have in the household in the state of operation ... air conditioning</v>
      </c>
    </row>
    <row r="341" ht="15.75" customHeight="1">
      <c r="A341" s="3" t="s">
        <v>663</v>
      </c>
      <c r="B341" s="3" t="s">
        <v>664</v>
      </c>
      <c r="C341" s="3" t="str">
        <f>IFERROR(__xludf.DUMMYFUNCTION("GOOGLETRANSLATE(B341, ""RO"", ""EN"")"),"You have in the household in working order ... Current hot water (tap)")</f>
        <v>You have in the household in working order ... Current hot water (tap)</v>
      </c>
    </row>
    <row r="342" ht="15.75" customHeight="1">
      <c r="A342" s="3" t="s">
        <v>665</v>
      </c>
      <c r="B342" s="3" t="s">
        <v>666</v>
      </c>
      <c r="C342" s="3" t="str">
        <f>IFERROR(__xludf.DUMMYFUNCTION("GOOGLETRANSLATE(B342, ""RO"", ""EN"")"),"Last month, the total amount of net money (""in the hand"") obtained by all the members of your household including salaries, dividends, rents, sales, etc., was about…")</f>
        <v>Last month, the total amount of net money ("in the hand") obtained by all the members of your household including salaries, dividends, rents, sales, etc., was about…</v>
      </c>
    </row>
    <row r="343" ht="15.75" customHeight="1">
      <c r="A343" s="3" t="s">
        <v>667</v>
      </c>
      <c r="B343" s="3" t="s">
        <v>668</v>
      </c>
      <c r="C343" s="3" t="str">
        <f>IFERROR(__xludf.DUMMYFUNCTION("GOOGLETRANSLATE(B343, ""RO"", ""EN"")"),"But your net personal income (""in hand"") in the last month was about ...?")</f>
        <v>But your net personal income ("in hand") in the last month was about ...?</v>
      </c>
    </row>
    <row r="344" ht="15.75" customHeight="1">
      <c r="A344" s="3" t="s">
        <v>669</v>
      </c>
      <c r="B344" s="3" t="s">
        <v>670</v>
      </c>
      <c r="C344" s="3" t="str">
        <f>IFERROR(__xludf.DUMMYFUNCTION("GOOGLETRANSLATE(B344, ""RO"", ""EN"")"),"In your household, how often do you receive money from abroad (from a family/relative member living/working abroad)?")</f>
        <v>In your household, how often do you receive money from abroad (from a family/relative member living/working abroad)?</v>
      </c>
    </row>
    <row r="345" ht="15.75" customHeight="1">
      <c r="A345" s="3" t="s">
        <v>671</v>
      </c>
      <c r="B345" s="3" t="s">
        <v>672</v>
      </c>
      <c r="C345" s="3" t="str">
        <f>IFERROR(__xludf.DUMMYFUNCTION("GOOGLETRANSLATE(B345, ""RO"", ""EN"")"),"What amount do you usually receive?")</f>
        <v>What amount do you usually receive?</v>
      </c>
    </row>
    <row r="346" ht="15.75" customHeight="1">
      <c r="A346" s="3" t="s">
        <v>673</v>
      </c>
      <c r="B346" s="3" t="s">
        <v>674</v>
      </c>
      <c r="C346" s="3" t="str">
        <f>IFERROR(__xludf.DUMMYFUNCTION("GOOGLETRANSLATE(B346, ""RO"", ""EN"")"),"Currency")</f>
        <v>Currency</v>
      </c>
    </row>
    <row r="347" ht="15.75" customHeight="1">
      <c r="A347" s="3" t="s">
        <v>675</v>
      </c>
      <c r="B347" s="3" t="s">
        <v>676</v>
      </c>
      <c r="C347" s="3" t="str">
        <f>IFERROR(__xludf.DUMMYFUNCTION("GOOGLETRANSLATE(B347, ""RO"", ""EN"")"),"County")</f>
        <v>County</v>
      </c>
    </row>
    <row r="348" ht="15.75" customHeight="1">
      <c r="A348" s="3" t="s">
        <v>677</v>
      </c>
      <c r="B348" s="3" t="s">
        <v>678</v>
      </c>
      <c r="C348" s="3" t="str">
        <f>IFERROR(__xludf.DUMMYFUNCTION("GOOGLETRANSLATE(B348, ""RO"", ""EN"")"),"Locality type")</f>
        <v>Locality type</v>
      </c>
    </row>
    <row r="349" ht="15.75" customHeight="1">
      <c r="A349" s="3" t="s">
        <v>679</v>
      </c>
      <c r="B349" s="3" t="s">
        <v>680</v>
      </c>
      <c r="C349" s="3" t="str">
        <f>IFERROR(__xludf.DUMMYFUNCTION("GOOGLETRANSLATE(B349, ""RO"", ""EN"")"),"The home is")</f>
        <v>The home is</v>
      </c>
    </row>
    <row r="350" ht="15.75" customHeight="1">
      <c r="A350" s="3" t="s">
        <v>681</v>
      </c>
      <c r="B350" s="3" t="s">
        <v>682</v>
      </c>
      <c r="C350" s="3" t="str">
        <f>IFERROR(__xludf.DUMMYFUNCTION("GOOGLETRANSLATE(B350, ""RO"", ""EN"")"),"The home is located")</f>
        <v>The home is located</v>
      </c>
    </row>
    <row r="351" ht="15.75" customHeight="1">
      <c r="A351" s="3" t="s">
        <v>683</v>
      </c>
      <c r="B351" s="3" t="s">
        <v>684</v>
      </c>
      <c r="C351" s="3" t="str">
        <f>IFERROR(__xludf.DUMMYFUNCTION("GOOGLETRANSLATE(B351, ""RO"", ""EN"")"),"Distance to the nearest city")</f>
        <v>Distance to the nearest city</v>
      </c>
    </row>
    <row r="352" ht="15.75" customHeight="1">
      <c r="A352" s="3" t="s">
        <v>685</v>
      </c>
      <c r="B352" s="3" t="s">
        <v>686</v>
      </c>
      <c r="C352" s="3" t="str">
        <f>IFERROR(__xludf.DUMMYFUNCTION("GOOGLETRANSLATE(B352, ""RO"", ""EN"")"),"The road in front of the house is")</f>
        <v>The road in front of the house is</v>
      </c>
    </row>
    <row r="353" ht="15.75" customHeight="1">
      <c r="A353" s="3" t="s">
        <v>687</v>
      </c>
      <c r="B353" s="3" t="s">
        <v>688</v>
      </c>
      <c r="C353" s="3" t="str">
        <f>IFERROR(__xludf.DUMMYFUNCTION("GOOGLETRANSLATE(B353, ""RO"", ""EN"")"),"During the application of the questionnaire (part of it) he was present (a) / he also assisted ... wife / husband (or similar)")</f>
        <v>During the application of the questionnaire (part of it) he was present (a) / he also assisted ... wife / husband (or similar)</v>
      </c>
    </row>
    <row r="354" ht="15.75" customHeight="1">
      <c r="A354" s="3" t="s">
        <v>689</v>
      </c>
      <c r="B354" s="3" t="s">
        <v>690</v>
      </c>
      <c r="C354" s="3" t="str">
        <f>IFERROR(__xludf.DUMMYFUNCTION("GOOGLETRANSLATE(B354, ""RO"", ""EN"")"),"During the application of the questionnaire (part of it) he was present (a) / he also assisted ... mother / father")</f>
        <v>During the application of the questionnaire (part of it) he was present (a) / he also assisted ... mother / father</v>
      </c>
    </row>
    <row r="355" ht="15.75" customHeight="1">
      <c r="A355" s="3" t="s">
        <v>691</v>
      </c>
      <c r="B355" s="3" t="s">
        <v>692</v>
      </c>
      <c r="C355" s="3" t="str">
        <f>IFERROR(__xludf.DUMMYFUNCTION("GOOGLETRANSLATE(B355, ""RO"", ""EN"")"),"During the application of the questionnaire (part of it) he was present (a)/he also assisted ... a child of no more than 10 years")</f>
        <v>During the application of the questionnaire (part of it) he was present (a)/he also assisted ... a child of no more than 10 years</v>
      </c>
    </row>
    <row r="356" ht="15.75" customHeight="1">
      <c r="A356" s="3" t="s">
        <v>693</v>
      </c>
      <c r="B356" s="3" t="s">
        <v>694</v>
      </c>
      <c r="C356" s="3" t="str">
        <f>IFERROR(__xludf.DUMMYFUNCTION("GOOGLETRANSLATE(B356, ""RO"", ""EN"")"),"During the application of the questionnaire (part of it) he was present (a)/he also assisted ... child over 10 years")</f>
        <v>During the application of the questionnaire (part of it) he was present (a)/he also assisted ... child over 10 years</v>
      </c>
    </row>
    <row r="357" ht="15.75" customHeight="1">
      <c r="A357" s="3" t="s">
        <v>695</v>
      </c>
      <c r="B357" s="3" t="s">
        <v>696</v>
      </c>
      <c r="C357" s="3" t="str">
        <f>IFERROR(__xludf.DUMMYFUNCTION("GOOGLETRANSLATE(B357, ""RO"", ""EN"")"),"During the application of the questionnaire (part of it) he was present (a)/he assisted and ... someone else")</f>
        <v>During the application of the questionnaire (part of it) he was present (a)/he assisted and ... someone else</v>
      </c>
    </row>
    <row r="358" ht="15.75" customHeight="1">
      <c r="A358" s="3" t="s">
        <v>697</v>
      </c>
      <c r="B358" s="3" t="s">
        <v>698</v>
      </c>
      <c r="C358" s="3" t="str">
        <f>IFERROR(__xludf.DUMMYFUNCTION("GOOGLETRANSLATE(B358, ""RO"", ""EN"")"),"On a scale from 0 (minimum) to 10 (maximum), as you appreciate ... the respondent's interest in the topics discussed")</f>
        <v>On a scale from 0 (minimum) to 10 (maximum), as you appreciate ... the respondent's interest in the topics discussed</v>
      </c>
    </row>
    <row r="359" ht="15.75" customHeight="1">
      <c r="A359" s="3" t="s">
        <v>699</v>
      </c>
      <c r="B359" s="3" t="s">
        <v>700</v>
      </c>
      <c r="C359" s="3" t="str">
        <f>IFERROR(__xludf.DUMMYFUNCTION("GOOGLETRANSLATE(B359, ""RO"", ""EN"")"),"On a scale from 0 (minimum) to 10 (maximum), as you appreciate ... the respondent's ability to understand the questions")</f>
        <v>On a scale from 0 (minimum) to 10 (maximum), as you appreciate ... the respondent's ability to understand the questions</v>
      </c>
    </row>
    <row r="360" ht="15.75" customHeight="1">
      <c r="A360" s="3" t="s">
        <v>701</v>
      </c>
      <c r="B360" s="3" t="s">
        <v>702</v>
      </c>
      <c r="C360" s="3" t="str">
        <f>IFERROR(__xludf.DUMMYFUNCTION("GOOGLETRANSLATE(B360, ""RO"", ""EN"")"),"On a scale from 0 (minimum) to 10 (maximum), as you appreciate ... the respondent's ability to give a answer to questions")</f>
        <v>On a scale from 0 (minimum) to 10 (maximum), as you appreciate ... the respondent's ability to give a answer to questions</v>
      </c>
    </row>
    <row r="361" ht="15.75" customHeight="1">
      <c r="A361" s="3" t="s">
        <v>703</v>
      </c>
      <c r="B361" s="3" t="s">
        <v>704</v>
      </c>
      <c r="C361" s="3" t="str">
        <f>IFERROR(__xludf.DUMMYFUNCTION("GOOGLETRANSLATE(B361, ""RO"", ""EN"")"),"On a scale from 0 (minimum) to 10 (maximum), as you appreciate ... the level of information of the respondent on politics and choices")</f>
        <v>On a scale from 0 (minimum) to 10 (maximum), as you appreciate ... the level of information of the respondent on politics and choices</v>
      </c>
    </row>
    <row r="362" ht="15.75" customHeight="1">
      <c r="A362" s="3" t="s">
        <v>705</v>
      </c>
      <c r="B362" s="3" t="s">
        <v>706</v>
      </c>
      <c r="C362" s="3" t="str">
        <f>IFERROR(__xludf.DUMMYFUNCTION("GOOGLETRANSLATE(B362, ""RO"", ""EN"")"),"Siruta code")</f>
        <v>Siruta code</v>
      </c>
    </row>
    <row r="363" ht="15.75" customHeight="1">
      <c r="A363" s="3" t="s">
        <v>707</v>
      </c>
      <c r="B363" s="3" t="s">
        <v>708</v>
      </c>
      <c r="C363" s="3" t="str">
        <f>IFERROR(__xludf.DUMMYFUNCTION("GOOGLETRANSLATE(B363, ""RO"", ""EN"")"),"Selection")</f>
        <v>Selection</v>
      </c>
    </row>
    <row r="364" ht="15.75" customHeight="1">
      <c r="A364" s="3" t="s">
        <v>709</v>
      </c>
      <c r="B364" s="3" t="s">
        <v>710</v>
      </c>
      <c r="C364" s="3" t="str">
        <f>IFERROR(__xludf.DUMMYFUNCTION("GOOGLETRANSLATE(B364, ""RO"", ""EN"")"),"Sample")</f>
        <v>Sample</v>
      </c>
    </row>
    <row r="365" ht="15.75" customHeight="1">
      <c r="A365" s="3" t="s">
        <v>711</v>
      </c>
      <c r="B365" s="3" t="s">
        <v>712</v>
      </c>
      <c r="C365" s="3" t="str">
        <f>IFERROR(__xludf.DUMMYFUNCTION("GOOGLETRANSLATE(B365, ""RO"", ""EN"")"),"Voting section")</f>
        <v>Voting section</v>
      </c>
    </row>
    <row r="366" ht="15.75" customHeight="1">
      <c r="A366" s="3" t="s">
        <v>713</v>
      </c>
      <c r="B366" s="3" t="s">
        <v>714</v>
      </c>
      <c r="C366" s="3" t="str">
        <f>IFERROR(__xludf.DUMMYFUNCTION("GOOGLETRANSLATE(B366, ""RO"", ""EN"")"),"Sampling point number")</f>
        <v>Sampling point number</v>
      </c>
    </row>
    <row r="367" ht="15.75" customHeight="1">
      <c r="A367" s="3" t="s">
        <v>715</v>
      </c>
      <c r="B367" s="3" t="s">
        <v>716</v>
      </c>
      <c r="C367" s="3" t="str">
        <f>IFERROR(__xludf.DUMMYFUNCTION("GOOGLETRANSLATE(B367, ""RO"", ""EN"")"),"Id sample")</f>
        <v>Id sample</v>
      </c>
    </row>
    <row r="368" ht="15.75" customHeight="1">
      <c r="A368" s="3" t="s">
        <v>717</v>
      </c>
      <c r="B368" s="3" t="s">
        <v>718</v>
      </c>
      <c r="C368" s="3" t="str">
        <f>IFERROR(__xludf.DUMMYFUNCTION("GOOGLETRANSLATE(B368, ""RO"", ""EN"")"),"Internal id")</f>
        <v>Internal id</v>
      </c>
    </row>
    <row r="369" ht="15.75" customHeight="1">
      <c r="A369" s="3" t="s">
        <v>719</v>
      </c>
      <c r="B369" s="3" t="s">
        <v>720</v>
      </c>
      <c r="C369" s="3" t="str">
        <f>IFERROR(__xludf.DUMMYFUNCTION("GOOGLETRANSLATE(B369, ""RO"", ""EN"")"),"Bop layer")</f>
        <v>Bop layer</v>
      </c>
    </row>
    <row r="370" ht="15.75" customHeight="1">
      <c r="A370" s="3" t="s">
        <v>721</v>
      </c>
      <c r="B370" s="3" t="s">
        <v>722</v>
      </c>
      <c r="C370" s="3" t="str">
        <f>IFERROR(__xludf.DUMMYFUNCTION("GOOGLETRANSLATE(B370, ""RO"", ""EN"")"),"Cultural area code")</f>
        <v>Cultural area code</v>
      </c>
    </row>
    <row r="371" ht="15.75" customHeight="1">
      <c r="A371" s="3" t="s">
        <v>723</v>
      </c>
      <c r="B371" s="3" t="s">
        <v>724</v>
      </c>
      <c r="C371" s="3" t="str">
        <f>IFERROR(__xludf.DUMMYFUNCTION("GOOGLETRANSLATE(B371, ""RO"", ""EN"")"),"Town")</f>
        <v>Town</v>
      </c>
    </row>
    <row r="372" ht="15.75" customHeight="1">
      <c r="A372" s="3" t="s">
        <v>725</v>
      </c>
      <c r="B372" s="3" t="s">
        <v>726</v>
      </c>
      <c r="C372" s="3" t="str">
        <f>IFERROR(__xludf.DUMMYFUNCTION("GOOGLETRANSLATE(B372, ""RO"", ""EN"")"),"Month")</f>
        <v>Month</v>
      </c>
    </row>
    <row r="373" ht="15.75" customHeight="1">
      <c r="A373" s="3" t="s">
        <v>727</v>
      </c>
      <c r="B373" s="3" t="s">
        <v>728</v>
      </c>
      <c r="C373" s="3" t="str">
        <f>IFERROR(__xludf.DUMMYFUNCTION("GOOGLETRANSLATE(B373, ""RO"", ""EN"")"),"Day")</f>
        <v>Day</v>
      </c>
    </row>
    <row r="374" ht="15.75" customHeight="1">
      <c r="A374" s="3" t="s">
        <v>729</v>
      </c>
      <c r="B374" s="3" t="s">
        <v>730</v>
      </c>
      <c r="C374" s="3" t="str">
        <f>IFERROR(__xludf.DUMMYFUNCTION("GOOGLETRANSLATE(B374, ""RO"", ""EN"")"),"term")</f>
        <v>term</v>
      </c>
    </row>
    <row r="375" ht="15.75" customHeight="1">
      <c r="A375" s="3" t="s">
        <v>731</v>
      </c>
      <c r="B375" s="3" t="s">
        <v>732</v>
      </c>
      <c r="C375" s="3" t="str">
        <f>IFERROR(__xludf.DUMMYFUNCTION("GOOGLETRANSLATE(B375, ""RO"", ""EN"")"),"Initial time")</f>
        <v>Initial time</v>
      </c>
    </row>
    <row r="376" ht="15.75" customHeight="1">
      <c r="A376" s="3" t="s">
        <v>733</v>
      </c>
      <c r="B376" s="3" t="s">
        <v>734</v>
      </c>
      <c r="C376" s="3" t="str">
        <f>IFERROR(__xludf.DUMMYFUNCTION("GOOGLETRANSLATE(B376, ""RO"", ""EN"")"),"Minute initial")</f>
        <v>Minute initial</v>
      </c>
    </row>
    <row r="377" ht="15.75" customHeight="1">
      <c r="A377" s="3" t="s">
        <v>735</v>
      </c>
      <c r="B377" s="3" t="s">
        <v>736</v>
      </c>
      <c r="C377" s="3" t="str">
        <f>IFERROR(__xludf.DUMMYFUNCTION("GOOGLETRANSLATE(B377, ""RO"", ""EN"")"),"The final hour")</f>
        <v>The final hour</v>
      </c>
    </row>
    <row r="378" ht="15.75" customHeight="1">
      <c r="A378" s="3" t="s">
        <v>737</v>
      </c>
      <c r="B378" s="3" t="s">
        <v>738</v>
      </c>
      <c r="C378" s="3" t="str">
        <f>IFERROR(__xludf.DUMMYFUNCTION("GOOGLETRANSLATE(B378, ""RO"", ""EN"")"),"final minute")</f>
        <v>final minute</v>
      </c>
    </row>
    <row r="379" ht="15.75" customHeight="1">
      <c r="A379" s="3" t="s">
        <v>739</v>
      </c>
      <c r="B379" s="3" t="s">
        <v>740</v>
      </c>
      <c r="C379" s="3" t="str">
        <f>IFERROR(__xludf.DUMMYFUNCTION("GOOGLETRANSLATE(B379, ""RO"", ""EN"")"),"born in the spring")</f>
        <v>born in the spring</v>
      </c>
    </row>
    <row r="380" ht="15.75" customHeight="1">
      <c r="A380" s="3" t="s">
        <v>741</v>
      </c>
      <c r="B380" s="3" t="s">
        <v>742</v>
      </c>
      <c r="C380" s="3" t="str">
        <f>IFERROR(__xludf.DUMMYFUNCTION("GOOGLETRANSLATE(B380, ""RO"", ""EN"")"),"declares that he voted at local elections 2012")</f>
        <v>declares that he voted at local elections 2012</v>
      </c>
    </row>
    <row r="381" ht="15.75" customHeight="1">
      <c r="A381" s="3" t="s">
        <v>743</v>
      </c>
      <c r="B381" s="3" t="s">
        <v>743</v>
      </c>
      <c r="C381" s="3" t="str">
        <f>IFERROR(__xludf.DUMMYFUNCTION("GOOGLETRANSLATE(B381, ""RO"", ""EN"")"),"age")</f>
        <v>age</v>
      </c>
    </row>
    <row r="382" ht="15.75" customHeight="1">
      <c r="A382" s="3" t="s">
        <v>744</v>
      </c>
      <c r="B382" s="3" t="s">
        <v>743</v>
      </c>
      <c r="C382" s="3" t="str">
        <f>IFERROR(__xludf.DUMMYFUNCTION("GOOGLETRANSLATE(B382, ""RO"", ""EN"")"),"age")</f>
        <v>age</v>
      </c>
    </row>
    <row r="383" ht="15.75" customHeight="1">
      <c r="A383" s="3" t="s">
        <v>745</v>
      </c>
      <c r="B383" s="3" t="s">
        <v>746</v>
      </c>
      <c r="C383" s="3" t="str">
        <f>IFERROR(__xludf.DUMMYFUNCTION("GOOGLETRANSLATE(B383, ""RO"", ""EN"")"),"Education level")</f>
        <v>Education level</v>
      </c>
    </row>
    <row r="384" ht="15.75" customHeight="1">
      <c r="A384" s="3" t="s">
        <v>747</v>
      </c>
      <c r="B384" s="3" t="s">
        <v>748</v>
      </c>
      <c r="C384" s="3" t="str">
        <f>IFERROR(__xludf.DUMMYFUNCTION("GOOGLETRANSLATE(B384, ""RO"", ""EN"")"),"resident environment")</f>
        <v>resident environment</v>
      </c>
    </row>
    <row r="385" ht="15.75" customHeight="1">
      <c r="A385" s="3" t="s">
        <v>749</v>
      </c>
      <c r="B385" s="3" t="s">
        <v>749</v>
      </c>
      <c r="C385" s="3" t="str">
        <f>IFERROR(__xludf.DUMMYFUNCTION("GOOGLETRANSLATE(B385, ""RO"", ""EN"")"),"the region")</f>
        <v>the region</v>
      </c>
    </row>
    <row r="386" ht="15.75" customHeight="1">
      <c r="A386" s="3" t="s">
        <v>750</v>
      </c>
      <c r="B386" s="3" t="s">
        <v>751</v>
      </c>
      <c r="C386" s="3" t="str">
        <f>IFERROR(__xludf.DUMMYFUNCTION("GOOGLETRANSLATE(B386, ""RO"", ""EN"")"),"Cultural area")</f>
        <v>Cultural area</v>
      </c>
    </row>
    <row r="387" ht="15.75" customHeight="1">
      <c r="A387" s="3" t="s">
        <v>752</v>
      </c>
      <c r="B387" s="3" t="s">
        <v>678</v>
      </c>
      <c r="C387" s="3" t="str">
        <f>IFERROR(__xludf.DUMMYFUNCTION("GOOGLETRANSLATE(B387, ""RO"", ""EN"")"),"Locality type")</f>
        <v>Locality type</v>
      </c>
    </row>
    <row r="388" ht="15.75" customHeight="1">
      <c r="A388" s="3" t="s">
        <v>753</v>
      </c>
      <c r="B388" s="3" t="s">
        <v>754</v>
      </c>
      <c r="C388" s="3" t="str">
        <f>IFERROR(__xludf.DUMMYFUNCTION("GOOGLETRANSLATE(B388, ""RO"", ""EN"")"),"Resident environment")</f>
        <v>Resident environment</v>
      </c>
    </row>
    <row r="389" ht="15.75" customHeight="1">
      <c r="A389" s="3" t="s">
        <v>755</v>
      </c>
      <c r="B389" s="3" t="s">
        <v>756</v>
      </c>
      <c r="C389" s="3" t="str">
        <f>IFERROR(__xludf.DUMMYFUNCTION("GOOGLETRANSLATE(B389, ""RO"", ""EN"")"),"gen &amp; medium")</f>
        <v>gen &amp; medium</v>
      </c>
    </row>
    <row r="390" ht="15.75" customHeight="1">
      <c r="A390" s="3" t="s">
        <v>757</v>
      </c>
      <c r="B390" s="3" t="s">
        <v>743</v>
      </c>
      <c r="C390" s="3" t="str">
        <f>IFERROR(__xludf.DUMMYFUNCTION("GOOGLETRANSLATE(B390, ""RO"", ""EN"")"),"age")</f>
        <v>age</v>
      </c>
    </row>
    <row r="391" ht="15.75" customHeight="1">
      <c r="A391" s="3" t="s">
        <v>758</v>
      </c>
      <c r="B391" s="3" t="s">
        <v>743</v>
      </c>
      <c r="C391" s="3" t="str">
        <f>IFERROR(__xludf.DUMMYFUNCTION("GOOGLETRANSLATE(B391, ""RO"", ""EN"")"),"age")</f>
        <v>age</v>
      </c>
    </row>
    <row r="392" ht="15.75" customHeight="1">
      <c r="A392" s="3" t="s">
        <v>759</v>
      </c>
      <c r="B392" s="3" t="s">
        <v>760</v>
      </c>
      <c r="C392" s="3" t="str">
        <f>IFERROR(__xludf.DUMMYFUNCTION("GOOGLETRANSLATE(B392, ""RO"", ""EN"")"),"Weight layer Bop")</f>
        <v>Weight layer Bop</v>
      </c>
    </row>
    <row r="393" ht="15.75" customHeight="1">
      <c r="A393" s="3" t="s">
        <v>761</v>
      </c>
      <c r="B393" s="3" t="s">
        <v>762</v>
      </c>
      <c r="C393" s="3" t="str">
        <f>IFERROR(__xludf.DUMMYFUNCTION("GOOGLETRANSLATE(B393, ""RO"", ""EN"")"),"Weight ins")</f>
        <v>Weight ins</v>
      </c>
    </row>
    <row r="394" ht="15.75" customHeight="1">
      <c r="A394" s="3" t="s">
        <v>763</v>
      </c>
      <c r="B394" s="3" t="s">
        <v>764</v>
      </c>
      <c r="C394" s="3" t="str">
        <f>IFERROR(__xludf.DUMMYFUNCTION("GOOGLETRANSLATE(B394, ""RO"", ""EN"")"),"Weight Strat * Ins")</f>
        <v>Weight Strat * Ins</v>
      </c>
    </row>
    <row r="395" ht="15.75" customHeight="1">
      <c r="A395" s="3" t="s">
        <v>765</v>
      </c>
      <c r="B395" s="3" t="s">
        <v>766</v>
      </c>
      <c r="C395" s="3" t="str">
        <f>IFERROR(__xludf.DUMMYFUNCTION("GOOGLETRANSLATE(B395, ""RO"", ""EN"")"),"Pressions to (not) vote at the referendum")</f>
        <v>Pressions to (not) vote at the referendum</v>
      </c>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