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9" documentId="8_{596B0EF0-B4A2-4290-A392-7B1FE081CA49}" xr6:coauthVersionLast="43" xr6:coauthVersionMax="43" xr10:uidLastSave="{437C74CF-3214-41AC-B13F-BE58BBFCE8FF}"/>
  <bookViews>
    <workbookView xWindow="-120" yWindow="-120" windowWidth="20730" windowHeight="11160" xr2:uid="{00000000-000D-0000-FFFF-FFFF00000000}"/>
  </bookViews>
  <sheets>
    <sheet name="Contract Form" sheetId="6" r:id="rId1"/>
    <sheet name="Appendix Form" sheetId="7" r:id="rId2"/>
    <sheet name="Invoice Order Form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7" l="1"/>
  <c r="H12" i="7" s="1"/>
  <c r="G10" i="7"/>
  <c r="J23" i="5"/>
  <c r="H11" i="5"/>
  <c r="I10" i="5"/>
  <c r="K10" i="5" s="1"/>
  <c r="H9" i="5"/>
  <c r="I8" i="5"/>
  <c r="I9" i="5" s="1"/>
  <c r="I12" i="5" l="1"/>
  <c r="K8" i="5"/>
  <c r="M10" i="5"/>
  <c r="M8" i="5"/>
  <c r="M12" i="5" s="1"/>
  <c r="M13" i="5" s="1"/>
  <c r="P13" i="5" s="1"/>
  <c r="G12" i="7"/>
  <c r="I11" i="7"/>
  <c r="I10" i="7"/>
  <c r="K11" i="7"/>
  <c r="J12" i="7"/>
  <c r="K10" i="7"/>
  <c r="L12" i="5"/>
  <c r="K9" i="5"/>
  <c r="J12" i="5"/>
  <c r="M9" i="5"/>
  <c r="O10" i="5"/>
  <c r="P10" i="5" s="1"/>
  <c r="Q10" i="5" s="1"/>
  <c r="R10" i="5" s="1"/>
  <c r="O8" i="5"/>
  <c r="O12" i="5" s="1"/>
  <c r="O13" i="5" s="1"/>
  <c r="I11" i="5"/>
  <c r="K12" i="5"/>
  <c r="K13" i="5" s="1"/>
  <c r="K12" i="7" l="1"/>
  <c r="K13" i="7" s="1"/>
  <c r="N11" i="7"/>
  <c r="O11" i="7" s="1"/>
  <c r="P11" i="7" s="1"/>
  <c r="I12" i="7"/>
  <c r="I13" i="7" s="1"/>
  <c r="M10" i="7"/>
  <c r="M11" i="7"/>
  <c r="M11" i="5"/>
  <c r="K11" i="5"/>
  <c r="Q13" i="5"/>
  <c r="R13" i="5" s="1"/>
  <c r="P8" i="5"/>
  <c r="M12" i="7" l="1"/>
  <c r="M13" i="7" s="1"/>
  <c r="N10" i="7"/>
  <c r="N13" i="7"/>
  <c r="O13" i="7" s="1"/>
  <c r="P13" i="7" s="1"/>
  <c r="P12" i="5"/>
  <c r="Q8" i="5"/>
  <c r="N12" i="7" l="1"/>
  <c r="O10" i="7"/>
  <c r="Q12" i="5"/>
  <c r="R12" i="5" s="1"/>
  <c r="R8" i="5"/>
  <c r="P10" i="7" l="1"/>
  <c r="O12" i="7"/>
  <c r="P12" i="7" s="1"/>
</calcChain>
</file>

<file path=xl/sharedStrings.xml><?xml version="1.0" encoding="utf-8"?>
<sst xmlns="http://schemas.openxmlformats.org/spreadsheetml/2006/main" count="192" uniqueCount="102">
  <si>
    <t>Campo</t>
  </si>
  <si>
    <t>Datos</t>
  </si>
  <si>
    <t>Contrato</t>
  </si>
  <si>
    <t>Razon Social</t>
  </si>
  <si>
    <t>Fecha de Fin</t>
  </si>
  <si>
    <t>Finalizado</t>
  </si>
  <si>
    <t>Apendice</t>
  </si>
  <si>
    <t>Fecha de Inicio</t>
  </si>
  <si>
    <t>Producto</t>
  </si>
  <si>
    <t>Monto</t>
  </si>
  <si>
    <t>Contacto</t>
  </si>
  <si>
    <t>Contacto Cliente</t>
  </si>
  <si>
    <t>Nombre</t>
  </si>
  <si>
    <t>Direccion</t>
  </si>
  <si>
    <t>Telefono</t>
  </si>
  <si>
    <t>Correo</t>
  </si>
  <si>
    <t>Inicio de Inicio</t>
  </si>
  <si>
    <t>VENDOR</t>
  </si>
  <si>
    <t>RUT/CUIT/NIT (Otros)</t>
  </si>
  <si>
    <t>Fecha Firma</t>
  </si>
  <si>
    <t>SAP</t>
  </si>
  <si>
    <t>UDLA</t>
  </si>
  <si>
    <t>XXXXXXXXXX</t>
  </si>
  <si>
    <t>N</t>
  </si>
  <si>
    <t>John Gaete</t>
  </si>
  <si>
    <t>jgaete@udla.com</t>
  </si>
  <si>
    <t>Doctor Ariztia</t>
  </si>
  <si>
    <t>22 22222222</t>
  </si>
  <si>
    <t>SAP-001</t>
  </si>
  <si>
    <t>SAP-001-001</t>
  </si>
  <si>
    <t>Comentario</t>
  </si>
  <si>
    <t>Tipo Contrato</t>
  </si>
  <si>
    <t>Perpetuo / Suscripcion / BOBJ</t>
  </si>
  <si>
    <t>Perpetuo</t>
  </si>
  <si>
    <t>SAP BusinessObjects Edge</t>
  </si>
  <si>
    <t>Hasta 10 Lineas</t>
  </si>
  <si>
    <t>Hasta 2 contactos</t>
  </si>
  <si>
    <t>Bloques</t>
  </si>
  <si>
    <t>Cantidad</t>
  </si>
  <si>
    <t>User</t>
  </si>
  <si>
    <t>Codigo Producto</t>
  </si>
  <si>
    <t>Descripcion</t>
  </si>
  <si>
    <t>Metrica</t>
  </si>
  <si>
    <t>Valor Unitario</t>
  </si>
  <si>
    <t>Total</t>
  </si>
  <si>
    <t>%descuento Cliente</t>
  </si>
  <si>
    <t>Valor Venta</t>
  </si>
  <si>
    <t>%Descuento Vendor</t>
  </si>
  <si>
    <t>% Comision Partner</t>
  </si>
  <si>
    <t>Costo Total</t>
  </si>
  <si>
    <t>Margen CS</t>
  </si>
  <si>
    <t>Margen CS%</t>
  </si>
  <si>
    <t>(1)</t>
  </si>
  <si>
    <t>(2)</t>
  </si>
  <si>
    <t>(3)=(1)*(2)</t>
  </si>
  <si>
    <t>(4)</t>
  </si>
  <si>
    <t>(5)=(3)-((3)*(4))</t>
  </si>
  <si>
    <t>Costo Vendor</t>
  </si>
  <si>
    <t>(6)</t>
  </si>
  <si>
    <t>(7)=(3)-((3)*(6))</t>
  </si>
  <si>
    <t>Costo Partner</t>
  </si>
  <si>
    <t>(8)</t>
  </si>
  <si>
    <t>(9)=(5)*(8)</t>
  </si>
  <si>
    <t>(10)=(7)+(9)</t>
  </si>
  <si>
    <t>(11)=(5)-(10)</t>
  </si>
  <si>
    <t>12=(11)/(5)</t>
  </si>
  <si>
    <t>SAP BPC Edge</t>
  </si>
  <si>
    <t>Full</t>
  </si>
  <si>
    <t xml:space="preserve">Mantenimineto </t>
  </si>
  <si>
    <t>Meses</t>
  </si>
  <si>
    <t>1er año</t>
  </si>
  <si>
    <t>Observaciones</t>
  </si>
  <si>
    <t>Renovaciones</t>
  </si>
  <si>
    <t>Tabla Contacto</t>
  </si>
  <si>
    <t>Tabla Detalle Apendice</t>
  </si>
  <si>
    <t>Region</t>
  </si>
  <si>
    <t>Unidad de Negocio</t>
  </si>
  <si>
    <t>Fecha Factura</t>
  </si>
  <si>
    <t>Pagado?</t>
  </si>
  <si>
    <t>Numero Factura</t>
  </si>
  <si>
    <t>Mant</t>
  </si>
  <si>
    <t>full</t>
  </si>
  <si>
    <t>Cuota</t>
  </si>
  <si>
    <t>Cobrado?</t>
  </si>
  <si>
    <t>01</t>
  </si>
  <si>
    <t>Si</t>
  </si>
  <si>
    <t>02</t>
  </si>
  <si>
    <t>No</t>
  </si>
  <si>
    <t>Monto Factura</t>
  </si>
  <si>
    <t>Tipo Pedido</t>
  </si>
  <si>
    <t>Venta / Renovacion</t>
  </si>
  <si>
    <t>Fecha Fin Mantenimiento</t>
  </si>
  <si>
    <t>Estado Mantenimiento</t>
  </si>
  <si>
    <t>Vigente / Vencido / en proceso</t>
  </si>
  <si>
    <t>Tipo Posicion</t>
  </si>
  <si>
    <t>Contract header Table</t>
  </si>
  <si>
    <t>Cotact Table</t>
  </si>
  <si>
    <t>Appendix Header</t>
  </si>
  <si>
    <t>Appendix Line Item</t>
  </si>
  <si>
    <t>Invoice Order Table</t>
  </si>
  <si>
    <t>CUOTA_PO TABLE</t>
  </si>
  <si>
    <t>FACTURA PROVEEDOR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</si>
</sst>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_ &quot;$&quot;\ * #,##0.00_ ;_ &quot;$&quot;\ * \-#,##0.00_ ;_ &quot;$&quot;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right"/>
    </xf>
    <xf numFmtId="0" fontId="4" fillId="0" borderId="0" xfId="3"/>
    <xf numFmtId="0" fontId="0" fillId="0" borderId="0" xfId="0" applyAlignment="1">
      <alignment horizontal="left" indent="2"/>
    </xf>
    <xf numFmtId="0" fontId="0" fillId="3" borderId="0" xfId="0" applyFill="1"/>
    <xf numFmtId="0" fontId="0" fillId="4" borderId="0" xfId="0" applyFill="1" applyAlignment="1">
      <alignment horizontal="left" indent="2"/>
    </xf>
    <xf numFmtId="0" fontId="0" fillId="4" borderId="0" xfId="0" applyFill="1"/>
    <xf numFmtId="0" fontId="0" fillId="0" borderId="0" xfId="0" quotePrefix="1"/>
    <xf numFmtId="42" fontId="0" fillId="0" borderId="0" xfId="1" applyFont="1"/>
    <xf numFmtId="9" fontId="0" fillId="0" borderId="0" xfId="0" applyNumberFormat="1"/>
    <xf numFmtId="42" fontId="0" fillId="0" borderId="0" xfId="0" applyNumberFormat="1"/>
    <xf numFmtId="0" fontId="0" fillId="5" borderId="0" xfId="0" applyFill="1"/>
    <xf numFmtId="9" fontId="0" fillId="0" borderId="0" xfId="2" applyFont="1"/>
    <xf numFmtId="0" fontId="0" fillId="6" borderId="0" xfId="0" applyFill="1" applyAlignment="1">
      <alignment horizontal="left" indent="2"/>
    </xf>
    <xf numFmtId="0" fontId="0" fillId="6" borderId="0" xfId="0" applyFill="1"/>
    <xf numFmtId="42" fontId="0" fillId="6" borderId="0" xfId="0" applyNumberFormat="1" applyFill="1"/>
    <xf numFmtId="42" fontId="0" fillId="6" borderId="0" xfId="1" applyFont="1" applyFill="1"/>
    <xf numFmtId="9" fontId="0" fillId="6" borderId="0" xfId="2" applyFont="1" applyFill="1"/>
    <xf numFmtId="9" fontId="0" fillId="6" borderId="0" xfId="0" applyNumberFormat="1" applyFill="1"/>
    <xf numFmtId="0" fontId="3" fillId="0" borderId="0" xfId="0" applyFont="1"/>
    <xf numFmtId="0" fontId="3" fillId="3" borderId="0" xfId="0" applyFont="1" applyFill="1"/>
    <xf numFmtId="0" fontId="3" fillId="0" borderId="0" xfId="0" applyFont="1" applyAlignment="1">
      <alignment horizontal="left" indent="1"/>
    </xf>
    <xf numFmtId="0" fontId="5" fillId="0" borderId="0" xfId="0" applyFont="1" applyAlignment="1">
      <alignment horizontal="left" vertical="center" indent="1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quotePrefix="1" applyFill="1"/>
    <xf numFmtId="14" fontId="0" fillId="7" borderId="0" xfId="0" applyNumberFormat="1" applyFill="1"/>
    <xf numFmtId="0" fontId="0" fillId="7" borderId="0" xfId="0" applyFill="1"/>
    <xf numFmtId="42" fontId="0" fillId="7" borderId="0" xfId="1" applyFont="1" applyFill="1"/>
    <xf numFmtId="0" fontId="3" fillId="6" borderId="0" xfId="0" applyFont="1" applyFill="1" applyAlignment="1">
      <alignment horizontal="center" vertical="center"/>
    </xf>
    <xf numFmtId="0" fontId="3" fillId="5" borderId="0" xfId="0" applyFont="1" applyFill="1"/>
    <xf numFmtId="14" fontId="0" fillId="5" borderId="0" xfId="0" applyNumberFormat="1" applyFill="1"/>
    <xf numFmtId="0" fontId="3" fillId="5" borderId="0" xfId="0" applyFont="1" applyFill="1" applyAlignment="1">
      <alignment horizontal="left" indent="1"/>
    </xf>
    <xf numFmtId="0" fontId="4" fillId="5" borderId="0" xfId="3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5">
    <cellStyle name="Hipervínculo" xfId="3" builtinId="8"/>
    <cellStyle name="Moneda [0]" xfId="1" builtinId="7"/>
    <cellStyle name="Moneda 2" xfId="4" xr:uid="{00671F6F-28AE-4FED-8112-B498F2249D93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gaete@udl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gaete@udl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gaete@ud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E001-842F-4C4A-961E-5075898DBF30}">
  <dimension ref="A1:G17"/>
  <sheetViews>
    <sheetView tabSelected="1" topLeftCell="A13" workbookViewId="0">
      <selection activeCell="A18" sqref="A18:XFD171"/>
    </sheetView>
  </sheetViews>
  <sheetFormatPr baseColWidth="10" defaultColWidth="9.140625" defaultRowHeight="15" x14ac:dyDescent="0.25"/>
  <cols>
    <col min="1" max="1" width="26" customWidth="1"/>
    <col min="2" max="2" width="29.7109375" customWidth="1"/>
    <col min="3" max="3" width="19.42578125" customWidth="1"/>
    <col min="4" max="4" width="38.5703125" bestFit="1" customWidth="1"/>
    <col min="5" max="5" width="12" bestFit="1" customWidth="1"/>
    <col min="6" max="6" width="13.28515625" bestFit="1" customWidth="1"/>
    <col min="7" max="7" width="10.5703125" customWidth="1"/>
    <col min="8" max="8" width="18.85546875" bestFit="1" customWidth="1"/>
    <col min="9" max="9" width="11.42578125" bestFit="1" customWidth="1"/>
    <col min="10" max="10" width="19.140625" bestFit="1" customWidth="1"/>
    <col min="11" max="11" width="13" bestFit="1" customWidth="1"/>
    <col min="12" max="12" width="18.42578125" bestFit="1" customWidth="1"/>
    <col min="13" max="13" width="18.42578125" customWidth="1"/>
    <col min="14" max="14" width="10.85546875" bestFit="1" customWidth="1"/>
    <col min="15" max="15" width="10.28515625" bestFit="1" customWidth="1"/>
    <col min="16" max="16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30</v>
      </c>
    </row>
    <row r="2" spans="1:7" ht="15.75" x14ac:dyDescent="0.25">
      <c r="A2" s="22" t="s">
        <v>17</v>
      </c>
      <c r="B2" t="s">
        <v>20</v>
      </c>
      <c r="D2" s="38" t="s">
        <v>95</v>
      </c>
      <c r="G2" s="25"/>
    </row>
    <row r="3" spans="1:7" ht="15.75" x14ac:dyDescent="0.25">
      <c r="A3" s="22" t="s">
        <v>75</v>
      </c>
      <c r="D3" s="38"/>
      <c r="G3" s="25"/>
    </row>
    <row r="4" spans="1:7" ht="15.75" x14ac:dyDescent="0.25">
      <c r="A4" s="22" t="s">
        <v>76</v>
      </c>
      <c r="D4" s="38"/>
      <c r="G4" s="25"/>
    </row>
    <row r="5" spans="1:7" ht="15.75" x14ac:dyDescent="0.25">
      <c r="A5" s="22" t="s">
        <v>31</v>
      </c>
      <c r="B5" t="s">
        <v>33</v>
      </c>
      <c r="C5" t="s">
        <v>32</v>
      </c>
      <c r="D5" s="38"/>
      <c r="G5" s="25"/>
    </row>
    <row r="6" spans="1:7" ht="15.75" x14ac:dyDescent="0.25">
      <c r="A6" s="22" t="s">
        <v>2</v>
      </c>
      <c r="B6" t="s">
        <v>28</v>
      </c>
      <c r="D6" s="38"/>
      <c r="G6" s="25"/>
    </row>
    <row r="7" spans="1:7" ht="15.75" x14ac:dyDescent="0.25">
      <c r="A7" s="22" t="s">
        <v>18</v>
      </c>
      <c r="B7" t="s">
        <v>22</v>
      </c>
      <c r="D7" s="38"/>
      <c r="G7" s="25"/>
    </row>
    <row r="8" spans="1:7" ht="15.75" x14ac:dyDescent="0.25">
      <c r="A8" s="22" t="s">
        <v>3</v>
      </c>
      <c r="B8" t="s">
        <v>21</v>
      </c>
      <c r="D8" s="38"/>
      <c r="G8" s="25"/>
    </row>
    <row r="9" spans="1:7" x14ac:dyDescent="0.25">
      <c r="A9" s="22" t="s">
        <v>19</v>
      </c>
      <c r="B9" s="3">
        <v>43449</v>
      </c>
      <c r="D9" s="38"/>
    </row>
    <row r="10" spans="1:7" x14ac:dyDescent="0.25">
      <c r="A10" s="22" t="s">
        <v>16</v>
      </c>
      <c r="B10" s="3">
        <v>43449</v>
      </c>
      <c r="D10" s="38"/>
    </row>
    <row r="11" spans="1:7" x14ac:dyDescent="0.25">
      <c r="A11" s="22" t="s">
        <v>4</v>
      </c>
      <c r="D11" s="38"/>
    </row>
    <row r="12" spans="1:7" x14ac:dyDescent="0.25">
      <c r="A12" s="22" t="s">
        <v>5</v>
      </c>
      <c r="B12" s="4" t="s">
        <v>23</v>
      </c>
      <c r="D12" s="38"/>
    </row>
    <row r="13" spans="1:7" x14ac:dyDescent="0.25">
      <c r="A13" s="23" t="s">
        <v>10</v>
      </c>
      <c r="B13" s="7"/>
      <c r="C13" s="7" t="s">
        <v>36</v>
      </c>
    </row>
    <row r="14" spans="1:7" x14ac:dyDescent="0.25">
      <c r="A14" s="24" t="s">
        <v>12</v>
      </c>
      <c r="B14" t="s">
        <v>24</v>
      </c>
      <c r="D14" s="38" t="s">
        <v>96</v>
      </c>
    </row>
    <row r="15" spans="1:7" x14ac:dyDescent="0.25">
      <c r="A15" s="24" t="s">
        <v>15</v>
      </c>
      <c r="B15" s="5" t="s">
        <v>25</v>
      </c>
      <c r="D15" s="38"/>
    </row>
    <row r="16" spans="1:7" x14ac:dyDescent="0.25">
      <c r="A16" s="24" t="s">
        <v>13</v>
      </c>
      <c r="B16" t="s">
        <v>26</v>
      </c>
      <c r="D16" s="38"/>
    </row>
    <row r="17" spans="1:4" x14ac:dyDescent="0.25">
      <c r="A17" s="24" t="s">
        <v>14</v>
      </c>
      <c r="B17" t="s">
        <v>27</v>
      </c>
      <c r="D17" s="38"/>
    </row>
  </sheetData>
  <mergeCells count="2">
    <mergeCell ref="D2:D12"/>
    <mergeCell ref="D14:D17"/>
  </mergeCells>
  <hyperlinks>
    <hyperlink ref="B15" r:id="rId1" xr:uid="{A861B2C5-6E3C-4106-8F3C-BA8544D3505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B2E4-3C40-4563-B275-F36C734F38CA}">
  <dimension ref="A1:R21"/>
  <sheetViews>
    <sheetView topLeftCell="A12" workbookViewId="0">
      <selection activeCell="A22" sqref="A22:XFD45"/>
    </sheetView>
  </sheetViews>
  <sheetFormatPr baseColWidth="10" defaultColWidth="9.140625" defaultRowHeight="15" x14ac:dyDescent="0.25"/>
  <cols>
    <col min="1" max="1" width="26" customWidth="1"/>
    <col min="2" max="2" width="29.7109375" customWidth="1"/>
    <col min="3" max="3" width="19.42578125" customWidth="1"/>
    <col min="4" max="4" width="38.5703125" bestFit="1" customWidth="1"/>
    <col min="5" max="5" width="12" bestFit="1" customWidth="1"/>
    <col min="6" max="6" width="13.28515625" bestFit="1" customWidth="1"/>
    <col min="7" max="7" width="10.5703125" customWidth="1"/>
    <col min="8" max="8" width="18.85546875" bestFit="1" customWidth="1"/>
    <col min="9" max="9" width="11.42578125" bestFit="1" customWidth="1"/>
    <col min="10" max="10" width="19.140625" bestFit="1" customWidth="1"/>
    <col min="11" max="11" width="13" bestFit="1" customWidth="1"/>
    <col min="12" max="12" width="18.42578125" bestFit="1" customWidth="1"/>
    <col min="13" max="13" width="18.42578125" customWidth="1"/>
    <col min="14" max="14" width="10.85546875" bestFit="1" customWidth="1"/>
    <col min="15" max="15" width="10.28515625" bestFit="1" customWidth="1"/>
    <col min="16" max="16" width="11.85546875" bestFit="1" customWidth="1"/>
  </cols>
  <sheetData>
    <row r="1" spans="1:18" x14ac:dyDescent="0.25">
      <c r="A1" s="1" t="s">
        <v>0</v>
      </c>
      <c r="B1" s="1" t="s">
        <v>1</v>
      </c>
    </row>
    <row r="2" spans="1:18" x14ac:dyDescent="0.25">
      <c r="A2" s="22" t="s">
        <v>2</v>
      </c>
      <c r="B2" t="s">
        <v>28</v>
      </c>
      <c r="D2" s="38" t="s">
        <v>97</v>
      </c>
    </row>
    <row r="3" spans="1:18" x14ac:dyDescent="0.25">
      <c r="A3" s="22" t="s">
        <v>6</v>
      </c>
      <c r="B3" t="s">
        <v>29</v>
      </c>
      <c r="D3" s="38"/>
    </row>
    <row r="4" spans="1:18" x14ac:dyDescent="0.25">
      <c r="A4" s="22" t="s">
        <v>7</v>
      </c>
      <c r="B4" s="3">
        <v>43449</v>
      </c>
      <c r="D4" s="38"/>
    </row>
    <row r="5" spans="1:18" x14ac:dyDescent="0.25">
      <c r="A5" s="22" t="s">
        <v>4</v>
      </c>
      <c r="D5" s="38"/>
    </row>
    <row r="6" spans="1:18" x14ac:dyDescent="0.25">
      <c r="A6" s="22" t="s">
        <v>91</v>
      </c>
      <c r="B6" s="3">
        <v>43830</v>
      </c>
      <c r="D6" s="38"/>
    </row>
    <row r="7" spans="1:18" x14ac:dyDescent="0.25">
      <c r="A7" s="22" t="s">
        <v>92</v>
      </c>
      <c r="B7" s="3" t="s">
        <v>93</v>
      </c>
      <c r="D7" s="38"/>
    </row>
    <row r="8" spans="1:18" x14ac:dyDescent="0.25">
      <c r="A8" s="23" t="s">
        <v>8</v>
      </c>
      <c r="B8" s="7"/>
      <c r="C8" s="7" t="s">
        <v>35</v>
      </c>
      <c r="E8" s="10" t="s">
        <v>52</v>
      </c>
      <c r="F8" s="10" t="s">
        <v>53</v>
      </c>
      <c r="G8" s="10" t="s">
        <v>54</v>
      </c>
      <c r="H8" s="10" t="s">
        <v>55</v>
      </c>
      <c r="I8" t="s">
        <v>56</v>
      </c>
      <c r="J8" s="10" t="s">
        <v>58</v>
      </c>
      <c r="K8" t="s">
        <v>59</v>
      </c>
      <c r="L8" s="10" t="s">
        <v>61</v>
      </c>
      <c r="M8" s="14" t="s">
        <v>62</v>
      </c>
      <c r="N8" t="s">
        <v>63</v>
      </c>
      <c r="O8" t="s">
        <v>64</v>
      </c>
      <c r="P8" t="s">
        <v>65</v>
      </c>
      <c r="Q8" t="s">
        <v>71</v>
      </c>
      <c r="R8" s="37" t="s">
        <v>98</v>
      </c>
    </row>
    <row r="9" spans="1:18" x14ac:dyDescent="0.25">
      <c r="A9" s="8" t="s">
        <v>40</v>
      </c>
      <c r="B9" s="9" t="s">
        <v>41</v>
      </c>
      <c r="C9" s="9" t="s">
        <v>42</v>
      </c>
      <c r="D9" s="9" t="s">
        <v>37</v>
      </c>
      <c r="E9" s="9" t="s">
        <v>38</v>
      </c>
      <c r="F9" s="9" t="s">
        <v>43</v>
      </c>
      <c r="G9" s="9" t="s">
        <v>44</v>
      </c>
      <c r="H9" s="9" t="s">
        <v>45</v>
      </c>
      <c r="I9" s="9" t="s">
        <v>46</v>
      </c>
      <c r="J9" s="9" t="s">
        <v>47</v>
      </c>
      <c r="K9" s="9" t="s">
        <v>57</v>
      </c>
      <c r="L9" s="9" t="s">
        <v>48</v>
      </c>
      <c r="M9" s="9" t="s">
        <v>60</v>
      </c>
      <c r="N9" s="9" t="s">
        <v>49</v>
      </c>
      <c r="O9" s="9" t="s">
        <v>50</v>
      </c>
      <c r="P9" s="9" t="s">
        <v>51</v>
      </c>
      <c r="R9" s="37"/>
    </row>
    <row r="10" spans="1:18" x14ac:dyDescent="0.25">
      <c r="A10" s="6">
        <v>8700001</v>
      </c>
      <c r="B10" t="s">
        <v>34</v>
      </c>
      <c r="C10" t="s">
        <v>39</v>
      </c>
      <c r="D10">
        <v>1</v>
      </c>
      <c r="E10">
        <v>10</v>
      </c>
      <c r="F10" s="11">
        <v>1120</v>
      </c>
      <c r="G10" s="11">
        <f>E10*F10</f>
        <v>11200</v>
      </c>
      <c r="H10" s="12">
        <v>0.3</v>
      </c>
      <c r="I10" s="13">
        <f>G10-(H10*G10)</f>
        <v>7840</v>
      </c>
      <c r="J10" s="12">
        <v>0.57999999999999996</v>
      </c>
      <c r="K10" s="13">
        <f>G10-(J10*G10)</f>
        <v>4704</v>
      </c>
      <c r="L10" s="12">
        <v>0.05</v>
      </c>
      <c r="M10" s="13">
        <f>I10*L10</f>
        <v>392</v>
      </c>
      <c r="N10" s="13">
        <f>K10+M10</f>
        <v>5096</v>
      </c>
      <c r="O10" s="13">
        <f>I10-N10</f>
        <v>2744</v>
      </c>
      <c r="P10" s="15">
        <f>O10/I10</f>
        <v>0.35</v>
      </c>
      <c r="R10" s="37"/>
    </row>
    <row r="11" spans="1:18" x14ac:dyDescent="0.25">
      <c r="A11" s="6">
        <v>8700002</v>
      </c>
      <c r="B11" t="s">
        <v>66</v>
      </c>
      <c r="C11" t="s">
        <v>39</v>
      </c>
      <c r="D11">
        <v>10</v>
      </c>
      <c r="E11">
        <v>5</v>
      </c>
      <c r="F11" s="11">
        <v>30000</v>
      </c>
      <c r="G11" s="11">
        <f>E11*F11</f>
        <v>150000</v>
      </c>
      <c r="H11" s="12">
        <v>0.7</v>
      </c>
      <c r="I11" s="13">
        <f>G11-(H11*G11)</f>
        <v>45000</v>
      </c>
      <c r="J11" s="12">
        <v>0.8</v>
      </c>
      <c r="K11" s="13">
        <f>G11-(J11*G11)</f>
        <v>30000</v>
      </c>
      <c r="L11" s="12">
        <v>0.05</v>
      </c>
      <c r="M11" s="13">
        <f>I11*L11</f>
        <v>2250</v>
      </c>
      <c r="N11" s="13">
        <f>K11+M11</f>
        <v>32250</v>
      </c>
      <c r="O11" s="13">
        <f>I11-N11</f>
        <v>12750</v>
      </c>
      <c r="P11" s="15">
        <f>O11/I11</f>
        <v>0.28333333333333333</v>
      </c>
      <c r="R11" s="37"/>
    </row>
    <row r="12" spans="1:18" x14ac:dyDescent="0.25">
      <c r="A12" s="16" t="s">
        <v>44</v>
      </c>
      <c r="B12" s="17"/>
      <c r="C12" s="17"/>
      <c r="D12" s="17"/>
      <c r="E12" s="17"/>
      <c r="F12" s="17"/>
      <c r="G12" s="18">
        <f>+G10+G11</f>
        <v>161200</v>
      </c>
      <c r="H12" s="19">
        <f>SUMPRODUCT(G10:G11,H10:H11)</f>
        <v>108360</v>
      </c>
      <c r="I12" s="18">
        <f>I10+I11</f>
        <v>52840</v>
      </c>
      <c r="J12" s="17">
        <f>SUMPRODUCT(G10:G11,J10:J11)</f>
        <v>126496</v>
      </c>
      <c r="K12" s="18">
        <f>SUM(K10:K11)</f>
        <v>34704</v>
      </c>
      <c r="L12" s="17"/>
      <c r="M12" s="18">
        <f>SUM(M10:M11)</f>
        <v>2642</v>
      </c>
      <c r="N12" s="18">
        <f>SUM(N10:N11)</f>
        <v>37346</v>
      </c>
      <c r="O12" s="18">
        <f>SUM(O10:O11)</f>
        <v>15494</v>
      </c>
      <c r="P12" s="20">
        <f>O12/I12</f>
        <v>0.29322482967448904</v>
      </c>
      <c r="R12" s="37"/>
    </row>
    <row r="13" spans="1:18" x14ac:dyDescent="0.25">
      <c r="A13" s="16" t="s">
        <v>68</v>
      </c>
      <c r="B13" s="21" t="s">
        <v>70</v>
      </c>
      <c r="C13" s="17" t="s">
        <v>69</v>
      </c>
      <c r="D13" s="17">
        <v>1</v>
      </c>
      <c r="E13" s="17">
        <v>1</v>
      </c>
      <c r="F13" s="21">
        <v>0.22</v>
      </c>
      <c r="G13" s="18"/>
      <c r="H13" s="19"/>
      <c r="I13" s="18">
        <f>I12*$F$13/12*$E$13</f>
        <v>968.73333333333323</v>
      </c>
      <c r="J13" s="17"/>
      <c r="K13" s="18">
        <f>K12*$F$13/12*$E$13</f>
        <v>636.24</v>
      </c>
      <c r="L13" s="17"/>
      <c r="M13" s="18">
        <f>M12*$F$13/12*$E$13</f>
        <v>48.436666666666667</v>
      </c>
      <c r="N13" s="18">
        <f>K13+M13</f>
        <v>684.67666666666673</v>
      </c>
      <c r="O13" s="18">
        <f>I13-N13</f>
        <v>284.0566666666665</v>
      </c>
      <c r="P13" s="20">
        <f>O13/I13</f>
        <v>0.29322482967448887</v>
      </c>
      <c r="R13" s="37"/>
    </row>
    <row r="14" spans="1:18" x14ac:dyDescent="0.25">
      <c r="A14" s="16"/>
      <c r="B14" s="21"/>
      <c r="C14" s="17"/>
      <c r="D14" s="17"/>
      <c r="E14" s="17"/>
      <c r="F14" s="21"/>
      <c r="G14" s="18"/>
      <c r="H14" s="19"/>
      <c r="I14" s="18"/>
      <c r="J14" s="17"/>
      <c r="K14" s="18"/>
      <c r="L14" s="17"/>
      <c r="M14" s="18"/>
      <c r="N14" s="18"/>
      <c r="O14" s="18"/>
      <c r="P14" s="20"/>
      <c r="R14" s="37"/>
    </row>
    <row r="15" spans="1:18" x14ac:dyDescent="0.25">
      <c r="A15" s="16"/>
      <c r="B15" s="21"/>
      <c r="C15" s="17"/>
      <c r="D15" s="17"/>
      <c r="E15" s="17"/>
      <c r="F15" s="21"/>
      <c r="G15" s="18"/>
      <c r="H15" s="19"/>
      <c r="I15" s="18"/>
      <c r="J15" s="17"/>
      <c r="K15" s="18"/>
      <c r="L15" s="17"/>
      <c r="M15" s="18"/>
      <c r="N15" s="18"/>
      <c r="O15" s="18"/>
      <c r="P15" s="20"/>
      <c r="R15" s="37"/>
    </row>
    <row r="16" spans="1:18" x14ac:dyDescent="0.25">
      <c r="A16" s="23" t="s">
        <v>11</v>
      </c>
      <c r="B16" s="7"/>
      <c r="C16" s="7" t="s">
        <v>36</v>
      </c>
      <c r="F16" t="s">
        <v>72</v>
      </c>
    </row>
    <row r="17" spans="1:3" x14ac:dyDescent="0.25">
      <c r="A17" s="24" t="s">
        <v>12</v>
      </c>
      <c r="B17" t="s">
        <v>24</v>
      </c>
      <c r="C17" s="38" t="s">
        <v>96</v>
      </c>
    </row>
    <row r="18" spans="1:3" x14ac:dyDescent="0.25">
      <c r="A18" s="24" t="s">
        <v>15</v>
      </c>
      <c r="B18" s="5" t="s">
        <v>25</v>
      </c>
      <c r="C18" s="38"/>
    </row>
    <row r="19" spans="1:3" x14ac:dyDescent="0.25">
      <c r="A19" s="24" t="s">
        <v>13</v>
      </c>
      <c r="B19" t="s">
        <v>26</v>
      </c>
      <c r="C19" s="38"/>
    </row>
    <row r="20" spans="1:3" x14ac:dyDescent="0.25">
      <c r="A20" s="24" t="s">
        <v>14</v>
      </c>
      <c r="B20" t="s">
        <v>27</v>
      </c>
      <c r="C20" s="38"/>
    </row>
    <row r="21" spans="1:3" x14ac:dyDescent="0.25">
      <c r="A21" s="2"/>
    </row>
  </sheetData>
  <mergeCells count="3">
    <mergeCell ref="D2:D7"/>
    <mergeCell ref="R8:R15"/>
    <mergeCell ref="C17:C20"/>
  </mergeCells>
  <hyperlinks>
    <hyperlink ref="B18" r:id="rId1" xr:uid="{500D3BA8-83E1-42D4-8AEA-68F65F71430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4844-BAD1-4042-9DC7-0EE9D7A9CC99}">
  <dimension ref="A1:T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26" customWidth="1"/>
    <col min="2" max="2" width="29.7109375" customWidth="1"/>
    <col min="3" max="3" width="19.42578125" customWidth="1"/>
    <col min="4" max="4" width="38.5703125" bestFit="1" customWidth="1"/>
    <col min="5" max="5" width="12" bestFit="1" customWidth="1"/>
    <col min="6" max="6" width="13.28515625" bestFit="1" customWidth="1"/>
    <col min="7" max="7" width="10.5703125" customWidth="1"/>
    <col min="8" max="8" width="18.85546875" bestFit="1" customWidth="1"/>
    <col min="9" max="9" width="11.42578125" bestFit="1" customWidth="1"/>
    <col min="10" max="10" width="19.140625" bestFit="1" customWidth="1"/>
    <col min="11" max="11" width="13" bestFit="1" customWidth="1"/>
    <col min="12" max="12" width="18.42578125" bestFit="1" customWidth="1"/>
    <col min="13" max="13" width="18.42578125" customWidth="1"/>
    <col min="14" max="14" width="10.85546875" bestFit="1" customWidth="1"/>
    <col min="15" max="15" width="10.28515625" bestFit="1" customWidth="1"/>
    <col min="16" max="16" width="11.85546875" bestFit="1" customWidth="1"/>
  </cols>
  <sheetData>
    <row r="1" spans="1:20" x14ac:dyDescent="0.25">
      <c r="A1" s="1" t="s">
        <v>0</v>
      </c>
      <c r="B1" s="1" t="s">
        <v>1</v>
      </c>
    </row>
    <row r="2" spans="1:20" x14ac:dyDescent="0.25">
      <c r="A2" s="33" t="s">
        <v>2</v>
      </c>
      <c r="B2" s="14" t="s">
        <v>28</v>
      </c>
      <c r="D2" s="38" t="s">
        <v>99</v>
      </c>
    </row>
    <row r="3" spans="1:20" x14ac:dyDescent="0.25">
      <c r="A3" s="33" t="s">
        <v>89</v>
      </c>
      <c r="B3" s="14" t="s">
        <v>90</v>
      </c>
      <c r="D3" s="38"/>
    </row>
    <row r="4" spans="1:20" x14ac:dyDescent="0.25">
      <c r="A4" s="33" t="s">
        <v>7</v>
      </c>
      <c r="B4" s="34">
        <v>43449</v>
      </c>
      <c r="D4" s="38"/>
    </row>
    <row r="5" spans="1:20" x14ac:dyDescent="0.25">
      <c r="A5" s="33" t="s">
        <v>4</v>
      </c>
      <c r="B5" s="14"/>
      <c r="D5" s="38"/>
    </row>
    <row r="6" spans="1:20" ht="15" customHeight="1" x14ac:dyDescent="0.25">
      <c r="A6" s="23"/>
      <c r="B6" s="7"/>
      <c r="C6" s="7" t="s">
        <v>35</v>
      </c>
      <c r="E6" s="10" t="s">
        <v>52</v>
      </c>
      <c r="F6" s="10" t="s">
        <v>53</v>
      </c>
      <c r="G6" s="10" t="s">
        <v>54</v>
      </c>
      <c r="H6" s="10" t="s">
        <v>55</v>
      </c>
      <c r="I6" t="s">
        <v>56</v>
      </c>
      <c r="J6" s="10" t="s">
        <v>58</v>
      </c>
      <c r="K6" t="s">
        <v>59</v>
      </c>
      <c r="L6" s="10" t="s">
        <v>61</v>
      </c>
      <c r="M6" s="14" t="s">
        <v>62</v>
      </c>
      <c r="N6" t="s">
        <v>63</v>
      </c>
      <c r="O6" t="s">
        <v>64</v>
      </c>
      <c r="P6" t="s">
        <v>65</v>
      </c>
      <c r="Q6" t="s">
        <v>71</v>
      </c>
      <c r="R6" s="27" t="s">
        <v>74</v>
      </c>
    </row>
    <row r="7" spans="1:20" s="27" customFormat="1" ht="30.75" customHeight="1" x14ac:dyDescent="0.25">
      <c r="A7" s="40" t="s">
        <v>6</v>
      </c>
      <c r="B7" s="40" t="s">
        <v>94</v>
      </c>
      <c r="C7" s="41" t="s">
        <v>40</v>
      </c>
      <c r="D7" s="41" t="s">
        <v>41</v>
      </c>
      <c r="E7" s="41" t="s">
        <v>42</v>
      </c>
      <c r="F7" s="41" t="s">
        <v>37</v>
      </c>
      <c r="G7" s="41" t="s">
        <v>38</v>
      </c>
      <c r="H7" s="41" t="s">
        <v>43</v>
      </c>
      <c r="I7" s="41" t="s">
        <v>44</v>
      </c>
      <c r="J7" s="41" t="s">
        <v>45</v>
      </c>
      <c r="K7" s="41" t="s">
        <v>46</v>
      </c>
      <c r="L7" s="41" t="s">
        <v>47</v>
      </c>
      <c r="M7" s="41" t="s">
        <v>57</v>
      </c>
      <c r="N7" s="41" t="s">
        <v>48</v>
      </c>
      <c r="O7" s="41" t="s">
        <v>60</v>
      </c>
      <c r="P7" s="41" t="s">
        <v>49</v>
      </c>
      <c r="Q7" s="41" t="s">
        <v>50</v>
      </c>
      <c r="R7" s="41" t="s">
        <v>51</v>
      </c>
    </row>
    <row r="8" spans="1:20" x14ac:dyDescent="0.25">
      <c r="A8" s="32" t="s">
        <v>29</v>
      </c>
      <c r="B8" s="32" t="s">
        <v>67</v>
      </c>
      <c r="C8" s="16">
        <v>8700001</v>
      </c>
      <c r="D8" s="17" t="s">
        <v>34</v>
      </c>
      <c r="E8" s="17" t="s">
        <v>39</v>
      </c>
      <c r="F8" s="17">
        <v>1</v>
      </c>
      <c r="G8" s="17">
        <v>10</v>
      </c>
      <c r="H8" s="19">
        <v>1120</v>
      </c>
      <c r="I8" s="19">
        <f>G8*H8</f>
        <v>11200</v>
      </c>
      <c r="J8" s="21">
        <v>0.3</v>
      </c>
      <c r="K8" s="18">
        <f>I8-(J8*I8)</f>
        <v>7840</v>
      </c>
      <c r="L8" s="21">
        <v>0.57999999999999996</v>
      </c>
      <c r="M8" s="18">
        <f>I8-(L8*I8)</f>
        <v>4704</v>
      </c>
      <c r="N8" s="21">
        <v>0.05</v>
      </c>
      <c r="O8" s="18">
        <f>K8*N8</f>
        <v>392</v>
      </c>
      <c r="P8" s="18">
        <f>M8+O8</f>
        <v>5096</v>
      </c>
      <c r="Q8" s="18">
        <f>K8-P8</f>
        <v>2744</v>
      </c>
      <c r="R8" s="20">
        <f>Q8/K8</f>
        <v>0.35</v>
      </c>
      <c r="T8" s="27"/>
    </row>
    <row r="9" spans="1:20" x14ac:dyDescent="0.25">
      <c r="A9" s="32" t="s">
        <v>29</v>
      </c>
      <c r="B9" s="32" t="s">
        <v>80</v>
      </c>
      <c r="C9" s="16">
        <v>8700001</v>
      </c>
      <c r="D9" s="17" t="s">
        <v>34</v>
      </c>
      <c r="E9" s="17" t="s">
        <v>39</v>
      </c>
      <c r="F9" s="21">
        <v>0.22</v>
      </c>
      <c r="G9" s="17">
        <v>12</v>
      </c>
      <c r="H9" s="19">
        <f>H8*F9</f>
        <v>246.4</v>
      </c>
      <c r="I9" s="19">
        <f>I8*F9/12*G9</f>
        <v>2464</v>
      </c>
      <c r="J9" s="21">
        <v>0.3</v>
      </c>
      <c r="K9" s="18">
        <f>I9-(J9*I9)</f>
        <v>1724.8000000000002</v>
      </c>
      <c r="L9" s="21">
        <v>0.57999999999999996</v>
      </c>
      <c r="M9" s="18">
        <f>I9-(L9*I9)</f>
        <v>1034.8800000000001</v>
      </c>
      <c r="N9" s="21"/>
      <c r="O9" s="18"/>
      <c r="P9" s="18"/>
      <c r="Q9" s="18"/>
      <c r="R9" s="20"/>
      <c r="T9" s="27"/>
    </row>
    <row r="10" spans="1:20" x14ac:dyDescent="0.25">
      <c r="A10" s="32" t="s">
        <v>29</v>
      </c>
      <c r="B10" s="32" t="s">
        <v>81</v>
      </c>
      <c r="C10" s="16">
        <v>8700002</v>
      </c>
      <c r="D10" s="17" t="s">
        <v>66</v>
      </c>
      <c r="E10" s="17" t="s">
        <v>39</v>
      </c>
      <c r="F10" s="17">
        <v>10</v>
      </c>
      <c r="G10" s="17">
        <v>5</v>
      </c>
      <c r="H10" s="19">
        <v>30000</v>
      </c>
      <c r="I10" s="19">
        <f>G10*H10</f>
        <v>150000</v>
      </c>
      <c r="J10" s="21">
        <v>0.7</v>
      </c>
      <c r="K10" s="18">
        <f>I10-(J10*I10)</f>
        <v>45000</v>
      </c>
      <c r="L10" s="21">
        <v>0.8</v>
      </c>
      <c r="M10" s="18">
        <f>I10-(L10*I10)</f>
        <v>30000</v>
      </c>
      <c r="N10" s="21">
        <v>0.05</v>
      </c>
      <c r="O10" s="18">
        <f>K10*N10</f>
        <v>2250</v>
      </c>
      <c r="P10" s="18">
        <f>M10+O10</f>
        <v>32250</v>
      </c>
      <c r="Q10" s="18">
        <f>K10-P10</f>
        <v>12750</v>
      </c>
      <c r="R10" s="20">
        <f>Q10/K10</f>
        <v>0.28333333333333333</v>
      </c>
      <c r="T10" s="27"/>
    </row>
    <row r="11" spans="1:20" x14ac:dyDescent="0.25">
      <c r="A11" s="32" t="s">
        <v>29</v>
      </c>
      <c r="B11" s="32" t="s">
        <v>80</v>
      </c>
      <c r="C11" s="16">
        <v>8700002</v>
      </c>
      <c r="D11" s="17" t="s">
        <v>66</v>
      </c>
      <c r="E11" s="17" t="s">
        <v>39</v>
      </c>
      <c r="F11" s="21">
        <v>0.22</v>
      </c>
      <c r="G11" s="17">
        <v>12</v>
      </c>
      <c r="H11" s="19">
        <f>H10*F11</f>
        <v>6600</v>
      </c>
      <c r="I11" s="19">
        <f>I10*F11/12*G11</f>
        <v>33000</v>
      </c>
      <c r="J11" s="21">
        <v>0.7</v>
      </c>
      <c r="K11" s="18">
        <f>I11-(J11*I11)</f>
        <v>9900</v>
      </c>
      <c r="L11" s="21">
        <v>0.8</v>
      </c>
      <c r="M11" s="18">
        <f>I11-(L11*I11)</f>
        <v>6600</v>
      </c>
      <c r="N11" s="21"/>
      <c r="O11" s="18"/>
      <c r="P11" s="18"/>
      <c r="Q11" s="18"/>
      <c r="R11" s="20"/>
      <c r="T11" s="27"/>
    </row>
    <row r="12" spans="1:20" x14ac:dyDescent="0.25">
      <c r="A12" s="26"/>
      <c r="B12" s="26"/>
      <c r="C12" s="16" t="s">
        <v>44</v>
      </c>
      <c r="D12" s="17"/>
      <c r="E12" s="17"/>
      <c r="F12" s="17"/>
      <c r="G12" s="17"/>
      <c r="H12" s="17"/>
      <c r="I12" s="18">
        <f>+I8+I10</f>
        <v>161200</v>
      </c>
      <c r="J12" s="19">
        <f>SUMPRODUCT(I8:I10,J8:J10)</f>
        <v>109099.2</v>
      </c>
      <c r="K12" s="18">
        <f>K8+K10</f>
        <v>52840</v>
      </c>
      <c r="L12" s="17">
        <f>SUMPRODUCT(I8:I10,L8:L10)</f>
        <v>127925.12</v>
      </c>
      <c r="M12" s="18">
        <f>SUM(M8:M10)</f>
        <v>35738.879999999997</v>
      </c>
      <c r="N12" s="17"/>
      <c r="O12" s="18">
        <f>SUM(O8:O10)</f>
        <v>2642</v>
      </c>
      <c r="P12" s="18">
        <f>SUM(P8:P10)</f>
        <v>37346</v>
      </c>
      <c r="Q12" s="18">
        <f>SUM(Q8:Q10)</f>
        <v>15494</v>
      </c>
      <c r="R12" s="20">
        <f>Q12/K12</f>
        <v>0.29322482967448904</v>
      </c>
      <c r="T12" s="27"/>
    </row>
    <row r="13" spans="1:20" x14ac:dyDescent="0.25">
      <c r="A13" s="26"/>
      <c r="B13" s="26"/>
      <c r="C13" s="16" t="s">
        <v>68</v>
      </c>
      <c r="D13" s="21" t="s">
        <v>70</v>
      </c>
      <c r="E13" s="17" t="s">
        <v>69</v>
      </c>
      <c r="F13" s="17">
        <v>1</v>
      </c>
      <c r="G13" s="17">
        <v>1</v>
      </c>
      <c r="H13" s="21">
        <v>0.22</v>
      </c>
      <c r="I13" s="18"/>
      <c r="J13" s="19"/>
      <c r="K13" s="18" t="e">
        <f>K12*#REF!/12*#REF!</f>
        <v>#REF!</v>
      </c>
      <c r="L13" s="17"/>
      <c r="M13" s="18" t="e">
        <f>M12*#REF!/12*#REF!</f>
        <v>#REF!</v>
      </c>
      <c r="N13" s="17"/>
      <c r="O13" s="18" t="e">
        <f>O12*#REF!/12*#REF!</f>
        <v>#REF!</v>
      </c>
      <c r="P13" s="18" t="e">
        <f>M13+O13</f>
        <v>#REF!</v>
      </c>
      <c r="Q13" s="18" t="e">
        <f>K13-P13</f>
        <v>#REF!</v>
      </c>
      <c r="R13" s="20" t="e">
        <f>Q13/K13</f>
        <v>#REF!</v>
      </c>
      <c r="T13" s="27"/>
    </row>
    <row r="14" spans="1:20" x14ac:dyDescent="0.25">
      <c r="A14" s="23" t="s">
        <v>11</v>
      </c>
      <c r="B14" s="7"/>
      <c r="C14" s="7" t="s">
        <v>36</v>
      </c>
      <c r="F14" t="s">
        <v>72</v>
      </c>
    </row>
    <row r="15" spans="1:20" x14ac:dyDescent="0.25">
      <c r="A15" s="35" t="s">
        <v>12</v>
      </c>
      <c r="B15" s="14" t="s">
        <v>24</v>
      </c>
      <c r="C15" s="39" t="s">
        <v>73</v>
      </c>
      <c r="D15" s="38" t="s">
        <v>96</v>
      </c>
    </row>
    <row r="16" spans="1:20" x14ac:dyDescent="0.25">
      <c r="A16" s="35" t="s">
        <v>15</v>
      </c>
      <c r="B16" s="36" t="s">
        <v>25</v>
      </c>
      <c r="C16" s="39"/>
      <c r="D16" s="38"/>
    </row>
    <row r="17" spans="1:12" x14ac:dyDescent="0.25">
      <c r="A17" s="35" t="s">
        <v>13</v>
      </c>
      <c r="B17" s="14" t="s">
        <v>26</v>
      </c>
      <c r="C17" s="39"/>
      <c r="D17" s="38"/>
    </row>
    <row r="18" spans="1:12" x14ac:dyDescent="0.25">
      <c r="A18" s="35" t="s">
        <v>14</v>
      </c>
      <c r="B18" s="14" t="s">
        <v>27</v>
      </c>
      <c r="C18" s="39"/>
      <c r="D18" s="38"/>
    </row>
    <row r="21" spans="1:12" x14ac:dyDescent="0.25">
      <c r="A21" s="8" t="s">
        <v>82</v>
      </c>
      <c r="B21" s="8" t="s">
        <v>77</v>
      </c>
      <c r="C21" s="8" t="s">
        <v>79</v>
      </c>
      <c r="D21" s="8" t="s">
        <v>9</v>
      </c>
      <c r="E21" s="8" t="s">
        <v>83</v>
      </c>
      <c r="G21" s="8" t="s">
        <v>82</v>
      </c>
      <c r="H21" s="8" t="s">
        <v>77</v>
      </c>
      <c r="I21" s="8" t="s">
        <v>79</v>
      </c>
      <c r="J21" s="8" t="s">
        <v>88</v>
      </c>
      <c r="K21" s="8" t="s">
        <v>78</v>
      </c>
    </row>
    <row r="22" spans="1:12" x14ac:dyDescent="0.25">
      <c r="A22" s="10" t="s">
        <v>84</v>
      </c>
      <c r="B22" s="3">
        <v>43523</v>
      </c>
      <c r="C22" s="30">
        <v>1284</v>
      </c>
      <c r="D22" s="31">
        <v>2005</v>
      </c>
      <c r="E22" s="30" t="s">
        <v>85</v>
      </c>
      <c r="F22" s="42" t="s">
        <v>100</v>
      </c>
      <c r="G22" s="28" t="s">
        <v>84</v>
      </c>
      <c r="H22" s="29">
        <v>43523</v>
      </c>
      <c r="I22" s="30">
        <v>1231421</v>
      </c>
      <c r="J22" s="30">
        <v>1800</v>
      </c>
      <c r="K22" s="30" t="s">
        <v>85</v>
      </c>
      <c r="L22" s="42" t="s">
        <v>101</v>
      </c>
    </row>
    <row r="23" spans="1:12" x14ac:dyDescent="0.25">
      <c r="A23" s="10" t="s">
        <v>86</v>
      </c>
      <c r="B23" s="3">
        <v>43523</v>
      </c>
      <c r="C23" s="30">
        <v>1285</v>
      </c>
      <c r="D23" s="30">
        <v>2005</v>
      </c>
      <c r="E23" s="30" t="s">
        <v>87</v>
      </c>
      <c r="F23" s="42"/>
      <c r="G23" s="28" t="s">
        <v>86</v>
      </c>
      <c r="H23" s="29">
        <v>43523</v>
      </c>
      <c r="I23" s="30">
        <v>1231422</v>
      </c>
      <c r="J23" s="30">
        <f>J22*0.22</f>
        <v>396</v>
      </c>
      <c r="K23" s="30" t="s">
        <v>87</v>
      </c>
      <c r="L23" s="42"/>
    </row>
  </sheetData>
  <mergeCells count="5">
    <mergeCell ref="C15:C18"/>
    <mergeCell ref="D15:D18"/>
    <mergeCell ref="F22:F23"/>
    <mergeCell ref="L22:L23"/>
    <mergeCell ref="D2:D5"/>
  </mergeCells>
  <hyperlinks>
    <hyperlink ref="B16" r:id="rId1" xr:uid="{447908AA-7CDA-4E0B-B855-AB27BCED0B4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Contract Form</vt:lpstr>
      <vt:lpstr>Appendix Form</vt:lpstr>
      <vt:lpstr>Invoice Order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2019-06-27T00:48:07Z</dcterms:modified>
</cp:coreProperties>
</file>