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xr:revisionPtr revIDLastSave="0" documentId="8_{0E813167-5526-4330-93A2-7856966AA672}" xr6:coauthVersionLast="47" xr6:coauthVersionMax="47" xr10:uidLastSave="{00000000-0000-0000-0000-000000000000}"/>
  <bookViews>
    <workbookView xWindow="-120" yWindow="-120" windowWidth="20730" windowHeight="11160" xr2:uid="{09944EAF-6094-41F3-81E5-2F61E133F490}"/>
  </bookViews>
  <sheets>
    <sheet name="ejericio 1" sheetId="5" r:id="rId1"/>
    <sheet name="ejercicio 2" sheetId="1" r:id="rId2"/>
    <sheet name="ejercicio 3" sheetId="3" r:id="rId3"/>
    <sheet name="ejercicio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3" l="1"/>
  <c r="I18" i="3"/>
  <c r="I7" i="3"/>
  <c r="I17" i="3"/>
  <c r="I15" i="3"/>
  <c r="I14" i="3"/>
  <c r="I9" i="3"/>
  <c r="I8" i="3"/>
  <c r="I4" i="3"/>
  <c r="I6" i="3"/>
  <c r="I5" i="3"/>
  <c r="N25" i="1"/>
  <c r="N24" i="1"/>
  <c r="N23" i="1"/>
  <c r="N22" i="1"/>
  <c r="N21" i="1"/>
  <c r="N20" i="1"/>
  <c r="N17" i="1"/>
  <c r="K14" i="1"/>
  <c r="M11" i="1" s="1"/>
  <c r="M10" i="1" l="1"/>
  <c r="M13" i="1"/>
  <c r="M12" i="1"/>
  <c r="C22" i="5"/>
  <c r="H8" i="5"/>
  <c r="H5" i="5"/>
  <c r="C23" i="5"/>
  <c r="C27" i="5"/>
  <c r="C24" i="5"/>
  <c r="H2" i="5"/>
  <c r="H4" i="5"/>
  <c r="C25" i="5"/>
  <c r="H3" i="5"/>
  <c r="C26" i="5"/>
  <c r="H6" i="5"/>
  <c r="H7" i="5"/>
  <c r="E26" i="5"/>
  <c r="D23" i="5"/>
  <c r="D26" i="5"/>
  <c r="E23" i="5"/>
  <c r="D25" i="5"/>
  <c r="E22" i="5"/>
  <c r="D22" i="5"/>
  <c r="D24" i="5"/>
  <c r="E24" i="5"/>
  <c r="E27" i="5"/>
  <c r="D27" i="5"/>
  <c r="E25" i="5"/>
</calcChain>
</file>

<file path=xl/sharedStrings.xml><?xml version="1.0" encoding="utf-8"?>
<sst xmlns="http://schemas.openxmlformats.org/spreadsheetml/2006/main" count="60" uniqueCount="44">
  <si>
    <t>años</t>
  </si>
  <si>
    <t>matriculas</t>
  </si>
  <si>
    <t>Previsión(matriculas)</t>
  </si>
  <si>
    <t>Límite de confianza inferior(matriculas)</t>
  </si>
  <si>
    <t>Límite de confianza superior(matriculas)</t>
  </si>
  <si>
    <t>Estadística</t>
  </si>
  <si>
    <t>Valor</t>
  </si>
  <si>
    <t>Alpha</t>
  </si>
  <si>
    <t>Beta</t>
  </si>
  <si>
    <t>Gamma</t>
  </si>
  <si>
    <t>MASE</t>
  </si>
  <si>
    <t>SMAPE</t>
  </si>
  <si>
    <t>MAE</t>
  </si>
  <si>
    <t>RMSE</t>
  </si>
  <si>
    <t>Una de las facultades de una importante institución de educación superior ha tomado el</t>
  </si>
  <si>
    <t>rendimiento sobresaliente en una determinada asignatura de una de las carreras que</t>
  </si>
  <si>
    <t>imparte. Se considera un rendimiento sobresaliente los niveles de logro igual o superior a</t>
  </si>
  <si>
    <t>90. Los datos recopilados son los que se indican en la tabla:</t>
  </si>
  <si>
    <t xml:space="preserve">logro </t>
  </si>
  <si>
    <t>cantidad de estudiantes</t>
  </si>
  <si>
    <t>fi</t>
  </si>
  <si>
    <t>Fi</t>
  </si>
  <si>
    <t>hi</t>
  </si>
  <si>
    <t>Hi</t>
  </si>
  <si>
    <t>datos</t>
  </si>
  <si>
    <t>%</t>
  </si>
  <si>
    <t>frecuencia relavita</t>
  </si>
  <si>
    <t>frecuencia absoluta acumulada</t>
  </si>
  <si>
    <t>frecuencia absoluta</t>
  </si>
  <si>
    <t>frecuencia relativa acumulada</t>
  </si>
  <si>
    <t>media</t>
  </si>
  <si>
    <t>moda</t>
  </si>
  <si>
    <t>media aricmetica</t>
  </si>
  <si>
    <t>la mediana</t>
  </si>
  <si>
    <t>varianza</t>
  </si>
  <si>
    <t>cuartiles de distribucion 25</t>
  </si>
  <si>
    <t>cuartiles de distribucion 50</t>
  </si>
  <si>
    <t xml:space="preserve">cuartiles de distribucion 75 </t>
  </si>
  <si>
    <t>cuartiles de distribucion 100</t>
  </si>
  <si>
    <t>mediana</t>
  </si>
  <si>
    <t>desviacion estandar</t>
  </si>
  <si>
    <t xml:space="preserve">varianza de muestra </t>
  </si>
  <si>
    <t xml:space="preserve">coeficiente de asimetria </t>
  </si>
  <si>
    <t>no se repiten datos del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</si>
</sst>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3">
    <xf numFmtId="0" fontId="0" fillId="0" borderId="0" xfId="0"/>
    <xf numFmtId="2" fontId="0" fillId="0" borderId="0" xfId="0" applyNumberFormat="1"/>
    <xf numFmtId="0" fontId="3" fillId="6" borderId="2" xfId="0" applyFont="1" applyFill="1" applyBorder="1"/>
    <xf numFmtId="0" fontId="3" fillId="6" borderId="3" xfId="0" applyFont="1" applyFill="1" applyBorder="1"/>
    <xf numFmtId="0" fontId="0" fillId="7" borderId="2" xfId="0" applyFont="1" applyFill="1" applyBorder="1"/>
    <xf numFmtId="0" fontId="0" fillId="7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4" fontId="0" fillId="0" borderId="0" xfId="0" applyNumberFormat="1"/>
    <xf numFmtId="0" fontId="0" fillId="0" borderId="0" xfId="0" applyBorder="1"/>
    <xf numFmtId="0" fontId="2" fillId="2" borderId="0" xfId="2" applyBorder="1"/>
    <xf numFmtId="0" fontId="2" fillId="2" borderId="0" xfId="2"/>
    <xf numFmtId="0" fontId="4" fillId="3" borderId="1" xfId="3" applyBorder="1" applyAlignment="1">
      <alignment horizontal="center"/>
    </xf>
    <xf numFmtId="0" fontId="4" fillId="3" borderId="1" xfId="3" applyBorder="1"/>
    <xf numFmtId="0" fontId="1" fillId="4" borderId="1" xfId="4" applyBorder="1"/>
    <xf numFmtId="0" fontId="1" fillId="4" borderId="1" xfId="4" applyBorder="1" applyAlignment="1">
      <alignment horizontal="center"/>
    </xf>
    <xf numFmtId="0" fontId="4" fillId="3" borderId="5" xfId="3" applyBorder="1"/>
    <xf numFmtId="9" fontId="1" fillId="4" borderId="1" xfId="1" applyNumberFormat="1" applyFill="1" applyBorder="1"/>
    <xf numFmtId="0" fontId="1" fillId="5" borderId="0" xfId="5" applyBorder="1"/>
    <xf numFmtId="0" fontId="1" fillId="5" borderId="0" xfId="5"/>
    <xf numFmtId="0" fontId="1" fillId="4" borderId="0" xfId="4" applyBorder="1" applyAlignment="1">
      <alignment horizontal="center"/>
    </xf>
    <xf numFmtId="0" fontId="1" fillId="4" borderId="1" xfId="4" applyBorder="1" applyAlignment="1">
      <alignment horizontal="center"/>
    </xf>
    <xf numFmtId="0" fontId="4" fillId="3" borderId="1" xfId="3" applyBorder="1" applyAlignment="1">
      <alignment horizontal="center"/>
    </xf>
    <xf numFmtId="1" fontId="1" fillId="4" borderId="1" xfId="4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6">
    <cellStyle name="20% - Énfasis5" xfId="4" builtinId="46"/>
    <cellStyle name="60% - Énfasis6" xfId="5" builtinId="52"/>
    <cellStyle name="Bueno" xfId="2" builtinId="26"/>
    <cellStyle name="Énfasis1" xfId="3" builtinId="29"/>
    <cellStyle name="Millares [0]" xfId="1" builtinId="6"/>
    <cellStyle name="Normal" xfId="0" builtinId="0"/>
  </cellStyles>
  <dxfs count="3">
    <dxf>
      <numFmt numFmtId="4" formatCode="#,##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066529727262354E-2"/>
          <c:y val="4.7619047619047616E-2"/>
          <c:w val="0.91815914315058444"/>
          <c:h val="0.64446466918907863"/>
        </c:manualLayout>
      </c:layout>
      <c:lineChart>
        <c:grouping val="standard"/>
        <c:varyColors val="0"/>
        <c:ser>
          <c:idx val="0"/>
          <c:order val="0"/>
          <c:tx>
            <c:strRef>
              <c:f>'ejericio 1'!$B$1</c:f>
              <c:strCache>
                <c:ptCount val="1"/>
                <c:pt idx="0">
                  <c:v>matriculas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'ejericio 1'!$B$2:$B$27</c:f>
              <c:numCache>
                <c:formatCode>General</c:formatCode>
                <c:ptCount val="26"/>
                <c:pt idx="0">
                  <c:v>349</c:v>
                </c:pt>
                <c:pt idx="1">
                  <c:v>298</c:v>
                </c:pt>
                <c:pt idx="2">
                  <c:v>276</c:v>
                </c:pt>
                <c:pt idx="3">
                  <c:v>229</c:v>
                </c:pt>
                <c:pt idx="4">
                  <c:v>350</c:v>
                </c:pt>
                <c:pt idx="5">
                  <c:v>230</c:v>
                </c:pt>
                <c:pt idx="6">
                  <c:v>290</c:v>
                </c:pt>
                <c:pt idx="7">
                  <c:v>270</c:v>
                </c:pt>
                <c:pt idx="8">
                  <c:v>245</c:v>
                </c:pt>
                <c:pt idx="9">
                  <c:v>281</c:v>
                </c:pt>
                <c:pt idx="10">
                  <c:v>360</c:v>
                </c:pt>
                <c:pt idx="11">
                  <c:v>291</c:v>
                </c:pt>
                <c:pt idx="12">
                  <c:v>367</c:v>
                </c:pt>
                <c:pt idx="13">
                  <c:v>190</c:v>
                </c:pt>
                <c:pt idx="14">
                  <c:v>278</c:v>
                </c:pt>
                <c:pt idx="15">
                  <c:v>304</c:v>
                </c:pt>
                <c:pt idx="16">
                  <c:v>401</c:v>
                </c:pt>
                <c:pt idx="17">
                  <c:v>235</c:v>
                </c:pt>
                <c:pt idx="18">
                  <c:v>307</c:v>
                </c:pt>
                <c:pt idx="1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C-40BF-A9BC-C06E439678FA}"/>
            </c:ext>
          </c:extLst>
        </c:ser>
        <c:ser>
          <c:idx val="1"/>
          <c:order val="1"/>
          <c:tx>
            <c:strRef>
              <c:f>'ejericio 1'!$C$1</c:f>
              <c:strCache>
                <c:ptCount val="1"/>
                <c:pt idx="0">
                  <c:v>Previsión(matriculas)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'ejericio 1'!$A$2:$A$27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'ejericio 1'!$C$2:$C$27</c:f>
              <c:numCache>
                <c:formatCode>General</c:formatCode>
                <c:ptCount val="26"/>
                <c:pt idx="19">
                  <c:v>198</c:v>
                </c:pt>
                <c:pt idx="20">
                  <c:v>252.02344271209617</c:v>
                </c:pt>
                <c:pt idx="21">
                  <c:v>244.37852484437485</c:v>
                </c:pt>
                <c:pt idx="22">
                  <c:v>351.11883229202408</c:v>
                </c:pt>
                <c:pt idx="23">
                  <c:v>228.4853538937821</c:v>
                </c:pt>
                <c:pt idx="24">
                  <c:v>281.55048699387709</c:v>
                </c:pt>
                <c:pt idx="25">
                  <c:v>256.29750264097902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C-40BF-A9BC-C06E439678FA}"/>
            </c:ext>
          </c:extLst>
        </c:ser>
        <c:ser>
          <c:idx val="2"/>
          <c:order val="2"/>
          <c:tx>
            <c:strRef>
              <c:f>'ejericio 1'!$D$1</c:f>
              <c:strCache>
                <c:ptCount val="1"/>
                <c:pt idx="0">
                  <c:v>Límite de confianza inferior(matriculas)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'ejericio 1'!$A$2:$A$27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'ejericio 1'!$D$2:$D$27</c:f>
              <c:numCache>
                <c:formatCode>General</c:formatCode>
                <c:ptCount val="26"/>
                <c:pt idx="19" formatCode="0.00">
                  <c:v>198</c:v>
                </c:pt>
                <c:pt idx="20" formatCode="0.00">
                  <c:v>167.55137121098949</c:v>
                </c:pt>
                <c:pt idx="21" formatCode="0.00">
                  <c:v>157.26557738157959</c:v>
                </c:pt>
                <c:pt idx="22" formatCode="0.00">
                  <c:v>261.42265728600978</c:v>
                </c:pt>
                <c:pt idx="23" formatCode="0.00">
                  <c:v>136.25867814369752</c:v>
                </c:pt>
                <c:pt idx="24" formatCode="0.00">
                  <c:v>186.841735474693</c:v>
                </c:pt>
                <c:pt idx="25" formatCode="0.00">
                  <c:v>159.15131504205561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FC-40BF-A9BC-C06E439678FA}"/>
            </c:ext>
          </c:extLst>
        </c:ser>
        <c:ser>
          <c:idx val="3"/>
          <c:order val="3"/>
          <c:tx>
            <c:strRef>
              <c:f>'ejericio 1'!$E$1</c:f>
              <c:strCache>
                <c:ptCount val="1"/>
                <c:pt idx="0">
                  <c:v>Límite de confianza superior(matriculas)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'ejericio 1'!$A$2:$A$27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'ejericio 1'!$E$2:$E$27</c:f>
              <c:numCache>
                <c:formatCode>General</c:formatCode>
                <c:ptCount val="26"/>
                <c:pt idx="19" formatCode="0.00">
                  <c:v>198</c:v>
                </c:pt>
                <c:pt idx="20" formatCode="0.00">
                  <c:v>336.49551421320285</c:v>
                </c:pt>
                <c:pt idx="21" formatCode="0.00">
                  <c:v>331.49147230717011</c:v>
                </c:pt>
                <c:pt idx="22" formatCode="0.00">
                  <c:v>440.81500729803838</c:v>
                </c:pt>
                <c:pt idx="23" formatCode="0.00">
                  <c:v>320.71202964386669</c:v>
                </c:pt>
                <c:pt idx="24" formatCode="0.00">
                  <c:v>376.25923851306118</c:v>
                </c:pt>
                <c:pt idx="25" formatCode="0.00">
                  <c:v>353.44369023990242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FC-40BF-A9BC-C06E43967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461304"/>
        <c:axId val="455460648"/>
      </c:lineChart>
      <c:catAx>
        <c:axId val="4554613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5460648"/>
        <c:crosses val="autoZero"/>
        <c:auto val="1"/>
        <c:lblAlgn val="ctr"/>
        <c:lblOffset val="100"/>
        <c:noMultiLvlLbl val="0"/>
      </c:catAx>
      <c:valAx>
        <c:axId val="45546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546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</xdr:row>
      <xdr:rowOff>4762</xdr:rowOff>
    </xdr:from>
    <xdr:to>
      <xdr:col>4</xdr:col>
      <xdr:colOff>2381250</xdr:colOff>
      <xdr:row>17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C56BCE-A685-406D-AD1A-058C28190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BD9D2-FC57-4FB4-AFD1-19D8873139BA}" name="Tabla2" displayName="Tabla2" ref="A1:E27" totalsRowShown="0">
  <autoFilter ref="A1:E27" xr:uid="{9F6C41B1-5E8E-4C37-9AC6-B55376A78433}"/>
  <tableColumns count="5">
    <tableColumn id="1" xr3:uid="{4ECB8B9E-23B3-484C-B60B-8179BB3BEED0}" name="años"/>
    <tableColumn id="2" xr3:uid="{D0A489A4-B6E4-4587-9FD0-A87B084772F1}" name="matriculas"/>
    <tableColumn id="3" xr3:uid="{114032A2-DE03-405C-83D2-BBB160C8465D}" name="Previsión(matriculas)">
      <calculatedColumnFormula>_xlfn.FORECAST.ETS(A2,$B$2:$B$21,$A$2:$A$21,1,1)</calculatedColumnFormula>
    </tableColumn>
    <tableColumn id="4" xr3:uid="{BF812019-0A16-43D2-A879-0021C0D75516}" name="Límite de confianza inferior(matriculas)" dataDxfId="2">
      <calculatedColumnFormula>C2-_xlfn.FORECAST.ETS.CONFINT(A2,$B$2:$B$21,$A$2:$A$21,0.95,1,1)</calculatedColumnFormula>
    </tableColumn>
    <tableColumn id="5" xr3:uid="{D9645CF4-25E8-4D06-ACE5-4473D5FD6D29}" name="Límite de confianza superior(matriculas)" dataDxfId="1">
      <calculatedColumnFormula>C2+_xlfn.FORECAST.ETS.CONFINT(A2,$B$2:$B$21,$A$2:$A$21,0.95,1,1)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623E6A-A472-40DF-9494-BA7FBC906F9B}" name="Tabla3" displayName="Tabla3" ref="G1:H8" totalsRowShown="0">
  <autoFilter ref="G1:H8" xr:uid="{F07B1047-D725-4564-9FBF-B6DD4A23C01E}"/>
  <tableColumns count="2">
    <tableColumn id="1" xr3:uid="{C4802F2F-13C9-4243-BACB-1DE47CEAB66B}" name="Estadística"/>
    <tableColumn id="2" xr3:uid="{438AEA28-D16E-48F7-A551-7CE389CDF04E}" name="Va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8EA6C-BF80-4E94-B307-560E5117A3AB}">
  <dimension ref="A1:H27"/>
  <sheetViews>
    <sheetView tabSelected="1" workbookViewId="0">
      <selection activeCell="G12" sqref="G12"/>
    </sheetView>
  </sheetViews>
  <sheetFormatPr baseColWidth="10" defaultRowHeight="15" x14ac:dyDescent="0.25"/>
  <cols>
    <col min="2" max="2" width="12.28515625" customWidth="1"/>
    <col min="3" max="3" width="22" customWidth="1"/>
    <col min="4" max="4" width="38" customWidth="1"/>
    <col min="5" max="5" width="38.7109375" customWidth="1"/>
    <col min="7" max="7" width="12.42578125" customWidth="1"/>
    <col min="8" max="8" width="7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25">
      <c r="A2">
        <v>2000</v>
      </c>
      <c r="B2">
        <v>349</v>
      </c>
      <c r="G2" t="s">
        <v>7</v>
      </c>
      <c r="H2" s="8">
        <f>_xlfn.FORECAST.ETS.STAT($B$2:$B$21,$A$2:$A$21,1,1,1)</f>
        <v>0.251</v>
      </c>
    </row>
    <row r="3" spans="1:8" x14ac:dyDescent="0.25">
      <c r="A3">
        <v>2001</v>
      </c>
      <c r="B3">
        <v>298</v>
      </c>
      <c r="G3" t="s">
        <v>8</v>
      </c>
      <c r="H3" s="8">
        <f>_xlfn.FORECAST.ETS.STAT($B$2:$B$21,$A$2:$A$21,2,1,1)</f>
        <v>1E-3</v>
      </c>
    </row>
    <row r="4" spans="1:8" x14ac:dyDescent="0.25">
      <c r="A4">
        <v>2002</v>
      </c>
      <c r="B4">
        <v>276</v>
      </c>
      <c r="G4" t="s">
        <v>9</v>
      </c>
      <c r="H4" s="8">
        <f>_xlfn.FORECAST.ETS.STAT($B$2:$B$21,$A$2:$A$21,3,1,1)</f>
        <v>1E-3</v>
      </c>
    </row>
    <row r="5" spans="1:8" x14ac:dyDescent="0.25">
      <c r="A5">
        <v>2003</v>
      </c>
      <c r="B5">
        <v>229</v>
      </c>
      <c r="G5" t="s">
        <v>10</v>
      </c>
      <c r="H5" s="8">
        <f>_xlfn.FORECAST.ETS.STAT($B$2:$B$21,$A$2:$A$21,4,1,1)</f>
        <v>0.76928243565456955</v>
      </c>
    </row>
    <row r="6" spans="1:8" x14ac:dyDescent="0.25">
      <c r="A6">
        <v>2004</v>
      </c>
      <c r="B6">
        <v>350</v>
      </c>
      <c r="G6" t="s">
        <v>11</v>
      </c>
      <c r="H6" s="8">
        <f>_xlfn.FORECAST.ETS.STAT($B$2:$B$21,$A$2:$A$21,5,1,1)</f>
        <v>0.16981703264831771</v>
      </c>
    </row>
    <row r="7" spans="1:8" x14ac:dyDescent="0.25">
      <c r="A7">
        <v>2005</v>
      </c>
      <c r="B7">
        <v>230</v>
      </c>
      <c r="G7" t="s">
        <v>12</v>
      </c>
      <c r="H7" s="8">
        <f>_xlfn.FORECAST.ETS.STAT($B$2:$B$21,$A$2:$A$21,6,1,1)</f>
        <v>45.457598470497295</v>
      </c>
    </row>
    <row r="8" spans="1:8" x14ac:dyDescent="0.25">
      <c r="A8">
        <v>2006</v>
      </c>
      <c r="B8">
        <v>290</v>
      </c>
      <c r="G8" t="s">
        <v>13</v>
      </c>
      <c r="H8" s="8">
        <f>_xlfn.FORECAST.ETS.STAT($B$2:$B$21,$A$2:$A$21,7,1,1)</f>
        <v>56.732656790134598</v>
      </c>
    </row>
    <row r="9" spans="1:8" x14ac:dyDescent="0.25">
      <c r="A9">
        <v>2007</v>
      </c>
      <c r="B9">
        <v>270</v>
      </c>
    </row>
    <row r="10" spans="1:8" x14ac:dyDescent="0.25">
      <c r="A10">
        <v>2008</v>
      </c>
      <c r="B10">
        <v>245</v>
      </c>
    </row>
    <row r="11" spans="1:8" x14ac:dyDescent="0.25">
      <c r="A11">
        <v>2009</v>
      </c>
      <c r="B11">
        <v>281</v>
      </c>
    </row>
    <row r="12" spans="1:8" x14ac:dyDescent="0.25">
      <c r="A12">
        <v>2010</v>
      </c>
      <c r="B12">
        <v>360</v>
      </c>
    </row>
    <row r="13" spans="1:8" x14ac:dyDescent="0.25">
      <c r="A13">
        <v>2011</v>
      </c>
      <c r="B13">
        <v>291</v>
      </c>
    </row>
    <row r="14" spans="1:8" x14ac:dyDescent="0.25">
      <c r="A14">
        <v>2012</v>
      </c>
      <c r="B14">
        <v>367</v>
      </c>
    </row>
    <row r="15" spans="1:8" x14ac:dyDescent="0.25">
      <c r="A15">
        <v>2013</v>
      </c>
      <c r="B15">
        <v>190</v>
      </c>
    </row>
    <row r="16" spans="1:8" x14ac:dyDescent="0.25">
      <c r="A16">
        <v>2014</v>
      </c>
      <c r="B16">
        <v>278</v>
      </c>
    </row>
    <row r="17" spans="1:5" x14ac:dyDescent="0.25">
      <c r="A17">
        <v>2015</v>
      </c>
      <c r="B17">
        <v>304</v>
      </c>
    </row>
    <row r="18" spans="1:5" x14ac:dyDescent="0.25">
      <c r="A18">
        <v>2016</v>
      </c>
      <c r="B18">
        <v>401</v>
      </c>
    </row>
    <row r="19" spans="1:5" x14ac:dyDescent="0.25">
      <c r="A19">
        <v>2017</v>
      </c>
      <c r="B19">
        <v>235</v>
      </c>
    </row>
    <row r="20" spans="1:5" x14ac:dyDescent="0.25">
      <c r="A20">
        <v>2018</v>
      </c>
      <c r="B20">
        <v>307</v>
      </c>
    </row>
    <row r="21" spans="1:5" x14ac:dyDescent="0.25">
      <c r="A21">
        <v>2019</v>
      </c>
      <c r="B21">
        <v>198</v>
      </c>
      <c r="C21">
        <v>198</v>
      </c>
      <c r="D21" s="1">
        <v>198</v>
      </c>
      <c r="E21" s="1">
        <v>198</v>
      </c>
    </row>
    <row r="22" spans="1:5" x14ac:dyDescent="0.25">
      <c r="A22">
        <v>2020</v>
      </c>
      <c r="C22">
        <f t="shared" ref="C22:C27" si="0">_xlfn.FORECAST.ETS(A22,$B$2:$B$21,$A$2:$A$21,1,1)</f>
        <v>252.02344271209617</v>
      </c>
      <c r="D22" s="1">
        <f t="shared" ref="D22:D27" si="1">C22-_xlfn.FORECAST.ETS.CONFINT(A22,$B$2:$B$21,$A$2:$A$21,0.95,1,1)</f>
        <v>167.55137121098949</v>
      </c>
      <c r="E22" s="1">
        <f t="shared" ref="E22:E27" si="2">C22+_xlfn.FORECAST.ETS.CONFINT(A22,$B$2:$B$21,$A$2:$A$21,0.95,1,1)</f>
        <v>336.49551421320285</v>
      </c>
    </row>
    <row r="23" spans="1:5" x14ac:dyDescent="0.25">
      <c r="A23">
        <v>2021</v>
      </c>
      <c r="C23">
        <f t="shared" si="0"/>
        <v>244.37852484437485</v>
      </c>
      <c r="D23" s="1">
        <f t="shared" si="1"/>
        <v>157.26557738157959</v>
      </c>
      <c r="E23" s="1">
        <f t="shared" si="2"/>
        <v>331.49147230717011</v>
      </c>
    </row>
    <row r="24" spans="1:5" x14ac:dyDescent="0.25">
      <c r="A24">
        <v>2022</v>
      </c>
      <c r="C24">
        <f t="shared" si="0"/>
        <v>351.11883229202408</v>
      </c>
      <c r="D24" s="1">
        <f t="shared" si="1"/>
        <v>261.42265728600978</v>
      </c>
      <c r="E24" s="1">
        <f t="shared" si="2"/>
        <v>440.81500729803838</v>
      </c>
    </row>
    <row r="25" spans="1:5" x14ac:dyDescent="0.25">
      <c r="A25">
        <v>2023</v>
      </c>
      <c r="C25">
        <f t="shared" si="0"/>
        <v>228.4853538937821</v>
      </c>
      <c r="D25" s="1">
        <f t="shared" si="1"/>
        <v>136.25867814369752</v>
      </c>
      <c r="E25" s="1">
        <f t="shared" si="2"/>
        <v>320.71202964386669</v>
      </c>
    </row>
    <row r="26" spans="1:5" x14ac:dyDescent="0.25">
      <c r="A26">
        <v>2024</v>
      </c>
      <c r="C26">
        <f t="shared" si="0"/>
        <v>281.55048699387709</v>
      </c>
      <c r="D26" s="1">
        <f t="shared" si="1"/>
        <v>186.841735474693</v>
      </c>
      <c r="E26" s="1">
        <f t="shared" si="2"/>
        <v>376.25923851306118</v>
      </c>
    </row>
    <row r="27" spans="1:5" x14ac:dyDescent="0.25">
      <c r="A27">
        <v>2025</v>
      </c>
      <c r="C27">
        <f t="shared" si="0"/>
        <v>256.29750264097902</v>
      </c>
      <c r="D27" s="1">
        <f t="shared" si="1"/>
        <v>159.15131504205561</v>
      </c>
      <c r="E27" s="1">
        <f t="shared" si="2"/>
        <v>353.44369023990242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15C60-F30B-47EC-8289-B1C4677B95B4}">
  <dimension ref="B4:AB25"/>
  <sheetViews>
    <sheetView topLeftCell="B7" zoomScaleNormal="100" workbookViewId="0">
      <selection activeCell="H23" sqref="H23"/>
    </sheetView>
  </sheetViews>
  <sheetFormatPr baseColWidth="10" defaultRowHeight="15" x14ac:dyDescent="0.25"/>
  <cols>
    <col min="3" max="12" width="6.85546875" customWidth="1"/>
    <col min="13" max="13" width="7.5703125" customWidth="1"/>
    <col min="14" max="22" width="6.85546875" customWidth="1"/>
  </cols>
  <sheetData>
    <row r="4" spans="2:28" x14ac:dyDescent="0.25">
      <c r="B4" s="9"/>
      <c r="C4" s="10" t="s">
        <v>14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2:28" ht="16.5" customHeight="1" x14ac:dyDescent="0.25">
      <c r="B5" s="9"/>
      <c r="C5" s="10" t="s">
        <v>15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9"/>
      <c r="P5" s="9"/>
      <c r="Q5" s="18" t="s">
        <v>20</v>
      </c>
      <c r="R5" s="18" t="s">
        <v>28</v>
      </c>
      <c r="S5" s="18"/>
      <c r="T5" s="18"/>
      <c r="U5" s="18"/>
      <c r="V5" s="18"/>
      <c r="W5" s="9"/>
      <c r="X5" s="9"/>
      <c r="Y5" s="9"/>
      <c r="Z5" s="9"/>
      <c r="AA5" s="9"/>
      <c r="AB5" s="9"/>
    </row>
    <row r="6" spans="2:28" x14ac:dyDescent="0.25">
      <c r="C6" s="11" t="s">
        <v>16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Q6" s="19" t="s">
        <v>21</v>
      </c>
      <c r="R6" s="19" t="s">
        <v>27</v>
      </c>
      <c r="S6" s="19"/>
      <c r="T6" s="19"/>
      <c r="U6" s="19"/>
      <c r="V6" s="19"/>
    </row>
    <row r="7" spans="2:28" x14ac:dyDescent="0.25">
      <c r="C7" s="11" t="s">
        <v>17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Q7" s="19" t="s">
        <v>22</v>
      </c>
      <c r="R7" s="19" t="s">
        <v>26</v>
      </c>
      <c r="S7" s="19"/>
      <c r="T7" s="19"/>
      <c r="U7" s="19"/>
      <c r="V7" s="19"/>
    </row>
    <row r="8" spans="2:28" x14ac:dyDescent="0.25">
      <c r="Q8" s="19" t="s">
        <v>23</v>
      </c>
      <c r="R8" s="19" t="s">
        <v>29</v>
      </c>
      <c r="S8" s="19"/>
      <c r="T8" s="19"/>
      <c r="U8" s="19"/>
      <c r="V8" s="19"/>
    </row>
    <row r="9" spans="2:28" x14ac:dyDescent="0.25">
      <c r="C9" s="12" t="s">
        <v>18</v>
      </c>
      <c r="D9" s="22" t="s">
        <v>19</v>
      </c>
      <c r="E9" s="22"/>
      <c r="F9" s="22"/>
      <c r="G9" s="22"/>
      <c r="J9" s="13"/>
      <c r="K9" s="13" t="s">
        <v>20</v>
      </c>
      <c r="L9" s="13" t="s">
        <v>21</v>
      </c>
      <c r="M9" s="13" t="s">
        <v>22</v>
      </c>
      <c r="N9" s="13" t="s">
        <v>25</v>
      </c>
      <c r="O9" s="16" t="s">
        <v>23</v>
      </c>
    </row>
    <row r="10" spans="2:28" x14ac:dyDescent="0.25">
      <c r="C10" s="15">
        <v>90</v>
      </c>
      <c r="D10" s="21">
        <v>2</v>
      </c>
      <c r="E10" s="21"/>
      <c r="F10" s="21"/>
      <c r="G10" s="21"/>
      <c r="J10" s="14">
        <v>2</v>
      </c>
      <c r="K10" s="14">
        <v>3</v>
      </c>
      <c r="L10" s="14">
        <v>3</v>
      </c>
      <c r="M10" s="14">
        <f>K10/$K$14</f>
        <v>0.27272727272727271</v>
      </c>
      <c r="N10" s="17">
        <v>27</v>
      </c>
      <c r="O10" s="14">
        <v>27</v>
      </c>
    </row>
    <row r="11" spans="2:28" x14ac:dyDescent="0.25">
      <c r="C11" s="15">
        <v>91</v>
      </c>
      <c r="D11" s="21">
        <v>4</v>
      </c>
      <c r="E11" s="21"/>
      <c r="F11" s="21"/>
      <c r="G11" s="21"/>
      <c r="J11" s="14">
        <v>3</v>
      </c>
      <c r="K11" s="14">
        <v>3</v>
      </c>
      <c r="L11" s="14">
        <v>6</v>
      </c>
      <c r="M11" s="14">
        <f t="shared" ref="M11:M13" si="0">K11/$K$14</f>
        <v>0.27272727272727271</v>
      </c>
      <c r="N11" s="17">
        <v>27</v>
      </c>
      <c r="O11" s="14">
        <v>54</v>
      </c>
    </row>
    <row r="12" spans="2:28" x14ac:dyDescent="0.25">
      <c r="C12" s="15">
        <v>92</v>
      </c>
      <c r="D12" s="21">
        <v>3</v>
      </c>
      <c r="E12" s="21"/>
      <c r="F12" s="21"/>
      <c r="G12" s="21"/>
      <c r="J12" s="14">
        <v>4</v>
      </c>
      <c r="K12" s="14">
        <v>4</v>
      </c>
      <c r="L12" s="14">
        <v>10</v>
      </c>
      <c r="M12" s="14">
        <f t="shared" si="0"/>
        <v>0.36363636363636365</v>
      </c>
      <c r="N12" s="17">
        <v>36</v>
      </c>
      <c r="O12" s="14">
        <v>90</v>
      </c>
    </row>
    <row r="13" spans="2:28" x14ac:dyDescent="0.25">
      <c r="C13" s="15">
        <v>93</v>
      </c>
      <c r="D13" s="21">
        <v>3</v>
      </c>
      <c r="E13" s="21"/>
      <c r="F13" s="21"/>
      <c r="G13" s="21"/>
      <c r="J13" s="14">
        <v>5</v>
      </c>
      <c r="K13" s="14">
        <v>1</v>
      </c>
      <c r="L13" s="14">
        <v>11</v>
      </c>
      <c r="M13" s="14">
        <f t="shared" si="0"/>
        <v>9.0909090909090912E-2</v>
      </c>
      <c r="N13" s="17">
        <v>9</v>
      </c>
      <c r="O13" s="14">
        <v>100</v>
      </c>
    </row>
    <row r="14" spans="2:28" x14ac:dyDescent="0.25">
      <c r="C14" s="15">
        <v>94</v>
      </c>
      <c r="D14" s="21">
        <v>4</v>
      </c>
      <c r="E14" s="21"/>
      <c r="F14" s="21"/>
      <c r="G14" s="21"/>
      <c r="J14" s="14" t="s">
        <v>24</v>
      </c>
      <c r="K14" s="14">
        <f>SUM(K10:K13)</f>
        <v>11</v>
      </c>
      <c r="L14" s="14"/>
      <c r="M14" s="14"/>
      <c r="N14" s="14"/>
      <c r="O14" s="14"/>
    </row>
    <row r="15" spans="2:28" x14ac:dyDescent="0.25">
      <c r="C15" s="15">
        <v>95</v>
      </c>
      <c r="D15" s="21">
        <v>3</v>
      </c>
      <c r="E15" s="21"/>
      <c r="F15" s="21"/>
      <c r="G15" s="21"/>
    </row>
    <row r="16" spans="2:28" x14ac:dyDescent="0.25">
      <c r="C16" s="15">
        <v>96</v>
      </c>
      <c r="D16" s="21">
        <v>2</v>
      </c>
      <c r="E16" s="21"/>
      <c r="F16" s="21"/>
      <c r="G16" s="21"/>
    </row>
    <row r="17" spans="3:17" x14ac:dyDescent="0.25">
      <c r="C17" s="15">
        <v>97</v>
      </c>
      <c r="D17" s="23">
        <v>4</v>
      </c>
      <c r="E17" s="23"/>
      <c r="F17" s="23"/>
      <c r="G17" s="23"/>
      <c r="J17" s="24" t="s">
        <v>30</v>
      </c>
      <c r="K17" s="24"/>
      <c r="L17" s="24"/>
      <c r="M17" s="24"/>
      <c r="N17" s="24">
        <f>AVERAGE(D10:G20)</f>
        <v>3.2727272727272729</v>
      </c>
      <c r="O17" s="24"/>
      <c r="P17" s="24"/>
      <c r="Q17" s="24"/>
    </row>
    <row r="18" spans="3:17" x14ac:dyDescent="0.25">
      <c r="C18" s="15">
        <v>98</v>
      </c>
      <c r="D18" s="21">
        <v>5</v>
      </c>
      <c r="E18" s="21"/>
      <c r="F18" s="21"/>
      <c r="G18" s="21"/>
      <c r="J18" s="24" t="s">
        <v>32</v>
      </c>
      <c r="K18" s="24"/>
      <c r="L18" s="24"/>
      <c r="M18" s="24"/>
      <c r="N18" s="24">
        <v>3.27</v>
      </c>
      <c r="O18" s="24"/>
      <c r="P18" s="24"/>
      <c r="Q18" s="24"/>
    </row>
    <row r="19" spans="3:17" x14ac:dyDescent="0.25">
      <c r="C19" s="15">
        <v>99</v>
      </c>
      <c r="D19" s="21">
        <v>2</v>
      </c>
      <c r="E19" s="21"/>
      <c r="F19" s="21"/>
      <c r="G19" s="21"/>
      <c r="J19" s="24" t="s">
        <v>33</v>
      </c>
      <c r="K19" s="24"/>
      <c r="L19" s="24"/>
      <c r="M19" s="24"/>
      <c r="N19" s="24">
        <v>3</v>
      </c>
      <c r="O19" s="24"/>
      <c r="P19" s="24"/>
      <c r="Q19" s="24"/>
    </row>
    <row r="20" spans="3:17" x14ac:dyDescent="0.25">
      <c r="C20" s="15">
        <v>100</v>
      </c>
      <c r="D20" s="21">
        <v>4</v>
      </c>
      <c r="E20" s="21"/>
      <c r="F20" s="21"/>
      <c r="G20" s="21"/>
      <c r="J20" s="24" t="s">
        <v>31</v>
      </c>
      <c r="K20" s="24"/>
      <c r="L20" s="24"/>
      <c r="M20" s="24"/>
      <c r="N20" s="24">
        <f>MODE(D10:G20)</f>
        <v>4</v>
      </c>
      <c r="O20" s="24"/>
      <c r="P20" s="24"/>
      <c r="Q20" s="24"/>
    </row>
    <row r="21" spans="3:17" x14ac:dyDescent="0.25">
      <c r="C21" s="20"/>
      <c r="D21" s="20"/>
      <c r="E21" s="20"/>
      <c r="F21" s="20"/>
      <c r="G21" s="20"/>
      <c r="J21" s="24" t="s">
        <v>35</v>
      </c>
      <c r="K21" s="24"/>
      <c r="L21" s="24"/>
      <c r="M21" s="24"/>
      <c r="N21" s="25">
        <f>QUARTILE(D10:G20,1)</f>
        <v>2.5</v>
      </c>
      <c r="O21" s="26"/>
      <c r="P21" s="26"/>
      <c r="Q21" s="27"/>
    </row>
    <row r="22" spans="3:17" x14ac:dyDescent="0.25">
      <c r="C22" s="20"/>
      <c r="D22" s="20"/>
      <c r="E22" s="20"/>
      <c r="F22" s="20"/>
      <c r="G22" s="20"/>
      <c r="J22" s="24" t="s">
        <v>36</v>
      </c>
      <c r="K22" s="24"/>
      <c r="L22" s="24"/>
      <c r="M22" s="24"/>
      <c r="N22" s="25">
        <f>QUARTILE(D10:G20,2)</f>
        <v>3</v>
      </c>
      <c r="O22" s="26"/>
      <c r="P22" s="26"/>
      <c r="Q22" s="27"/>
    </row>
    <row r="23" spans="3:17" x14ac:dyDescent="0.25">
      <c r="C23" s="20"/>
      <c r="D23" s="20"/>
      <c r="E23" s="20"/>
      <c r="F23" s="20"/>
      <c r="G23" s="20"/>
      <c r="J23" s="24" t="s">
        <v>37</v>
      </c>
      <c r="K23" s="24"/>
      <c r="L23" s="24"/>
      <c r="M23" s="24"/>
      <c r="N23" s="25">
        <f>QUARTILE(D10:G20,3)</f>
        <v>4</v>
      </c>
      <c r="O23" s="26"/>
      <c r="P23" s="26"/>
      <c r="Q23" s="27"/>
    </row>
    <row r="24" spans="3:17" x14ac:dyDescent="0.25">
      <c r="J24" s="24" t="s">
        <v>38</v>
      </c>
      <c r="K24" s="24"/>
      <c r="L24" s="24"/>
      <c r="M24" s="24"/>
      <c r="N24" s="24">
        <f>QUARTILE(D10:G20,4)</f>
        <v>5</v>
      </c>
      <c r="O24" s="24"/>
      <c r="P24" s="24"/>
      <c r="Q24" s="24"/>
    </row>
    <row r="25" spans="3:17" x14ac:dyDescent="0.25">
      <c r="J25" s="24" t="s">
        <v>34</v>
      </c>
      <c r="K25" s="24"/>
      <c r="L25" s="24"/>
      <c r="M25" s="24"/>
      <c r="N25" s="24">
        <f>_xlfn.VAR.S(D10:G20)</f>
        <v>1.0181818181818187</v>
      </c>
      <c r="O25" s="24"/>
      <c r="P25" s="24"/>
      <c r="Q25" s="24"/>
    </row>
  </sheetData>
  <mergeCells count="30">
    <mergeCell ref="N20:Q20"/>
    <mergeCell ref="N24:Q24"/>
    <mergeCell ref="N25:Q25"/>
    <mergeCell ref="N21:Q21"/>
    <mergeCell ref="N22:Q22"/>
    <mergeCell ref="N23:Q23"/>
    <mergeCell ref="J17:M17"/>
    <mergeCell ref="J18:M18"/>
    <mergeCell ref="J19:M19"/>
    <mergeCell ref="J20:M20"/>
    <mergeCell ref="J24:M24"/>
    <mergeCell ref="J25:M25"/>
    <mergeCell ref="J21:M21"/>
    <mergeCell ref="J22:M22"/>
    <mergeCell ref="J23:M23"/>
    <mergeCell ref="N17:Q17"/>
    <mergeCell ref="N18:Q18"/>
    <mergeCell ref="N19:Q19"/>
    <mergeCell ref="D16:G16"/>
    <mergeCell ref="D17:G17"/>
    <mergeCell ref="D18:G18"/>
    <mergeCell ref="D19:G19"/>
    <mergeCell ref="D20:G20"/>
    <mergeCell ref="D15:G15"/>
    <mergeCell ref="D9:G9"/>
    <mergeCell ref="D10:G10"/>
    <mergeCell ref="D11:G11"/>
    <mergeCell ref="D12:G12"/>
    <mergeCell ref="D13:G13"/>
    <mergeCell ref="D14:G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8207-88DD-4AEC-AEE5-4A42F3B5D89C}">
  <dimension ref="B2:L28"/>
  <sheetViews>
    <sheetView workbookViewId="0">
      <selection activeCell="E3" sqref="E3:L3"/>
    </sheetView>
  </sheetViews>
  <sheetFormatPr baseColWidth="10" defaultRowHeight="15" x14ac:dyDescent="0.25"/>
  <sheetData>
    <row r="2" spans="2:12" x14ac:dyDescent="0.25">
      <c r="B2" s="2" t="s">
        <v>0</v>
      </c>
      <c r="C2" s="3" t="s">
        <v>1</v>
      </c>
    </row>
    <row r="3" spans="2:12" x14ac:dyDescent="0.25">
      <c r="B3" s="4">
        <v>2000</v>
      </c>
      <c r="C3" s="5">
        <v>349</v>
      </c>
      <c r="E3" s="24" t="s">
        <v>1</v>
      </c>
      <c r="F3" s="24"/>
      <c r="G3" s="24"/>
      <c r="H3" s="24"/>
      <c r="I3" s="24"/>
      <c r="J3" s="24"/>
      <c r="K3" s="24"/>
      <c r="L3" s="24"/>
    </row>
    <row r="4" spans="2:12" x14ac:dyDescent="0.25">
      <c r="B4" s="6">
        <v>2001</v>
      </c>
      <c r="C4" s="7">
        <v>298</v>
      </c>
      <c r="E4" s="24" t="s">
        <v>30</v>
      </c>
      <c r="F4" s="24"/>
      <c r="G4" s="24"/>
      <c r="H4" s="24"/>
      <c r="I4" s="24">
        <f>AVERAGE(C3:C28)</f>
        <v>283.11538461538464</v>
      </c>
      <c r="J4" s="24"/>
      <c r="K4" s="24"/>
      <c r="L4" s="24"/>
    </row>
    <row r="5" spans="2:12" x14ac:dyDescent="0.25">
      <c r="B5" s="4">
        <v>2002</v>
      </c>
      <c r="C5" s="5">
        <v>276</v>
      </c>
      <c r="E5" s="24" t="s">
        <v>39</v>
      </c>
      <c r="F5" s="24"/>
      <c r="G5" s="24"/>
      <c r="H5" s="24"/>
      <c r="I5" s="24">
        <f>MEDIAN(C3:C28)</f>
        <v>279.5</v>
      </c>
      <c r="J5" s="24"/>
      <c r="K5" s="24"/>
      <c r="L5" s="24"/>
    </row>
    <row r="6" spans="2:12" x14ac:dyDescent="0.25">
      <c r="B6" s="6">
        <v>2003</v>
      </c>
      <c r="C6" s="7">
        <v>229</v>
      </c>
      <c r="E6" s="24" t="s">
        <v>31</v>
      </c>
      <c r="F6" s="24"/>
      <c r="G6" s="24"/>
      <c r="H6" s="24"/>
      <c r="I6" s="24">
        <f>MODE(C3:C28)</f>
        <v>281</v>
      </c>
      <c r="J6" s="24"/>
      <c r="K6" s="24"/>
      <c r="L6" s="24"/>
    </row>
    <row r="7" spans="2:12" x14ac:dyDescent="0.25">
      <c r="B7" s="4">
        <v>2004</v>
      </c>
      <c r="C7" s="5">
        <v>350</v>
      </c>
      <c r="E7" s="24" t="s">
        <v>40</v>
      </c>
      <c r="F7" s="24"/>
      <c r="G7" s="24"/>
      <c r="H7" s="24"/>
      <c r="I7" s="24">
        <f>_xlfn.STDEV.S(C3:C28)</f>
        <v>54.246346917061153</v>
      </c>
      <c r="J7" s="24"/>
      <c r="K7" s="24"/>
      <c r="L7" s="24"/>
    </row>
    <row r="8" spans="2:12" x14ac:dyDescent="0.25">
      <c r="B8" s="6">
        <v>2005</v>
      </c>
      <c r="C8" s="7">
        <v>230</v>
      </c>
      <c r="E8" s="29" t="s">
        <v>41</v>
      </c>
      <c r="F8" s="29"/>
      <c r="G8" s="29"/>
      <c r="H8" s="29"/>
      <c r="I8" s="30">
        <f>_xlfn.VAR.S(C3:C28)</f>
        <v>2942.6661538461503</v>
      </c>
      <c r="J8" s="31"/>
      <c r="K8" s="31"/>
      <c r="L8" s="32"/>
    </row>
    <row r="9" spans="2:12" x14ac:dyDescent="0.25">
      <c r="B9" s="4">
        <v>2006</v>
      </c>
      <c r="C9" s="5">
        <v>290</v>
      </c>
      <c r="E9" s="24" t="s">
        <v>42</v>
      </c>
      <c r="F9" s="24"/>
      <c r="G9" s="24"/>
      <c r="H9" s="24"/>
      <c r="I9" s="24">
        <f>SKEW(C3:C28)</f>
        <v>0.38783198224855092</v>
      </c>
      <c r="J9" s="24"/>
      <c r="K9" s="24"/>
      <c r="L9" s="24"/>
    </row>
    <row r="10" spans="2:12" x14ac:dyDescent="0.25">
      <c r="B10" s="6">
        <v>2007</v>
      </c>
      <c r="C10" s="7">
        <v>270</v>
      </c>
      <c r="E10" s="28"/>
      <c r="F10" s="28"/>
      <c r="G10" s="28"/>
      <c r="H10" s="28"/>
      <c r="I10" s="28"/>
      <c r="J10" s="28"/>
      <c r="K10" s="28"/>
      <c r="L10" s="28"/>
    </row>
    <row r="11" spans="2:12" x14ac:dyDescent="0.25">
      <c r="B11" s="4">
        <v>2008</v>
      </c>
      <c r="C11" s="5">
        <v>245</v>
      </c>
      <c r="E11" s="28"/>
      <c r="F11" s="28"/>
      <c r="G11" s="28"/>
      <c r="H11" s="28"/>
      <c r="I11" s="28"/>
      <c r="J11" s="28"/>
      <c r="K11" s="28"/>
      <c r="L11" s="28"/>
    </row>
    <row r="12" spans="2:12" x14ac:dyDescent="0.25">
      <c r="B12" s="6">
        <v>2009</v>
      </c>
      <c r="C12" s="7">
        <v>281</v>
      </c>
      <c r="E12" s="28"/>
      <c r="F12" s="28"/>
      <c r="G12" s="28"/>
      <c r="H12" s="28"/>
      <c r="I12" s="28"/>
      <c r="J12" s="28"/>
      <c r="K12" s="28"/>
      <c r="L12" s="28"/>
    </row>
    <row r="13" spans="2:12" x14ac:dyDescent="0.25">
      <c r="B13" s="4">
        <v>2010</v>
      </c>
      <c r="C13" s="5">
        <v>360</v>
      </c>
      <c r="E13" s="24" t="s">
        <v>0</v>
      </c>
      <c r="F13" s="24"/>
      <c r="G13" s="24"/>
      <c r="H13" s="24"/>
      <c r="I13" s="24"/>
      <c r="J13" s="24"/>
      <c r="K13" s="24"/>
      <c r="L13" s="24"/>
    </row>
    <row r="14" spans="2:12" x14ac:dyDescent="0.25">
      <c r="B14" s="6">
        <v>2011</v>
      </c>
      <c r="C14" s="7">
        <v>291</v>
      </c>
      <c r="E14" s="24" t="s">
        <v>30</v>
      </c>
      <c r="F14" s="24"/>
      <c r="G14" s="24"/>
      <c r="H14" s="24"/>
      <c r="I14" s="24">
        <f>AVERAGE(B3:B28)</f>
        <v>2012.5</v>
      </c>
      <c r="J14" s="24"/>
      <c r="K14" s="24"/>
      <c r="L14" s="24"/>
    </row>
    <row r="15" spans="2:12" x14ac:dyDescent="0.25">
      <c r="B15" s="4">
        <v>2012</v>
      </c>
      <c r="C15" s="5">
        <v>367</v>
      </c>
      <c r="E15" s="24" t="s">
        <v>39</v>
      </c>
      <c r="F15" s="24"/>
      <c r="G15" s="24"/>
      <c r="H15" s="24"/>
      <c r="I15" s="24">
        <f>MEDIAN(B3:B28)</f>
        <v>2012.5</v>
      </c>
      <c r="J15" s="24"/>
      <c r="K15" s="24"/>
      <c r="L15" s="24"/>
    </row>
    <row r="16" spans="2:12" x14ac:dyDescent="0.25">
      <c r="B16" s="6">
        <v>2013</v>
      </c>
      <c r="C16" s="7">
        <v>190</v>
      </c>
      <c r="E16" s="24" t="s">
        <v>31</v>
      </c>
      <c r="F16" s="24"/>
      <c r="G16" s="24"/>
      <c r="H16" s="24"/>
      <c r="I16" s="24" t="s">
        <v>43</v>
      </c>
      <c r="J16" s="24"/>
      <c r="K16" s="24"/>
      <c r="L16" s="24"/>
    </row>
    <row r="17" spans="2:12" x14ac:dyDescent="0.25">
      <c r="B17" s="4">
        <v>2014</v>
      </c>
      <c r="C17" s="5">
        <v>278</v>
      </c>
      <c r="E17" s="24" t="s">
        <v>40</v>
      </c>
      <c r="F17" s="24"/>
      <c r="G17" s="24"/>
      <c r="H17" s="24"/>
      <c r="I17" s="24">
        <f>_xlfn.STDEV.S(B3:B28)</f>
        <v>7.6485292703891776</v>
      </c>
      <c r="J17" s="24"/>
      <c r="K17" s="24"/>
      <c r="L17" s="24"/>
    </row>
    <row r="18" spans="2:12" x14ac:dyDescent="0.25">
      <c r="B18" s="6">
        <v>2015</v>
      </c>
      <c r="C18" s="7">
        <v>304</v>
      </c>
      <c r="E18" s="29" t="s">
        <v>41</v>
      </c>
      <c r="F18" s="29"/>
      <c r="G18" s="29"/>
      <c r="H18" s="29"/>
      <c r="I18" s="30">
        <f>_xlfn.VAR.S(B3:B28)</f>
        <v>58.5</v>
      </c>
      <c r="J18" s="31"/>
      <c r="K18" s="31"/>
      <c r="L18" s="32"/>
    </row>
    <row r="19" spans="2:12" x14ac:dyDescent="0.25">
      <c r="B19" s="4">
        <v>2016</v>
      </c>
      <c r="C19" s="5">
        <v>401</v>
      </c>
      <c r="E19" s="24" t="s">
        <v>42</v>
      </c>
      <c r="F19" s="24"/>
      <c r="G19" s="24"/>
      <c r="H19" s="24"/>
      <c r="I19" s="24">
        <f>SKEW(B3:B28)</f>
        <v>0</v>
      </c>
      <c r="J19" s="24"/>
      <c r="K19" s="24"/>
      <c r="L19" s="24"/>
    </row>
    <row r="20" spans="2:12" x14ac:dyDescent="0.25">
      <c r="B20" s="6">
        <v>2017</v>
      </c>
      <c r="C20" s="7">
        <v>235</v>
      </c>
    </row>
    <row r="21" spans="2:12" x14ac:dyDescent="0.25">
      <c r="B21" s="4">
        <v>2018</v>
      </c>
      <c r="C21" s="5">
        <v>307</v>
      </c>
    </row>
    <row r="22" spans="2:12" x14ac:dyDescent="0.25">
      <c r="B22" s="6">
        <v>2019</v>
      </c>
      <c r="C22" s="7">
        <v>198</v>
      </c>
    </row>
    <row r="23" spans="2:12" x14ac:dyDescent="0.25">
      <c r="B23" s="4">
        <v>2020</v>
      </c>
      <c r="C23" s="5">
        <v>252</v>
      </c>
    </row>
    <row r="24" spans="2:12" x14ac:dyDescent="0.25">
      <c r="B24" s="6">
        <v>2021</v>
      </c>
      <c r="C24" s="7">
        <v>244</v>
      </c>
    </row>
    <row r="25" spans="2:12" x14ac:dyDescent="0.25">
      <c r="B25" s="4">
        <v>2022</v>
      </c>
      <c r="C25" s="5">
        <v>351</v>
      </c>
    </row>
    <row r="26" spans="2:12" x14ac:dyDescent="0.25">
      <c r="B26" s="6">
        <v>2023</v>
      </c>
      <c r="C26" s="7">
        <v>228</v>
      </c>
    </row>
    <row r="27" spans="2:12" x14ac:dyDescent="0.25">
      <c r="B27" s="4">
        <v>2024</v>
      </c>
      <c r="C27" s="5">
        <v>281</v>
      </c>
    </row>
    <row r="28" spans="2:12" x14ac:dyDescent="0.25">
      <c r="B28" s="6">
        <v>2025</v>
      </c>
      <c r="C28" s="7">
        <v>256</v>
      </c>
    </row>
  </sheetData>
  <mergeCells count="32">
    <mergeCell ref="E19:H19"/>
    <mergeCell ref="I19:L19"/>
    <mergeCell ref="E16:H16"/>
    <mergeCell ref="I16:L16"/>
    <mergeCell ref="E17:H17"/>
    <mergeCell ref="I17:L17"/>
    <mergeCell ref="E18:H18"/>
    <mergeCell ref="I18:L18"/>
    <mergeCell ref="E3:L3"/>
    <mergeCell ref="E13:L13"/>
    <mergeCell ref="E14:H14"/>
    <mergeCell ref="I14:L14"/>
    <mergeCell ref="E15:H15"/>
    <mergeCell ref="I15:L15"/>
    <mergeCell ref="E10:H10"/>
    <mergeCell ref="I10:L10"/>
    <mergeCell ref="E11:H11"/>
    <mergeCell ref="I11:L11"/>
    <mergeCell ref="E12:H12"/>
    <mergeCell ref="I12:L12"/>
    <mergeCell ref="E7:H7"/>
    <mergeCell ref="I7:L7"/>
    <mergeCell ref="E8:H8"/>
    <mergeCell ref="I8:L8"/>
    <mergeCell ref="E9:H9"/>
    <mergeCell ref="I9:L9"/>
    <mergeCell ref="E4:H4"/>
    <mergeCell ref="I4:L4"/>
    <mergeCell ref="E5:H5"/>
    <mergeCell ref="I5:L5"/>
    <mergeCell ref="E6:H6"/>
    <mergeCell ref="I6: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491B-D30C-42D2-8F74-00D052A5560D}">
  <dimension ref="A1"/>
  <sheetViews>
    <sheetView workbookViewId="0">
      <selection activeCell="H18" sqref="H1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ejericio 1</vt:lpstr>
      <vt:lpstr>ejercicio 2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nuñez</dc:creator>
  <cp:lastModifiedBy>brian nuñez</cp:lastModifiedBy>
  <dcterms:created xsi:type="dcterms:W3CDTF">2021-03-28T20:22:50Z</dcterms:created>
  <dcterms:modified xsi:type="dcterms:W3CDTF">2021-12-06T21:33:21Z</dcterms:modified>
</cp:coreProperties>
</file>