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skydebug_tamu_edu/Documents/TAMU/2024 Fall/FINC 642/Homework/"/>
    </mc:Choice>
  </mc:AlternateContent>
  <xr:revisionPtr revIDLastSave="41" documentId="8_{28C3822B-E76C-474C-9BC2-CCEA1C7A5B8C}" xr6:coauthVersionLast="47" xr6:coauthVersionMax="47" xr10:uidLastSave="{82B3A0D3-49DE-4E5E-98B8-CFF84CFDEF6C}"/>
  <bookViews>
    <workbookView xWindow="-103" yWindow="-103" windowWidth="22149" windowHeight="11829" activeTab="10" xr2:uid="{0A1FFDD8-9265-4FFE-8417-E25F12DD459F}"/>
  </bookViews>
  <sheets>
    <sheet name="Spot Prices" sheetId="1" r:id="rId1"/>
    <sheet name="WTI Futures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</sheets>
  <definedNames>
    <definedName name="solver_adj" localSheetId="10" hidden="1">'Q9'!$B$18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'Q9'!$B$22</definedName>
    <definedName name="solver_pre" localSheetId="10" hidden="1">0.000001</definedName>
    <definedName name="solver_rbv" localSheetId="10" hidden="1">1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3</definedName>
    <definedName name="solver_val" localSheetId="10" hidden="1">'Q9'!B9*EXP(-'Q9'!B5*'Q9'!B6)*_xlfn.NORM.S.DIST('Q9'!B12, TRUE)</definedName>
    <definedName name="solver_ver" localSheetId="10" hidden="1">3</definedName>
    <definedName name="SpreadsheetBuilder_1" hidden="1">'WTI Futures'!$A$1:$I$5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20" i="11" s="1"/>
  <c r="B22" i="11" s="1"/>
  <c r="B11" i="11"/>
  <c r="B8" i="11"/>
  <c r="B14" i="8"/>
  <c r="B13" i="8"/>
  <c r="B11" i="8"/>
  <c r="B10" i="8"/>
  <c r="B8" i="8"/>
  <c r="B6" i="8"/>
  <c r="B3" i="8"/>
  <c r="C31" i="6"/>
  <c r="C30" i="6"/>
  <c r="C28" i="6"/>
  <c r="C27" i="6"/>
  <c r="C26" i="6"/>
  <c r="C11" i="6"/>
  <c r="C24" i="6"/>
  <c r="C23" i="6"/>
  <c r="C22" i="6"/>
  <c r="C21" i="6"/>
  <c r="C15" i="6"/>
  <c r="C13" i="6"/>
  <c r="C12" i="6"/>
  <c r="C3" i="6"/>
  <c r="C8" i="6"/>
  <c r="B8" i="5"/>
  <c r="B11" i="5" s="1"/>
  <c r="B12" i="5" s="1"/>
  <c r="C4" i="4"/>
  <c r="D4" i="4"/>
  <c r="E4" i="4"/>
  <c r="F4" i="4"/>
  <c r="G4" i="4"/>
  <c r="H4" i="4"/>
  <c r="I4" i="4"/>
  <c r="B4" i="4"/>
  <c r="C3" i="4"/>
  <c r="D3" i="4"/>
  <c r="E3" i="4"/>
  <c r="F3" i="4"/>
  <c r="G3" i="4"/>
  <c r="H3" i="4"/>
  <c r="I3" i="4"/>
  <c r="B3" i="4"/>
  <c r="J3" i="3"/>
  <c r="I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H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3" i="3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H3" i="1"/>
  <c r="G3" i="1"/>
  <c r="B15" i="5" l="1"/>
  <c r="B14" i="5"/>
  <c r="B12" i="11"/>
  <c r="B14" i="11"/>
  <c r="C16" i="6"/>
  <c r="C18" i="6" s="1"/>
  <c r="C19" i="6" s="1"/>
</calcChain>
</file>

<file path=xl/sharedStrings.xml><?xml version="1.0" encoding="utf-8"?>
<sst xmlns="http://schemas.openxmlformats.org/spreadsheetml/2006/main" count="162" uniqueCount="107">
  <si>
    <t>DATES</t>
  </si>
  <si>
    <t>Start Date</t>
  </si>
  <si>
    <t>End Date</t>
  </si>
  <si>
    <t>CLG4 Comdty</t>
  </si>
  <si>
    <t>CLH4 Comdty</t>
  </si>
  <si>
    <t>CLJ4 Comdty</t>
  </si>
  <si>
    <t>CLK4 Comdty</t>
  </si>
  <si>
    <t>CLM4 Comdty</t>
  </si>
  <si>
    <t>CLN4 Comdty</t>
  </si>
  <si>
    <t>CLQ4 Comdty</t>
  </si>
  <si>
    <t>CLU4 Comdty</t>
  </si>
  <si>
    <t>Dates</t>
  </si>
  <si>
    <t>PX_LAST</t>
  </si>
  <si>
    <t>Feb</t>
  </si>
  <si>
    <t>Mar</t>
  </si>
  <si>
    <t>Apr</t>
  </si>
  <si>
    <t>May</t>
  </si>
  <si>
    <t>Jun</t>
  </si>
  <si>
    <t>Jul</t>
  </si>
  <si>
    <t>Aug</t>
  </si>
  <si>
    <t>Sept</t>
  </si>
  <si>
    <t>WTI Spot (USD/Barrel)</t>
    <phoneticPr fontId="1" type="noConversion"/>
  </si>
  <si>
    <t>Brent Spot (USD/Barrel)</t>
    <phoneticPr fontId="1" type="noConversion"/>
  </si>
  <si>
    <t>Heating Oil Front (Cents/Gallon)</t>
    <phoneticPr fontId="1" type="noConversion"/>
  </si>
  <si>
    <t>LLS Spot (USD/Barrel)</t>
    <phoneticPr fontId="1" type="noConversion"/>
  </si>
  <si>
    <t>Gasoline Front (Cents/Gallon)</t>
    <phoneticPr fontId="1" type="noConversion"/>
  </si>
  <si>
    <t>Heating Oil Front (USD/Barrel)</t>
    <phoneticPr fontId="1" type="noConversion"/>
  </si>
  <si>
    <t>Gasoline Front (USD/Barrel)</t>
    <phoneticPr fontId="1" type="noConversion"/>
  </si>
  <si>
    <t>Basis Spread LLS to WTI</t>
    <phoneticPr fontId="1" type="noConversion"/>
  </si>
  <si>
    <t>Basis Spread Brent to WTI</t>
    <phoneticPr fontId="1" type="noConversion"/>
  </si>
  <si>
    <t>30-day ma of LLS/WTI</t>
    <phoneticPr fontId="1" type="noConversion"/>
  </si>
  <si>
    <t>30-day ma of Brent/WTI</t>
    <phoneticPr fontId="1" type="noConversion"/>
  </si>
  <si>
    <t>LLS/WTI Deviation</t>
    <phoneticPr fontId="1" type="noConversion"/>
  </si>
  <si>
    <t>Brent/WTI Deviation</t>
    <phoneticPr fontId="1" type="noConversion"/>
  </si>
  <si>
    <t>LLS/WTI Blowout</t>
    <phoneticPr fontId="1" type="noConversion"/>
  </si>
  <si>
    <t>Brent/WTI Blowout</t>
    <phoneticPr fontId="1" type="noConversion"/>
  </si>
  <si>
    <t>LLS/WTI Blowout count</t>
    <phoneticPr fontId="1" type="noConversion"/>
  </si>
  <si>
    <t>Brent/WTI Blowout count</t>
    <phoneticPr fontId="1" type="noConversion"/>
  </si>
  <si>
    <t>Highest Price</t>
    <phoneticPr fontId="1" type="noConversion"/>
  </si>
  <si>
    <t>Lowest Price</t>
    <phoneticPr fontId="1" type="noConversion"/>
  </si>
  <si>
    <t>WTI Spot Price</t>
    <phoneticPr fontId="1" type="noConversion"/>
  </si>
  <si>
    <t>Current Volatility</t>
    <phoneticPr fontId="1" type="noConversion"/>
  </si>
  <si>
    <t>Risk Free Rate</t>
    <phoneticPr fontId="1" type="noConversion"/>
  </si>
  <si>
    <t>Strike Price</t>
    <phoneticPr fontId="1" type="noConversion"/>
  </si>
  <si>
    <t>Price of the futures contract that expires on 4/20/2024</t>
    <phoneticPr fontId="1" type="noConversion"/>
  </si>
  <si>
    <t>Payoff</t>
    <phoneticPr fontId="1" type="noConversion"/>
  </si>
  <si>
    <t>Time to expiry</t>
    <phoneticPr fontId="1" type="noConversion"/>
  </si>
  <si>
    <t>d2</t>
    <phoneticPr fontId="1" type="noConversion"/>
  </si>
  <si>
    <t>d1</t>
    <phoneticPr fontId="1" type="noConversion"/>
  </si>
  <si>
    <t>Call Price</t>
    <phoneticPr fontId="1" type="noConversion"/>
  </si>
  <si>
    <t>Put Price</t>
    <phoneticPr fontId="1" type="noConversion"/>
  </si>
  <si>
    <t>(a)</t>
    <phoneticPr fontId="1" type="noConversion"/>
  </si>
  <si>
    <t>(b)</t>
    <phoneticPr fontId="1" type="noConversion"/>
  </si>
  <si>
    <t>LLS Volatility</t>
    <phoneticPr fontId="1" type="noConversion"/>
  </si>
  <si>
    <t>WTI Volatility</t>
    <phoneticPr fontId="1" type="noConversion"/>
  </si>
  <si>
    <t>Correlation</t>
    <phoneticPr fontId="1" type="noConversion"/>
  </si>
  <si>
    <t>Option Tenure</t>
    <phoneticPr fontId="1" type="noConversion"/>
  </si>
  <si>
    <t>risk free rate</t>
    <phoneticPr fontId="1" type="noConversion"/>
  </si>
  <si>
    <t>Spread Volatility</t>
    <phoneticPr fontId="1" type="noConversion"/>
  </si>
  <si>
    <t>LLS Spot Price</t>
    <phoneticPr fontId="1" type="noConversion"/>
  </si>
  <si>
    <t>(c)</t>
    <phoneticPr fontId="1" type="noConversion"/>
  </si>
  <si>
    <t>New WTI Spot Price</t>
    <phoneticPr fontId="1" type="noConversion"/>
  </si>
  <si>
    <t>New Spread</t>
    <phoneticPr fontId="1" type="noConversion"/>
  </si>
  <si>
    <t>new d1</t>
    <phoneticPr fontId="1" type="noConversion"/>
  </si>
  <si>
    <t>new spread volatility</t>
    <phoneticPr fontId="1" type="noConversion"/>
  </si>
  <si>
    <t>new d2</t>
    <phoneticPr fontId="1" type="noConversion"/>
  </si>
  <si>
    <t>New Call Price</t>
    <phoneticPr fontId="1" type="noConversion"/>
  </si>
  <si>
    <t>New Put Price</t>
    <phoneticPr fontId="1" type="noConversion"/>
  </si>
  <si>
    <t>(d)</t>
    <phoneticPr fontId="1" type="noConversion"/>
  </si>
  <si>
    <t>From above, it is better to hold spread call option, since it is already in the money, and it has a higher profitability when spread is widen further</t>
    <phoneticPr fontId="1" type="noConversion"/>
  </si>
  <si>
    <t>Without the Fixed Price Swap:</t>
    <phoneticPr fontId="1" type="noConversion"/>
  </si>
  <si>
    <t>Price Volatility Risk</t>
    <phoneticPr fontId="1" type="noConversion"/>
  </si>
  <si>
    <t xml:space="preserve">Location Basis </t>
    <phoneticPr fontId="1" type="noConversion"/>
  </si>
  <si>
    <t>Quality</t>
    <phoneticPr fontId="1" type="noConversion"/>
  </si>
  <si>
    <t>With the Fixed Price Swap:</t>
    <phoneticPr fontId="1" type="noConversion"/>
  </si>
  <si>
    <t>Basis Risk</t>
    <phoneticPr fontId="1" type="noConversion"/>
  </si>
  <si>
    <t>Counter party risk from bank</t>
    <phoneticPr fontId="1" type="noConversion"/>
  </si>
  <si>
    <t>In this case, I would enter in a basis swap agreement with Eric so that I hedge against basis risks when fixed price and floating price diverges too much.</t>
    <phoneticPr fontId="1" type="noConversion"/>
  </si>
  <si>
    <t>2/2/2024</t>
  </si>
  <si>
    <t>June 2024 WTI contract spot price</t>
    <phoneticPr fontId="1" type="noConversion"/>
  </si>
  <si>
    <t>Strike price</t>
    <phoneticPr fontId="1" type="noConversion"/>
  </si>
  <si>
    <t>Volatility</t>
    <phoneticPr fontId="1" type="noConversion"/>
  </si>
  <si>
    <t>Risk Free rate</t>
    <phoneticPr fontId="1" type="noConversion"/>
  </si>
  <si>
    <t>Forward price</t>
    <phoneticPr fontId="1" type="noConversion"/>
  </si>
  <si>
    <t>Sell future contract to lock in a price for 300000BBL of LLS crude</t>
    <phoneticPr fontId="1" type="noConversion"/>
  </si>
  <si>
    <t>Enter in a forward contract to sell 300000BBL of LLS crude</t>
    <phoneticPr fontId="1" type="noConversion"/>
  </si>
  <si>
    <t>Buy put options with strike price near to the current LLS price covering the expected 300000BBL for March</t>
    <phoneticPr fontId="1" type="noConversion"/>
  </si>
  <si>
    <t>Producer can agree to receive a fixed price per barrel and pay a floating price on LLS crude</t>
    <phoneticPr fontId="1" type="noConversion"/>
  </si>
  <si>
    <t>(e)</t>
    <phoneticPr fontId="1" type="noConversion"/>
  </si>
  <si>
    <t>Type</t>
    <phoneticPr fontId="1" type="noConversion"/>
  </si>
  <si>
    <t xml:space="preserve">Strength </t>
    <phoneticPr fontId="1" type="noConversion"/>
  </si>
  <si>
    <t>Weakness</t>
    <phoneticPr fontId="1" type="noConversion"/>
  </si>
  <si>
    <t>Futures</t>
    <phoneticPr fontId="1" type="noConversion"/>
  </si>
  <si>
    <t>Transparent, highly liquid, and lower counterparty risk</t>
    <phoneticPr fontId="1" type="noConversion"/>
  </si>
  <si>
    <t>Have to pay margins on margin account, potential basis risk</t>
    <phoneticPr fontId="1" type="noConversion"/>
  </si>
  <si>
    <t>Forwards</t>
    <phoneticPr fontId="1" type="noConversion"/>
  </si>
  <si>
    <t>Customizable contract</t>
    <phoneticPr fontId="1" type="noConversion"/>
  </si>
  <si>
    <t>May encounter counterparty risks, lower liquidity</t>
    <phoneticPr fontId="1" type="noConversion"/>
  </si>
  <si>
    <t>Option</t>
    <phoneticPr fontId="1" type="noConversion"/>
  </si>
  <si>
    <t>Can protect downside loss while capturing upside profits</t>
    <phoneticPr fontId="1" type="noConversion"/>
  </si>
  <si>
    <t>Needs to pay premium</t>
    <phoneticPr fontId="1" type="noConversion"/>
  </si>
  <si>
    <t>Swap</t>
    <phoneticPr fontId="1" type="noConversion"/>
  </si>
  <si>
    <t>Can eliminates price risks with no upfront costs</t>
    <phoneticPr fontId="1" type="noConversion"/>
  </si>
  <si>
    <t>Counterparty risks, cannot capture upside profits</t>
    <phoneticPr fontId="1" type="noConversion"/>
  </si>
  <si>
    <t>Put Strike</t>
    <phoneticPr fontId="1" type="noConversion"/>
  </si>
  <si>
    <t>d1 for put</t>
    <phoneticPr fontId="1" type="noConversion"/>
  </si>
  <si>
    <t>d2 for 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</si>
</sst>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3" fillId="0" borderId="0" xfId="0" applyFont="1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Basis Spread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'Q1'!$A$1</c:f>
              <c:strCache>
                <c:ptCount val="1"/>
                <c:pt idx="0">
                  <c:v>Basis Spread LLS to WTI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'Q1'!$A$2:$A$247</c:f>
              <c:numCache>
                <c:formatCode>General</c:formatCode>
                <c:ptCount val="246"/>
                <c:pt idx="1">
                  <c:v>2.5999999999999943</c:v>
                </c:pt>
                <c:pt idx="2">
                  <c:v>2.6000000000000085</c:v>
                </c:pt>
                <c:pt idx="3">
                  <c:v>2.5</c:v>
                </c:pt>
                <c:pt idx="4">
                  <c:v>2.5</c:v>
                </c:pt>
                <c:pt idx="5">
                  <c:v>2.3999999999999915</c:v>
                </c:pt>
                <c:pt idx="6">
                  <c:v>2.3999999999999915</c:v>
                </c:pt>
                <c:pt idx="7">
                  <c:v>2.3999999999999915</c:v>
                </c:pt>
                <c:pt idx="8">
                  <c:v>2.4000000000000057</c:v>
                </c:pt>
                <c:pt idx="9">
                  <c:v>2.4500000000000028</c:v>
                </c:pt>
                <c:pt idx="10">
                  <c:v>2.5999999999999943</c:v>
                </c:pt>
                <c:pt idx="11">
                  <c:v>2.75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3.019999999999996</c:v>
                </c:pt>
                <c:pt idx="17">
                  <c:v>3.0499999999999972</c:v>
                </c:pt>
                <c:pt idx="18">
                  <c:v>2.7600000000000051</c:v>
                </c:pt>
                <c:pt idx="19">
                  <c:v>2.5799999999999983</c:v>
                </c:pt>
                <c:pt idx="20">
                  <c:v>2.5799999999999983</c:v>
                </c:pt>
                <c:pt idx="21">
                  <c:v>2.5799999999999983</c:v>
                </c:pt>
                <c:pt idx="22">
                  <c:v>2.3500000000000085</c:v>
                </c:pt>
                <c:pt idx="23">
                  <c:v>2</c:v>
                </c:pt>
                <c:pt idx="24">
                  <c:v>2</c:v>
                </c:pt>
                <c:pt idx="25">
                  <c:v>1.8299999999999983</c:v>
                </c:pt>
                <c:pt idx="26">
                  <c:v>2.4499999999999886</c:v>
                </c:pt>
                <c:pt idx="27">
                  <c:v>2.4499999999999886</c:v>
                </c:pt>
                <c:pt idx="28">
                  <c:v>2.4499999999999886</c:v>
                </c:pt>
                <c:pt idx="29">
                  <c:v>2.4500000000000028</c:v>
                </c:pt>
                <c:pt idx="30">
                  <c:v>2.5800000000000125</c:v>
                </c:pt>
                <c:pt idx="31">
                  <c:v>2.4500000000000028</c:v>
                </c:pt>
                <c:pt idx="32">
                  <c:v>2.5</c:v>
                </c:pt>
                <c:pt idx="33">
                  <c:v>2.5999999999999943</c:v>
                </c:pt>
                <c:pt idx="34">
                  <c:v>2.5999999999999943</c:v>
                </c:pt>
                <c:pt idx="35">
                  <c:v>2.5999999999999943</c:v>
                </c:pt>
                <c:pt idx="36">
                  <c:v>2.5999999999999943</c:v>
                </c:pt>
                <c:pt idx="37">
                  <c:v>2.7099999999999937</c:v>
                </c:pt>
                <c:pt idx="38">
                  <c:v>2.7000000000000028</c:v>
                </c:pt>
                <c:pt idx="39">
                  <c:v>2.7800000000000011</c:v>
                </c:pt>
                <c:pt idx="40">
                  <c:v>2.8400000000000034</c:v>
                </c:pt>
                <c:pt idx="41">
                  <c:v>2.8400000000000034</c:v>
                </c:pt>
                <c:pt idx="42">
                  <c:v>2.8400000000000034</c:v>
                </c:pt>
                <c:pt idx="43">
                  <c:v>2.7099999999999937</c:v>
                </c:pt>
                <c:pt idx="44">
                  <c:v>2.6499999999999915</c:v>
                </c:pt>
                <c:pt idx="45">
                  <c:v>2.5999999999999943</c:v>
                </c:pt>
                <c:pt idx="46">
                  <c:v>2.7999999999999972</c:v>
                </c:pt>
                <c:pt idx="47">
                  <c:v>2.7999999999999972</c:v>
                </c:pt>
                <c:pt idx="48">
                  <c:v>2.7999999999999972</c:v>
                </c:pt>
                <c:pt idx="49">
                  <c:v>2.7999999999999972</c:v>
                </c:pt>
                <c:pt idx="50">
                  <c:v>2.7999999999999972</c:v>
                </c:pt>
                <c:pt idx="51">
                  <c:v>2.5</c:v>
                </c:pt>
                <c:pt idx="52">
                  <c:v>2.3799999999999955</c:v>
                </c:pt>
                <c:pt idx="53">
                  <c:v>2.25</c:v>
                </c:pt>
                <c:pt idx="54">
                  <c:v>1.6099999999999994</c:v>
                </c:pt>
                <c:pt idx="55">
                  <c:v>1.6099999999999994</c:v>
                </c:pt>
                <c:pt idx="56">
                  <c:v>1.6099999999999994</c:v>
                </c:pt>
                <c:pt idx="57">
                  <c:v>2.4000000000000057</c:v>
                </c:pt>
                <c:pt idx="58">
                  <c:v>2.5499999999999972</c:v>
                </c:pt>
                <c:pt idx="59">
                  <c:v>2.3799999999999955</c:v>
                </c:pt>
                <c:pt idx="60">
                  <c:v>2.3999999999999915</c:v>
                </c:pt>
                <c:pt idx="61">
                  <c:v>2.5799999999999983</c:v>
                </c:pt>
                <c:pt idx="62">
                  <c:v>2.5799999999999983</c:v>
                </c:pt>
                <c:pt idx="63">
                  <c:v>2.5799999999999983</c:v>
                </c:pt>
                <c:pt idx="64">
                  <c:v>2.5</c:v>
                </c:pt>
                <c:pt idx="65">
                  <c:v>2.5</c:v>
                </c:pt>
                <c:pt idx="66">
                  <c:v>2.4000000000000057</c:v>
                </c:pt>
                <c:pt idx="67">
                  <c:v>2.5</c:v>
                </c:pt>
                <c:pt idx="68">
                  <c:v>2.5999999999999943</c:v>
                </c:pt>
                <c:pt idx="69">
                  <c:v>2.5999999999999943</c:v>
                </c:pt>
                <c:pt idx="70">
                  <c:v>2.5999999999999943</c:v>
                </c:pt>
                <c:pt idx="71">
                  <c:v>2.7599999999999909</c:v>
                </c:pt>
                <c:pt idx="72">
                  <c:v>2.7999999999999972</c:v>
                </c:pt>
                <c:pt idx="73">
                  <c:v>2.769999999999996</c:v>
                </c:pt>
                <c:pt idx="74">
                  <c:v>2.9599999999999937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2.9000000000000057</c:v>
                </c:pt>
                <c:pt idx="79">
                  <c:v>3.230000000000004</c:v>
                </c:pt>
                <c:pt idx="80">
                  <c:v>3.7999999999999972</c:v>
                </c:pt>
                <c:pt idx="81">
                  <c:v>3.7999999999999972</c:v>
                </c:pt>
                <c:pt idx="82">
                  <c:v>3.8499999999999943</c:v>
                </c:pt>
                <c:pt idx="83">
                  <c:v>3.8499999999999943</c:v>
                </c:pt>
                <c:pt idx="84">
                  <c:v>3.8499999999999943</c:v>
                </c:pt>
                <c:pt idx="85">
                  <c:v>3.7999999999999972</c:v>
                </c:pt>
                <c:pt idx="86">
                  <c:v>3</c:v>
                </c:pt>
                <c:pt idx="87">
                  <c:v>3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3.9100000000000108</c:v>
                </c:pt>
                <c:pt idx="93">
                  <c:v>3.539999999999992</c:v>
                </c:pt>
                <c:pt idx="94">
                  <c:v>3.5</c:v>
                </c:pt>
                <c:pt idx="95">
                  <c:v>2.8999999999999915</c:v>
                </c:pt>
                <c:pt idx="96">
                  <c:v>3.1000000000000085</c:v>
                </c:pt>
                <c:pt idx="97">
                  <c:v>3.1000000000000085</c:v>
                </c:pt>
                <c:pt idx="98">
                  <c:v>3.1000000000000085</c:v>
                </c:pt>
                <c:pt idx="99">
                  <c:v>2.9199999999999875</c:v>
                </c:pt>
                <c:pt idx="100">
                  <c:v>2.8599999999999994</c:v>
                </c:pt>
                <c:pt idx="101">
                  <c:v>2.7800000000000011</c:v>
                </c:pt>
                <c:pt idx="102">
                  <c:v>2.7000000000000028</c:v>
                </c:pt>
                <c:pt idx="103">
                  <c:v>2.7000000000000028</c:v>
                </c:pt>
                <c:pt idx="104">
                  <c:v>2.7000000000000028</c:v>
                </c:pt>
                <c:pt idx="105">
                  <c:v>2.7000000000000028</c:v>
                </c:pt>
                <c:pt idx="106">
                  <c:v>3.0499999999999972</c:v>
                </c:pt>
                <c:pt idx="107">
                  <c:v>3.0300000000000011</c:v>
                </c:pt>
                <c:pt idx="108">
                  <c:v>3</c:v>
                </c:pt>
                <c:pt idx="109">
                  <c:v>3.0999999999999943</c:v>
                </c:pt>
                <c:pt idx="110">
                  <c:v>3.2900000000000063</c:v>
                </c:pt>
                <c:pt idx="111">
                  <c:v>3.2900000000000063</c:v>
                </c:pt>
                <c:pt idx="112">
                  <c:v>3.2900000000000063</c:v>
                </c:pt>
                <c:pt idx="113">
                  <c:v>3.5700000000000074</c:v>
                </c:pt>
                <c:pt idx="114">
                  <c:v>2.6000000000000085</c:v>
                </c:pt>
                <c:pt idx="115">
                  <c:v>2.2000000000000028</c:v>
                </c:pt>
                <c:pt idx="116">
                  <c:v>2</c:v>
                </c:pt>
                <c:pt idx="117">
                  <c:v>2.8500000000000085</c:v>
                </c:pt>
                <c:pt idx="118">
                  <c:v>2.8500000000000085</c:v>
                </c:pt>
                <c:pt idx="119">
                  <c:v>2.8500000000000085</c:v>
                </c:pt>
                <c:pt idx="120">
                  <c:v>3.2000000000000028</c:v>
                </c:pt>
                <c:pt idx="121">
                  <c:v>3.1799999999999926</c:v>
                </c:pt>
                <c:pt idx="122">
                  <c:v>3.2000000000000028</c:v>
                </c:pt>
                <c:pt idx="123">
                  <c:v>3.2000000000000028</c:v>
                </c:pt>
                <c:pt idx="124">
                  <c:v>3.0999999999999943</c:v>
                </c:pt>
                <c:pt idx="125">
                  <c:v>3.0999999999999943</c:v>
                </c:pt>
                <c:pt idx="126">
                  <c:v>3.0999999999999943</c:v>
                </c:pt>
                <c:pt idx="127">
                  <c:v>3</c:v>
                </c:pt>
                <c:pt idx="128">
                  <c:v>2.9000000000000057</c:v>
                </c:pt>
                <c:pt idx="129">
                  <c:v>2.9000000000000057</c:v>
                </c:pt>
                <c:pt idx="130">
                  <c:v>2.8999999999999915</c:v>
                </c:pt>
                <c:pt idx="131">
                  <c:v>2.7299999999999898</c:v>
                </c:pt>
                <c:pt idx="132">
                  <c:v>2.7299999999999898</c:v>
                </c:pt>
                <c:pt idx="133">
                  <c:v>2.7299999999999898</c:v>
                </c:pt>
                <c:pt idx="134">
                  <c:v>2.7299999999999898</c:v>
                </c:pt>
                <c:pt idx="135">
                  <c:v>2.6000000000000085</c:v>
                </c:pt>
                <c:pt idx="136">
                  <c:v>2.5</c:v>
                </c:pt>
                <c:pt idx="137">
                  <c:v>2.5</c:v>
                </c:pt>
                <c:pt idx="138">
                  <c:v>2.7000000000000028</c:v>
                </c:pt>
                <c:pt idx="139">
                  <c:v>2.7000000000000028</c:v>
                </c:pt>
                <c:pt idx="140">
                  <c:v>2.7000000000000028</c:v>
                </c:pt>
                <c:pt idx="141">
                  <c:v>2.5100000000000051</c:v>
                </c:pt>
                <c:pt idx="142">
                  <c:v>3</c:v>
                </c:pt>
                <c:pt idx="143">
                  <c:v>3.0799999999999983</c:v>
                </c:pt>
                <c:pt idx="144">
                  <c:v>2.75</c:v>
                </c:pt>
                <c:pt idx="145">
                  <c:v>1.8000000000000114</c:v>
                </c:pt>
                <c:pt idx="146">
                  <c:v>1.8000000000000114</c:v>
                </c:pt>
                <c:pt idx="147">
                  <c:v>1.8000000000000114</c:v>
                </c:pt>
                <c:pt idx="148">
                  <c:v>1.8000000000000114</c:v>
                </c:pt>
                <c:pt idx="149">
                  <c:v>2.7600000000000051</c:v>
                </c:pt>
                <c:pt idx="150">
                  <c:v>2.6299999999999955</c:v>
                </c:pt>
                <c:pt idx="151">
                  <c:v>2.5</c:v>
                </c:pt>
                <c:pt idx="152">
                  <c:v>2.4500000000000028</c:v>
                </c:pt>
                <c:pt idx="153">
                  <c:v>2.4500000000000028</c:v>
                </c:pt>
                <c:pt idx="154">
                  <c:v>2.4500000000000028</c:v>
                </c:pt>
                <c:pt idx="155">
                  <c:v>2.4699999999999989</c:v>
                </c:pt>
                <c:pt idx="156">
                  <c:v>2.4399999999999977</c:v>
                </c:pt>
                <c:pt idx="157">
                  <c:v>2.5500000000000114</c:v>
                </c:pt>
                <c:pt idx="158">
                  <c:v>2.6500000000000057</c:v>
                </c:pt>
                <c:pt idx="159">
                  <c:v>2.5999999999999943</c:v>
                </c:pt>
                <c:pt idx="160">
                  <c:v>2.5999999999999943</c:v>
                </c:pt>
                <c:pt idx="161">
                  <c:v>2.5999999999999943</c:v>
                </c:pt>
                <c:pt idx="162">
                  <c:v>2.6800000000000068</c:v>
                </c:pt>
                <c:pt idx="163">
                  <c:v>2.6799999999999926</c:v>
                </c:pt>
                <c:pt idx="164">
                  <c:v>2.7999999999999972</c:v>
                </c:pt>
                <c:pt idx="165">
                  <c:v>2.8299999999999983</c:v>
                </c:pt>
                <c:pt idx="166">
                  <c:v>2.8999999999999915</c:v>
                </c:pt>
                <c:pt idx="167">
                  <c:v>2.8999999999999915</c:v>
                </c:pt>
                <c:pt idx="168">
                  <c:v>2.8999999999999915</c:v>
                </c:pt>
                <c:pt idx="169">
                  <c:v>2.9000000000000057</c:v>
                </c:pt>
                <c:pt idx="170">
                  <c:v>3.230000000000004</c:v>
                </c:pt>
                <c:pt idx="171">
                  <c:v>3.230000000000004</c:v>
                </c:pt>
                <c:pt idx="172">
                  <c:v>3.2999999999999972</c:v>
                </c:pt>
                <c:pt idx="173">
                  <c:v>3.1500000000000057</c:v>
                </c:pt>
                <c:pt idx="174">
                  <c:v>3.1500000000000057</c:v>
                </c:pt>
                <c:pt idx="175">
                  <c:v>3.1500000000000057</c:v>
                </c:pt>
                <c:pt idx="176">
                  <c:v>2.5</c:v>
                </c:pt>
                <c:pt idx="177">
                  <c:v>3.25</c:v>
                </c:pt>
                <c:pt idx="178">
                  <c:v>2.6999999999999886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2.9000000000000057</c:v>
                </c:pt>
                <c:pt idx="184">
                  <c:v>2.7999999999999972</c:v>
                </c:pt>
                <c:pt idx="185">
                  <c:v>2.6000000000000085</c:v>
                </c:pt>
                <c:pt idx="186">
                  <c:v>2.6000000000000085</c:v>
                </c:pt>
                <c:pt idx="187">
                  <c:v>2.6000000000000085</c:v>
                </c:pt>
                <c:pt idx="188">
                  <c:v>2.6000000000000085</c:v>
                </c:pt>
                <c:pt idx="189">
                  <c:v>2.6000000000000085</c:v>
                </c:pt>
                <c:pt idx="190">
                  <c:v>3</c:v>
                </c:pt>
                <c:pt idx="191">
                  <c:v>2.9500000000000028</c:v>
                </c:pt>
                <c:pt idx="192">
                  <c:v>2.7000000000000028</c:v>
                </c:pt>
                <c:pt idx="193">
                  <c:v>2.5999999999999943</c:v>
                </c:pt>
                <c:pt idx="194">
                  <c:v>2.6000000000000085</c:v>
                </c:pt>
                <c:pt idx="195">
                  <c:v>2.6000000000000085</c:v>
                </c:pt>
                <c:pt idx="196">
                  <c:v>2.6000000000000085</c:v>
                </c:pt>
                <c:pt idx="197">
                  <c:v>2.6400000000000006</c:v>
                </c:pt>
                <c:pt idx="198">
                  <c:v>2.6999999999999886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2.3700000000000045</c:v>
                </c:pt>
                <c:pt idx="205">
                  <c:v>2.2999999999999972</c:v>
                </c:pt>
                <c:pt idx="206">
                  <c:v>1.75</c:v>
                </c:pt>
                <c:pt idx="207">
                  <c:v>2.3499999999999943</c:v>
                </c:pt>
                <c:pt idx="208">
                  <c:v>2.1500000000000057</c:v>
                </c:pt>
                <c:pt idx="209">
                  <c:v>2.1500000000000057</c:v>
                </c:pt>
                <c:pt idx="210">
                  <c:v>2.1500000000000057</c:v>
                </c:pt>
                <c:pt idx="211">
                  <c:v>2.1499999999999915</c:v>
                </c:pt>
                <c:pt idx="212">
                  <c:v>1.8799999999999955</c:v>
                </c:pt>
                <c:pt idx="213">
                  <c:v>1.7800000000000011</c:v>
                </c:pt>
                <c:pt idx="214">
                  <c:v>1.7999999999999972</c:v>
                </c:pt>
                <c:pt idx="215">
                  <c:v>1.9000000000000057</c:v>
                </c:pt>
                <c:pt idx="216">
                  <c:v>1.9000000000000057</c:v>
                </c:pt>
                <c:pt idx="217">
                  <c:v>1.9000000000000057</c:v>
                </c:pt>
                <c:pt idx="218">
                  <c:v>1.9000000000000057</c:v>
                </c:pt>
                <c:pt idx="219">
                  <c:v>1.7999999999999972</c:v>
                </c:pt>
                <c:pt idx="220">
                  <c:v>1.6499999999999915</c:v>
                </c:pt>
                <c:pt idx="221">
                  <c:v>2.2999999999999972</c:v>
                </c:pt>
                <c:pt idx="222">
                  <c:v>2.1299999999999955</c:v>
                </c:pt>
                <c:pt idx="223">
                  <c:v>2.1299999999999955</c:v>
                </c:pt>
                <c:pt idx="224">
                  <c:v>2.1299999999999955</c:v>
                </c:pt>
                <c:pt idx="225">
                  <c:v>2</c:v>
                </c:pt>
                <c:pt idx="226">
                  <c:v>1.5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1.1499999999999915</c:v>
                </c:pt>
                <c:pt idx="233">
                  <c:v>1.0499999999999972</c:v>
                </c:pt>
                <c:pt idx="234">
                  <c:v>1</c:v>
                </c:pt>
                <c:pt idx="235">
                  <c:v>1.2999999999999972</c:v>
                </c:pt>
                <c:pt idx="236">
                  <c:v>1.25</c:v>
                </c:pt>
                <c:pt idx="237">
                  <c:v>1.25</c:v>
                </c:pt>
                <c:pt idx="238">
                  <c:v>1.25</c:v>
                </c:pt>
                <c:pt idx="239">
                  <c:v>1.8299999999999983</c:v>
                </c:pt>
                <c:pt idx="240">
                  <c:v>1.730000000000004</c:v>
                </c:pt>
                <c:pt idx="241">
                  <c:v>2.1000000000000085</c:v>
                </c:pt>
                <c:pt idx="242">
                  <c:v>1.9000000000000057</c:v>
                </c:pt>
                <c:pt idx="243">
                  <c:v>1.9000000000000057</c:v>
                </c:pt>
                <c:pt idx="244">
                  <c:v>1.9000000000000057</c:v>
                </c:pt>
                <c:pt idx="245">
                  <c:v>1.9000000000000057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5-436E-92BB-87227EB8F620}"/>
            </c:ext>
          </c:extLst>
        </c:ser>
        <c:ser>
          <c:idx val="1"/>
          <c:order val="1"/>
          <c:tx>
            <c:strRef>
              <c:f>'Q1'!$B$1</c:f>
              <c:strCache>
                <c:ptCount val="1"/>
                <c:pt idx="0">
                  <c:v>Basis Spread Brent to WTI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'Q1'!$B$2:$B$247</c:f>
              <c:numCache>
                <c:formatCode>General</c:formatCode>
                <c:ptCount val="246"/>
                <c:pt idx="1">
                  <c:v>5.9499999999999886</c:v>
                </c:pt>
                <c:pt idx="2">
                  <c:v>5.4650000000000034</c:v>
                </c:pt>
                <c:pt idx="3">
                  <c:v>4.4299999999999926</c:v>
                </c:pt>
                <c:pt idx="4">
                  <c:v>3.6150000000000091</c:v>
                </c:pt>
                <c:pt idx="5">
                  <c:v>5.0450000000000017</c:v>
                </c:pt>
                <c:pt idx="6">
                  <c:v>5.0450000000000017</c:v>
                </c:pt>
                <c:pt idx="7">
                  <c:v>5.0450000000000017</c:v>
                </c:pt>
                <c:pt idx="8">
                  <c:v>4.9900000000000091</c:v>
                </c:pt>
                <c:pt idx="9">
                  <c:v>6.6800000000000068</c:v>
                </c:pt>
                <c:pt idx="10">
                  <c:v>7.2950000000000017</c:v>
                </c:pt>
                <c:pt idx="11">
                  <c:v>8.4750000000000085</c:v>
                </c:pt>
                <c:pt idx="12">
                  <c:v>7.3349999999999937</c:v>
                </c:pt>
                <c:pt idx="13">
                  <c:v>7.3349999999999937</c:v>
                </c:pt>
                <c:pt idx="14">
                  <c:v>7.3349999999999937</c:v>
                </c:pt>
                <c:pt idx="15">
                  <c:v>6.394999999999996</c:v>
                </c:pt>
                <c:pt idx="16">
                  <c:v>7.3999999999999915</c:v>
                </c:pt>
                <c:pt idx="17">
                  <c:v>6.8199999999999932</c:v>
                </c:pt>
                <c:pt idx="18">
                  <c:v>6.7399999999999949</c:v>
                </c:pt>
                <c:pt idx="19">
                  <c:v>7.6800000000000068</c:v>
                </c:pt>
                <c:pt idx="20">
                  <c:v>7.6800000000000068</c:v>
                </c:pt>
                <c:pt idx="21">
                  <c:v>7.6800000000000068</c:v>
                </c:pt>
                <c:pt idx="22">
                  <c:v>6.8900000000000006</c:v>
                </c:pt>
                <c:pt idx="23">
                  <c:v>7.3149999999999977</c:v>
                </c:pt>
                <c:pt idx="24">
                  <c:v>6.3349999999999937</c:v>
                </c:pt>
                <c:pt idx="25">
                  <c:v>5.25</c:v>
                </c:pt>
                <c:pt idx="26">
                  <c:v>5.269999999999996</c:v>
                </c:pt>
                <c:pt idx="27">
                  <c:v>5.269999999999996</c:v>
                </c:pt>
                <c:pt idx="28">
                  <c:v>5.269999999999996</c:v>
                </c:pt>
                <c:pt idx="29">
                  <c:v>7.1550000000000011</c:v>
                </c:pt>
                <c:pt idx="30">
                  <c:v>6.3050000000000068</c:v>
                </c:pt>
                <c:pt idx="31">
                  <c:v>6.8900000000000006</c:v>
                </c:pt>
                <c:pt idx="32">
                  <c:v>9.2400000000000091</c:v>
                </c:pt>
                <c:pt idx="33">
                  <c:v>6.6149999999999949</c:v>
                </c:pt>
                <c:pt idx="34">
                  <c:v>6.6149999999999949</c:v>
                </c:pt>
                <c:pt idx="35">
                  <c:v>6.6149999999999949</c:v>
                </c:pt>
                <c:pt idx="36">
                  <c:v>6.2099999999999937</c:v>
                </c:pt>
                <c:pt idx="37">
                  <c:v>7.414999999999992</c:v>
                </c:pt>
                <c:pt idx="38">
                  <c:v>7.5400000000000063</c:v>
                </c:pt>
                <c:pt idx="39">
                  <c:v>7.980000000000004</c:v>
                </c:pt>
                <c:pt idx="40">
                  <c:v>7.8100000000000023</c:v>
                </c:pt>
                <c:pt idx="41">
                  <c:v>7.8100000000000023</c:v>
                </c:pt>
                <c:pt idx="42">
                  <c:v>7.8100000000000023</c:v>
                </c:pt>
                <c:pt idx="43">
                  <c:v>7.4549999999999983</c:v>
                </c:pt>
                <c:pt idx="44">
                  <c:v>7.8999999999999915</c:v>
                </c:pt>
                <c:pt idx="45">
                  <c:v>8.1700000000000017</c:v>
                </c:pt>
                <c:pt idx="46">
                  <c:v>7.2750000000000057</c:v>
                </c:pt>
                <c:pt idx="47">
                  <c:v>6.9050000000000011</c:v>
                </c:pt>
                <c:pt idx="48">
                  <c:v>6.9050000000000011</c:v>
                </c:pt>
                <c:pt idx="49">
                  <c:v>6.9050000000000011</c:v>
                </c:pt>
                <c:pt idx="50">
                  <c:v>7.2199999999999989</c:v>
                </c:pt>
                <c:pt idx="51">
                  <c:v>6.6399999999999864</c:v>
                </c:pt>
                <c:pt idx="52">
                  <c:v>6.3449999999999989</c:v>
                </c:pt>
                <c:pt idx="53">
                  <c:v>5.7950000000000017</c:v>
                </c:pt>
                <c:pt idx="54">
                  <c:v>6.0099999999999909</c:v>
                </c:pt>
                <c:pt idx="55">
                  <c:v>6.0099999999999909</c:v>
                </c:pt>
                <c:pt idx="56">
                  <c:v>6.0099999999999909</c:v>
                </c:pt>
                <c:pt idx="57">
                  <c:v>5.4099999999999966</c:v>
                </c:pt>
                <c:pt idx="58">
                  <c:v>5.1400000000000006</c:v>
                </c:pt>
                <c:pt idx="59">
                  <c:v>5.0099999999999909</c:v>
                </c:pt>
                <c:pt idx="60">
                  <c:v>6.289999999999992</c:v>
                </c:pt>
                <c:pt idx="61">
                  <c:v>7.4150000000000063</c:v>
                </c:pt>
                <c:pt idx="62">
                  <c:v>7.4150000000000063</c:v>
                </c:pt>
                <c:pt idx="63">
                  <c:v>7.4150000000000063</c:v>
                </c:pt>
                <c:pt idx="64">
                  <c:v>7.4350000000000023</c:v>
                </c:pt>
                <c:pt idx="65">
                  <c:v>7.0599999999999881</c:v>
                </c:pt>
                <c:pt idx="66">
                  <c:v>7.1800000000000068</c:v>
                </c:pt>
                <c:pt idx="67">
                  <c:v>5.8699999999999903</c:v>
                </c:pt>
                <c:pt idx="68">
                  <c:v>5.6550000000000011</c:v>
                </c:pt>
                <c:pt idx="69">
                  <c:v>5.6550000000000011</c:v>
                </c:pt>
                <c:pt idx="70">
                  <c:v>5.6550000000000011</c:v>
                </c:pt>
                <c:pt idx="71">
                  <c:v>5.9449999999999932</c:v>
                </c:pt>
                <c:pt idx="72">
                  <c:v>5.914999999999992</c:v>
                </c:pt>
                <c:pt idx="73">
                  <c:v>4.7150000000000034</c:v>
                </c:pt>
                <c:pt idx="74">
                  <c:v>4.25</c:v>
                </c:pt>
                <c:pt idx="75">
                  <c:v>3.7349999999999994</c:v>
                </c:pt>
                <c:pt idx="76">
                  <c:v>3.7349999999999994</c:v>
                </c:pt>
                <c:pt idx="77">
                  <c:v>3.7349999999999994</c:v>
                </c:pt>
                <c:pt idx="78">
                  <c:v>3.5100000000000051</c:v>
                </c:pt>
                <c:pt idx="79">
                  <c:v>3.7600000000000051</c:v>
                </c:pt>
                <c:pt idx="80">
                  <c:v>3.7349999999999994</c:v>
                </c:pt>
                <c:pt idx="81">
                  <c:v>3.6349999999999909</c:v>
                </c:pt>
                <c:pt idx="82">
                  <c:v>3.8249999999999886</c:v>
                </c:pt>
                <c:pt idx="83">
                  <c:v>3.8249999999999886</c:v>
                </c:pt>
                <c:pt idx="84">
                  <c:v>3.8249999999999886</c:v>
                </c:pt>
                <c:pt idx="85">
                  <c:v>3.519999999999996</c:v>
                </c:pt>
                <c:pt idx="86">
                  <c:v>4.3349999999999937</c:v>
                </c:pt>
                <c:pt idx="87">
                  <c:v>3.7950000000000017</c:v>
                </c:pt>
                <c:pt idx="88">
                  <c:v>3.789999999999992</c:v>
                </c:pt>
                <c:pt idx="89">
                  <c:v>3.789999999999992</c:v>
                </c:pt>
                <c:pt idx="90">
                  <c:v>3.789999999999992</c:v>
                </c:pt>
                <c:pt idx="91">
                  <c:v>3.789999999999992</c:v>
                </c:pt>
                <c:pt idx="92">
                  <c:v>3.25</c:v>
                </c:pt>
                <c:pt idx="93">
                  <c:v>4.6799999999999926</c:v>
                </c:pt>
                <c:pt idx="94">
                  <c:v>5.3999999999999915</c:v>
                </c:pt>
                <c:pt idx="95">
                  <c:v>3.7249999999999943</c:v>
                </c:pt>
                <c:pt idx="96">
                  <c:v>6.4000000000000057</c:v>
                </c:pt>
                <c:pt idx="97">
                  <c:v>6.4000000000000057</c:v>
                </c:pt>
                <c:pt idx="98">
                  <c:v>6.4000000000000057</c:v>
                </c:pt>
                <c:pt idx="99">
                  <c:v>5.7299999999999898</c:v>
                </c:pt>
                <c:pt idx="100">
                  <c:v>6.664999999999992</c:v>
                </c:pt>
                <c:pt idx="101">
                  <c:v>4.960000000000008</c:v>
                </c:pt>
                <c:pt idx="102">
                  <c:v>6.6950000000000074</c:v>
                </c:pt>
                <c:pt idx="103">
                  <c:v>7.6500000000000057</c:v>
                </c:pt>
                <c:pt idx="104">
                  <c:v>7.6500000000000057</c:v>
                </c:pt>
                <c:pt idx="105">
                  <c:v>7.6500000000000057</c:v>
                </c:pt>
                <c:pt idx="106">
                  <c:v>5.1000000000000085</c:v>
                </c:pt>
                <c:pt idx="107">
                  <c:v>5.9549999999999983</c:v>
                </c:pt>
                <c:pt idx="108">
                  <c:v>6.960000000000008</c:v>
                </c:pt>
                <c:pt idx="109">
                  <c:v>5.2800000000000011</c:v>
                </c:pt>
                <c:pt idx="110">
                  <c:v>4.8850000000000051</c:v>
                </c:pt>
                <c:pt idx="111">
                  <c:v>4.8850000000000051</c:v>
                </c:pt>
                <c:pt idx="112">
                  <c:v>4.8850000000000051</c:v>
                </c:pt>
                <c:pt idx="113">
                  <c:v>4.6350000000000051</c:v>
                </c:pt>
                <c:pt idx="114">
                  <c:v>3.8900000000000006</c:v>
                </c:pt>
                <c:pt idx="115">
                  <c:v>4.6700000000000017</c:v>
                </c:pt>
                <c:pt idx="116">
                  <c:v>3.0100000000000051</c:v>
                </c:pt>
                <c:pt idx="117">
                  <c:v>5.5500000000000114</c:v>
                </c:pt>
                <c:pt idx="118">
                  <c:v>5.5500000000000114</c:v>
                </c:pt>
                <c:pt idx="119">
                  <c:v>5.5500000000000114</c:v>
                </c:pt>
                <c:pt idx="120">
                  <c:v>6.1350000000000051</c:v>
                </c:pt>
                <c:pt idx="121">
                  <c:v>5.9299999999999926</c:v>
                </c:pt>
                <c:pt idx="122">
                  <c:v>6.105000000000004</c:v>
                </c:pt>
                <c:pt idx="123">
                  <c:v>4.9749999999999943</c:v>
                </c:pt>
                <c:pt idx="124">
                  <c:v>5.1950000000000074</c:v>
                </c:pt>
                <c:pt idx="125">
                  <c:v>5.1950000000000074</c:v>
                </c:pt>
                <c:pt idx="126">
                  <c:v>5.1950000000000074</c:v>
                </c:pt>
                <c:pt idx="127">
                  <c:v>4.8250000000000028</c:v>
                </c:pt>
                <c:pt idx="128">
                  <c:v>3.710000000000008</c:v>
                </c:pt>
                <c:pt idx="129">
                  <c:v>4.1550000000000011</c:v>
                </c:pt>
                <c:pt idx="130">
                  <c:v>3.9799999999999898</c:v>
                </c:pt>
                <c:pt idx="131">
                  <c:v>4.8499999999999943</c:v>
                </c:pt>
                <c:pt idx="132">
                  <c:v>4.8499999999999943</c:v>
                </c:pt>
                <c:pt idx="133">
                  <c:v>4.8499999999999943</c:v>
                </c:pt>
                <c:pt idx="134">
                  <c:v>2.9949999999999903</c:v>
                </c:pt>
                <c:pt idx="135">
                  <c:v>2.5300000000000011</c:v>
                </c:pt>
                <c:pt idx="136">
                  <c:v>2.6800000000000068</c:v>
                </c:pt>
                <c:pt idx="137">
                  <c:v>2.3799999999999955</c:v>
                </c:pt>
                <c:pt idx="138">
                  <c:v>2.0750000000000028</c:v>
                </c:pt>
                <c:pt idx="139">
                  <c:v>2.0750000000000028</c:v>
                </c:pt>
                <c:pt idx="140">
                  <c:v>2.0750000000000028</c:v>
                </c:pt>
                <c:pt idx="141">
                  <c:v>2.6150000000000091</c:v>
                </c:pt>
                <c:pt idx="142">
                  <c:v>2.269999999999996</c:v>
                </c:pt>
                <c:pt idx="143">
                  <c:v>2.4749999999999943</c:v>
                </c:pt>
                <c:pt idx="144">
                  <c:v>2.0750000000000028</c:v>
                </c:pt>
                <c:pt idx="145">
                  <c:v>1.1700000000000017</c:v>
                </c:pt>
                <c:pt idx="146">
                  <c:v>1.1700000000000017</c:v>
                </c:pt>
                <c:pt idx="147">
                  <c:v>1.1700000000000017</c:v>
                </c:pt>
                <c:pt idx="148">
                  <c:v>1.1700000000000017</c:v>
                </c:pt>
                <c:pt idx="149">
                  <c:v>2.6599999999999966</c:v>
                </c:pt>
                <c:pt idx="150">
                  <c:v>3.0249999999999915</c:v>
                </c:pt>
                <c:pt idx="151">
                  <c:v>3.230000000000004</c:v>
                </c:pt>
                <c:pt idx="152">
                  <c:v>3.1400000000000006</c:v>
                </c:pt>
                <c:pt idx="153">
                  <c:v>3.1400000000000006</c:v>
                </c:pt>
                <c:pt idx="154">
                  <c:v>3.1400000000000006</c:v>
                </c:pt>
                <c:pt idx="155">
                  <c:v>2.4150000000000063</c:v>
                </c:pt>
                <c:pt idx="156">
                  <c:v>2.769999999999996</c:v>
                </c:pt>
                <c:pt idx="157">
                  <c:v>1.7950000000000017</c:v>
                </c:pt>
                <c:pt idx="158">
                  <c:v>2.894999999999996</c:v>
                </c:pt>
                <c:pt idx="159">
                  <c:v>2.7750000000000057</c:v>
                </c:pt>
                <c:pt idx="160">
                  <c:v>2.7750000000000057</c:v>
                </c:pt>
                <c:pt idx="161">
                  <c:v>2.7750000000000057</c:v>
                </c:pt>
                <c:pt idx="162">
                  <c:v>2.230000000000004</c:v>
                </c:pt>
                <c:pt idx="163">
                  <c:v>2.7099999999999937</c:v>
                </c:pt>
                <c:pt idx="164">
                  <c:v>2.7349999999999994</c:v>
                </c:pt>
                <c:pt idx="165">
                  <c:v>3.0150000000000006</c:v>
                </c:pt>
                <c:pt idx="166">
                  <c:v>3.3649999999999949</c:v>
                </c:pt>
                <c:pt idx="167">
                  <c:v>3.3649999999999949</c:v>
                </c:pt>
                <c:pt idx="168">
                  <c:v>3.3649999999999949</c:v>
                </c:pt>
                <c:pt idx="169">
                  <c:v>2.9849999999999994</c:v>
                </c:pt>
                <c:pt idx="170">
                  <c:v>3.7400000000000091</c:v>
                </c:pt>
                <c:pt idx="171">
                  <c:v>4.6200000000000045</c:v>
                </c:pt>
                <c:pt idx="172">
                  <c:v>3.9200000000000017</c:v>
                </c:pt>
                <c:pt idx="173">
                  <c:v>4.6500000000000057</c:v>
                </c:pt>
                <c:pt idx="174">
                  <c:v>4.6500000000000057</c:v>
                </c:pt>
                <c:pt idx="175">
                  <c:v>4.6500000000000057</c:v>
                </c:pt>
                <c:pt idx="176">
                  <c:v>4.2650000000000006</c:v>
                </c:pt>
                <c:pt idx="177">
                  <c:v>4.6200000000000045</c:v>
                </c:pt>
                <c:pt idx="178">
                  <c:v>4.4399999999999977</c:v>
                </c:pt>
                <c:pt idx="179">
                  <c:v>5.4699999999999989</c:v>
                </c:pt>
                <c:pt idx="180">
                  <c:v>5.1499999999999915</c:v>
                </c:pt>
                <c:pt idx="181">
                  <c:v>5.1499999999999915</c:v>
                </c:pt>
                <c:pt idx="182">
                  <c:v>5.1499999999999915</c:v>
                </c:pt>
                <c:pt idx="183">
                  <c:v>4.6800000000000068</c:v>
                </c:pt>
                <c:pt idx="184">
                  <c:v>5.7800000000000011</c:v>
                </c:pt>
                <c:pt idx="185">
                  <c:v>3.7850000000000108</c:v>
                </c:pt>
                <c:pt idx="186">
                  <c:v>5.0799999999999983</c:v>
                </c:pt>
                <c:pt idx="187">
                  <c:v>5.2250000000000085</c:v>
                </c:pt>
                <c:pt idx="188">
                  <c:v>5.2250000000000085</c:v>
                </c:pt>
                <c:pt idx="189">
                  <c:v>5.2250000000000085</c:v>
                </c:pt>
                <c:pt idx="190">
                  <c:v>5.355000000000004</c:v>
                </c:pt>
                <c:pt idx="191">
                  <c:v>4.5900000000000034</c:v>
                </c:pt>
                <c:pt idx="192">
                  <c:v>4.8950000000000102</c:v>
                </c:pt>
                <c:pt idx="193">
                  <c:v>4.6099999999999994</c:v>
                </c:pt>
                <c:pt idx="194">
                  <c:v>5.4100000000000108</c:v>
                </c:pt>
                <c:pt idx="195">
                  <c:v>5.4100000000000108</c:v>
                </c:pt>
                <c:pt idx="196">
                  <c:v>5.4100000000000108</c:v>
                </c:pt>
                <c:pt idx="197">
                  <c:v>4.6850000000000023</c:v>
                </c:pt>
                <c:pt idx="198">
                  <c:v>4.8799999999999955</c:v>
                </c:pt>
                <c:pt idx="199">
                  <c:v>3.3449999999999989</c:v>
                </c:pt>
                <c:pt idx="200">
                  <c:v>3.6500000000000057</c:v>
                </c:pt>
                <c:pt idx="201">
                  <c:v>5.1750000000000114</c:v>
                </c:pt>
                <c:pt idx="202">
                  <c:v>5.1750000000000114</c:v>
                </c:pt>
                <c:pt idx="203">
                  <c:v>5.1750000000000114</c:v>
                </c:pt>
                <c:pt idx="204">
                  <c:v>3.2349999999999994</c:v>
                </c:pt>
                <c:pt idx="205">
                  <c:v>3.8900000000000006</c:v>
                </c:pt>
                <c:pt idx="206">
                  <c:v>4.0600000000000023</c:v>
                </c:pt>
                <c:pt idx="207">
                  <c:v>3.1550000000000011</c:v>
                </c:pt>
                <c:pt idx="208">
                  <c:v>4.1950000000000074</c:v>
                </c:pt>
                <c:pt idx="209">
                  <c:v>4.1950000000000074</c:v>
                </c:pt>
                <c:pt idx="210">
                  <c:v>4.1950000000000074</c:v>
                </c:pt>
                <c:pt idx="211">
                  <c:v>5.0300000000000011</c:v>
                </c:pt>
                <c:pt idx="212">
                  <c:v>4.4899999999999949</c:v>
                </c:pt>
                <c:pt idx="213">
                  <c:v>3.5750000000000028</c:v>
                </c:pt>
                <c:pt idx="214">
                  <c:v>5.4599999999999937</c:v>
                </c:pt>
                <c:pt idx="215">
                  <c:v>4.6899999999999977</c:v>
                </c:pt>
                <c:pt idx="216">
                  <c:v>4.6899999999999977</c:v>
                </c:pt>
                <c:pt idx="217">
                  <c:v>4.6899999999999977</c:v>
                </c:pt>
                <c:pt idx="218">
                  <c:v>3.9050000000000011</c:v>
                </c:pt>
                <c:pt idx="219">
                  <c:v>3.0799999999999983</c:v>
                </c:pt>
                <c:pt idx="220">
                  <c:v>4.5</c:v>
                </c:pt>
                <c:pt idx="221">
                  <c:v>4.3050000000000068</c:v>
                </c:pt>
                <c:pt idx="222">
                  <c:v>4.7599999999999909</c:v>
                </c:pt>
                <c:pt idx="223">
                  <c:v>4.7599999999999909</c:v>
                </c:pt>
                <c:pt idx="224">
                  <c:v>4.7599999999999909</c:v>
                </c:pt>
                <c:pt idx="225">
                  <c:v>2.9549999999999983</c:v>
                </c:pt>
                <c:pt idx="226">
                  <c:v>4.9350000000000023</c:v>
                </c:pt>
                <c:pt idx="227">
                  <c:v>5.8849999999999909</c:v>
                </c:pt>
                <c:pt idx="228">
                  <c:v>5.9900000000000091</c:v>
                </c:pt>
                <c:pt idx="229">
                  <c:v>5.6149999999999949</c:v>
                </c:pt>
                <c:pt idx="230">
                  <c:v>5.6149999999999949</c:v>
                </c:pt>
                <c:pt idx="231">
                  <c:v>5.6149999999999949</c:v>
                </c:pt>
                <c:pt idx="232">
                  <c:v>7.3799999999999955</c:v>
                </c:pt>
                <c:pt idx="233">
                  <c:v>5.4449999999999932</c:v>
                </c:pt>
                <c:pt idx="234">
                  <c:v>6.9699999999999989</c:v>
                </c:pt>
                <c:pt idx="235">
                  <c:v>5.8249999999999886</c:v>
                </c:pt>
                <c:pt idx="236">
                  <c:v>5.2049999999999983</c:v>
                </c:pt>
                <c:pt idx="237">
                  <c:v>5.2049999999999983</c:v>
                </c:pt>
                <c:pt idx="238">
                  <c:v>5.2049999999999983</c:v>
                </c:pt>
                <c:pt idx="239">
                  <c:v>3.625</c:v>
                </c:pt>
                <c:pt idx="240">
                  <c:v>7.0949999999999989</c:v>
                </c:pt>
                <c:pt idx="241">
                  <c:v>6.5600000000000023</c:v>
                </c:pt>
                <c:pt idx="242">
                  <c:v>6.5150000000000006</c:v>
                </c:pt>
                <c:pt idx="243">
                  <c:v>6.4000000000000057</c:v>
                </c:pt>
                <c:pt idx="244">
                  <c:v>6.4000000000000057</c:v>
                </c:pt>
                <c:pt idx="245">
                  <c:v>6.4000000000000057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5-436E-92BB-87227EB8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393631"/>
        <c:axId val="2084386431"/>
      </c:lineChart>
      <c:catAx>
        <c:axId val="20843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386431"/>
        <c:crosses val="autoZero"/>
        <c:auto val="1"/>
        <c:lblAlgn val="ctr"/>
        <c:lblOffset val="100"/>
        <c:noMultiLvlLbl val="0"/>
      </c:catAx>
      <c:valAx>
        <c:axId val="20843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Spread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3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21771</xdr:rowOff>
    </xdr:from>
    <xdr:to>
      <xdr:col>13</xdr:col>
      <xdr:colOff>76199</xdr:colOff>
      <xdr:row>24</xdr:row>
      <xdr:rowOff>16327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D87715-4379-39F6-9DF3-79DB0B9A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123468</xdr:colOff>
      <xdr:row>9</xdr:row>
      <xdr:rowOff>81643</xdr:rowOff>
    </xdr:from>
    <xdr:to>
      <xdr:col>5</xdr:col>
      <xdr:colOff>457200</xdr:colOff>
      <xdr:row>38</xdr:row>
      <xdr:rowOff>2418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F718349-2AF0-8965-B85C-D0E3D0EFC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97" y="1698172"/>
          <a:ext cx="4366889" cy="5129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</xdr:colOff>
      <xdr:row>0</xdr:row>
      <xdr:rowOff>0</xdr:rowOff>
    </xdr:from>
    <xdr:to>
      <xdr:col>14</xdr:col>
      <xdr:colOff>538918</xdr:colOff>
      <xdr:row>80</xdr:row>
      <xdr:rowOff>126095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02629B-DA46-CA73-4092-06CF7BEE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" y="0"/>
          <a:ext cx="10276190" cy="14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4BD0-0E35-452F-8498-3B52C601463B}">
  <dimension ref="A1:H247"/>
  <sheetViews>
    <sheetView topLeftCell="A52" zoomScaleNormal="100" workbookViewId="0">
      <selection activeCell="A53" sqref="A53:C53"/>
    </sheetView>
  </sheetViews>
  <sheetFormatPr defaultRowHeight="14.15" x14ac:dyDescent="0.35"/>
  <cols>
    <col min="1" max="1" width="9.5703125" bestFit="1" customWidth="1"/>
    <col min="2" max="2" width="19.35546875" bestFit="1" customWidth="1"/>
    <col min="3" max="3" width="18.92578125" bestFit="1" customWidth="1"/>
    <col min="4" max="4" width="20.5703125" bestFit="1" customWidth="1"/>
    <col min="5" max="5" width="27.78515625" bestFit="1" customWidth="1"/>
    <col min="6" max="6" width="25.5" bestFit="1" customWidth="1"/>
    <col min="7" max="7" width="26.2109375" bestFit="1" customWidth="1"/>
    <col min="8" max="8" width="23.92578125" bestFit="1" customWidth="1"/>
  </cols>
  <sheetData>
    <row r="1" spans="1:8" x14ac:dyDescent="0.35">
      <c r="B1" t="s">
        <v>21</v>
      </c>
      <c r="C1" t="s">
        <v>24</v>
      </c>
      <c r="D1" t="s">
        <v>22</v>
      </c>
      <c r="E1" t="s">
        <v>23</v>
      </c>
      <c r="F1" t="s">
        <v>25</v>
      </c>
      <c r="G1" t="s">
        <v>26</v>
      </c>
      <c r="H1" t="s">
        <v>27</v>
      </c>
    </row>
    <row r="2" spans="1:8" x14ac:dyDescent="0.35">
      <c r="A2" t="s">
        <v>0</v>
      </c>
    </row>
    <row r="3" spans="1:8" x14ac:dyDescent="0.35">
      <c r="A3" s="1">
        <v>45292</v>
      </c>
      <c r="B3">
        <v>71.650000000000006</v>
      </c>
      <c r="C3">
        <v>74.25</v>
      </c>
      <c r="D3">
        <v>77.599999999999994</v>
      </c>
      <c r="E3">
        <v>255.31</v>
      </c>
      <c r="F3">
        <v>210.26</v>
      </c>
      <c r="G3">
        <f>(E3/100)*42</f>
        <v>107.23020000000001</v>
      </c>
      <c r="H3">
        <f>(F3/100)*42</f>
        <v>88.30919999999999</v>
      </c>
    </row>
    <row r="4" spans="1:8" x14ac:dyDescent="0.35">
      <c r="A4" s="1">
        <v>45293</v>
      </c>
      <c r="B4">
        <v>70.38</v>
      </c>
      <c r="C4">
        <v>72.98</v>
      </c>
      <c r="D4">
        <v>75.844999999999999</v>
      </c>
      <c r="E4">
        <v>252.57999999999998</v>
      </c>
      <c r="F4">
        <v>209.49</v>
      </c>
      <c r="G4">
        <f t="shared" ref="G4:G67" si="0">(E4/100)*42</f>
        <v>106.08359999999999</v>
      </c>
      <c r="H4">
        <f t="shared" ref="H4:H67" si="1">(F4/100)*42</f>
        <v>87.985799999999998</v>
      </c>
    </row>
    <row r="5" spans="1:8" x14ac:dyDescent="0.35">
      <c r="A5" s="1">
        <v>45294</v>
      </c>
      <c r="B5">
        <v>72.7</v>
      </c>
      <c r="C5">
        <v>75.2</v>
      </c>
      <c r="D5">
        <v>77.13</v>
      </c>
      <c r="E5">
        <v>260.44</v>
      </c>
      <c r="F5">
        <v>215.81</v>
      </c>
      <c r="G5">
        <f t="shared" si="0"/>
        <v>109.3848</v>
      </c>
      <c r="H5">
        <f t="shared" si="1"/>
        <v>90.640200000000007</v>
      </c>
    </row>
    <row r="6" spans="1:8" x14ac:dyDescent="0.35">
      <c r="A6" s="1">
        <v>45295</v>
      </c>
      <c r="B6">
        <v>72.19</v>
      </c>
      <c r="C6">
        <v>74.69</v>
      </c>
      <c r="D6">
        <v>75.805000000000007</v>
      </c>
      <c r="E6">
        <v>258.84000000000003</v>
      </c>
      <c r="F6">
        <v>211.01000000000002</v>
      </c>
      <c r="G6">
        <f t="shared" si="0"/>
        <v>108.71280000000002</v>
      </c>
      <c r="H6">
        <f t="shared" si="1"/>
        <v>88.624200000000002</v>
      </c>
    </row>
    <row r="7" spans="1:8" x14ac:dyDescent="0.35">
      <c r="A7" s="1">
        <v>45296</v>
      </c>
      <c r="B7">
        <v>73.81</v>
      </c>
      <c r="C7">
        <v>76.209999999999994</v>
      </c>
      <c r="D7">
        <v>78.855000000000004</v>
      </c>
      <c r="E7">
        <v>260.84999999999997</v>
      </c>
      <c r="F7">
        <v>210.55</v>
      </c>
      <c r="G7">
        <f t="shared" si="0"/>
        <v>109.55699999999999</v>
      </c>
      <c r="H7">
        <f t="shared" si="1"/>
        <v>88.431000000000012</v>
      </c>
    </row>
    <row r="8" spans="1:8" x14ac:dyDescent="0.35">
      <c r="A8" s="1">
        <v>45297</v>
      </c>
      <c r="B8">
        <v>73.81</v>
      </c>
      <c r="C8">
        <v>76.209999999999994</v>
      </c>
      <c r="D8">
        <v>78.855000000000004</v>
      </c>
      <c r="E8">
        <v>260.84999999999997</v>
      </c>
      <c r="F8">
        <v>210.55</v>
      </c>
      <c r="G8">
        <f t="shared" si="0"/>
        <v>109.55699999999999</v>
      </c>
      <c r="H8">
        <f t="shared" si="1"/>
        <v>88.431000000000012</v>
      </c>
    </row>
    <row r="9" spans="1:8" x14ac:dyDescent="0.35">
      <c r="A9" s="1">
        <v>45298</v>
      </c>
      <c r="B9">
        <v>73.81</v>
      </c>
      <c r="C9">
        <v>76.209999999999994</v>
      </c>
      <c r="D9">
        <v>78.855000000000004</v>
      </c>
      <c r="E9">
        <v>260.84999999999997</v>
      </c>
      <c r="F9">
        <v>210.55</v>
      </c>
      <c r="G9">
        <f t="shared" si="0"/>
        <v>109.55699999999999</v>
      </c>
      <c r="H9">
        <f t="shared" si="1"/>
        <v>88.431000000000012</v>
      </c>
    </row>
    <row r="10" spans="1:8" x14ac:dyDescent="0.35">
      <c r="A10" s="1">
        <v>45299</v>
      </c>
      <c r="B10">
        <v>70.77</v>
      </c>
      <c r="C10">
        <v>73.17</v>
      </c>
      <c r="D10">
        <v>75.760000000000005</v>
      </c>
      <c r="E10">
        <v>257.69</v>
      </c>
      <c r="F10">
        <v>202.78</v>
      </c>
      <c r="G10">
        <f t="shared" si="0"/>
        <v>108.22980000000001</v>
      </c>
      <c r="H10">
        <f t="shared" si="1"/>
        <v>85.167600000000007</v>
      </c>
    </row>
    <row r="11" spans="1:8" x14ac:dyDescent="0.35">
      <c r="A11" s="1">
        <v>45300</v>
      </c>
      <c r="B11">
        <v>72.239999999999995</v>
      </c>
      <c r="C11">
        <v>74.69</v>
      </c>
      <c r="D11">
        <v>78.92</v>
      </c>
      <c r="E11">
        <v>265.03999999999996</v>
      </c>
      <c r="F11">
        <v>207.68</v>
      </c>
      <c r="G11">
        <f t="shared" si="0"/>
        <v>111.31679999999997</v>
      </c>
      <c r="H11">
        <f t="shared" si="1"/>
        <v>87.2256</v>
      </c>
    </row>
    <row r="12" spans="1:8" x14ac:dyDescent="0.35">
      <c r="A12" s="1">
        <v>45301</v>
      </c>
      <c r="B12">
        <v>71.37</v>
      </c>
      <c r="C12">
        <v>73.97</v>
      </c>
      <c r="D12">
        <v>78.665000000000006</v>
      </c>
      <c r="E12">
        <v>260.06</v>
      </c>
      <c r="F12">
        <v>206.73</v>
      </c>
      <c r="G12">
        <f t="shared" si="0"/>
        <v>109.2252</v>
      </c>
      <c r="H12">
        <f t="shared" si="1"/>
        <v>86.826599999999999</v>
      </c>
    </row>
    <row r="13" spans="1:8" x14ac:dyDescent="0.35">
      <c r="A13" s="1">
        <v>45302</v>
      </c>
      <c r="B13">
        <v>72.02</v>
      </c>
      <c r="C13">
        <v>74.77</v>
      </c>
      <c r="D13">
        <v>80.495000000000005</v>
      </c>
      <c r="E13">
        <v>267.38</v>
      </c>
      <c r="F13">
        <v>211.43</v>
      </c>
      <c r="G13">
        <f t="shared" si="0"/>
        <v>112.2996</v>
      </c>
      <c r="H13">
        <f t="shared" si="1"/>
        <v>88.800600000000003</v>
      </c>
    </row>
    <row r="14" spans="1:8" x14ac:dyDescent="0.35">
      <c r="A14" s="1">
        <v>45303</v>
      </c>
      <c r="B14">
        <v>72.680000000000007</v>
      </c>
      <c r="C14">
        <v>75.680000000000007</v>
      </c>
      <c r="D14">
        <v>80.015000000000001</v>
      </c>
      <c r="E14">
        <v>266.92999999999995</v>
      </c>
      <c r="F14">
        <v>212.02999999999997</v>
      </c>
      <c r="G14">
        <f t="shared" si="0"/>
        <v>112.11059999999998</v>
      </c>
      <c r="H14">
        <f t="shared" si="1"/>
        <v>89.052599999999998</v>
      </c>
    </row>
    <row r="15" spans="1:8" x14ac:dyDescent="0.35">
      <c r="A15" s="1">
        <v>45304</v>
      </c>
      <c r="B15">
        <v>72.680000000000007</v>
      </c>
      <c r="C15">
        <v>75.680000000000007</v>
      </c>
      <c r="D15">
        <v>80.015000000000001</v>
      </c>
      <c r="E15">
        <v>266.92999999999995</v>
      </c>
      <c r="F15">
        <v>212.02999999999997</v>
      </c>
      <c r="G15">
        <f t="shared" si="0"/>
        <v>112.11059999999998</v>
      </c>
      <c r="H15">
        <f t="shared" si="1"/>
        <v>89.052599999999998</v>
      </c>
    </row>
    <row r="16" spans="1:8" x14ac:dyDescent="0.35">
      <c r="A16" s="1">
        <v>45305</v>
      </c>
      <c r="B16">
        <v>72.680000000000007</v>
      </c>
      <c r="C16">
        <v>75.680000000000007</v>
      </c>
      <c r="D16">
        <v>80.015000000000001</v>
      </c>
      <c r="E16">
        <v>266.92999999999995</v>
      </c>
      <c r="F16">
        <v>212.02999999999997</v>
      </c>
      <c r="G16">
        <f t="shared" si="0"/>
        <v>112.11059999999998</v>
      </c>
      <c r="H16">
        <f t="shared" si="1"/>
        <v>89.052599999999998</v>
      </c>
    </row>
    <row r="17" spans="1:8" x14ac:dyDescent="0.35">
      <c r="A17" s="1">
        <v>45306</v>
      </c>
      <c r="B17">
        <v>72.680000000000007</v>
      </c>
      <c r="C17">
        <v>75.680000000000007</v>
      </c>
      <c r="D17">
        <v>79.075000000000003</v>
      </c>
      <c r="E17">
        <v>266.92999999999995</v>
      </c>
      <c r="F17">
        <v>212.02999999999997</v>
      </c>
      <c r="G17">
        <f t="shared" si="0"/>
        <v>112.11059999999998</v>
      </c>
      <c r="H17">
        <f t="shared" si="1"/>
        <v>89.052599999999998</v>
      </c>
    </row>
    <row r="18" spans="1:8" x14ac:dyDescent="0.35">
      <c r="A18" s="1">
        <v>45307</v>
      </c>
      <c r="B18">
        <v>72.400000000000006</v>
      </c>
      <c r="C18">
        <v>75.42</v>
      </c>
      <c r="D18">
        <v>79.8</v>
      </c>
      <c r="E18">
        <v>266.06</v>
      </c>
      <c r="F18">
        <v>212.19</v>
      </c>
      <c r="G18">
        <f t="shared" si="0"/>
        <v>111.7452</v>
      </c>
      <c r="H18">
        <f t="shared" si="1"/>
        <v>89.119799999999998</v>
      </c>
    </row>
    <row r="19" spans="1:8" x14ac:dyDescent="0.35">
      <c r="A19" s="1">
        <v>45308</v>
      </c>
      <c r="B19">
        <v>72.56</v>
      </c>
      <c r="C19">
        <v>75.61</v>
      </c>
      <c r="D19">
        <v>79.38</v>
      </c>
      <c r="E19">
        <v>265.36</v>
      </c>
      <c r="F19">
        <v>213.54000000000002</v>
      </c>
      <c r="G19">
        <f t="shared" si="0"/>
        <v>111.4512</v>
      </c>
      <c r="H19">
        <f t="shared" si="1"/>
        <v>89.686800000000005</v>
      </c>
    </row>
    <row r="20" spans="1:8" x14ac:dyDescent="0.35">
      <c r="A20" s="1">
        <v>45309</v>
      </c>
      <c r="B20">
        <v>74.08</v>
      </c>
      <c r="C20">
        <v>76.84</v>
      </c>
      <c r="D20">
        <v>80.819999999999993</v>
      </c>
      <c r="E20">
        <v>269.36</v>
      </c>
      <c r="F20">
        <v>218.35</v>
      </c>
      <c r="G20">
        <f t="shared" si="0"/>
        <v>113.13120000000001</v>
      </c>
      <c r="H20">
        <f t="shared" si="1"/>
        <v>91.706999999999994</v>
      </c>
    </row>
    <row r="21" spans="1:8" x14ac:dyDescent="0.35">
      <c r="A21" s="1">
        <v>45310</v>
      </c>
      <c r="B21">
        <v>73.41</v>
      </c>
      <c r="C21">
        <v>75.989999999999995</v>
      </c>
      <c r="D21">
        <v>81.09</v>
      </c>
      <c r="E21">
        <v>266.21000000000004</v>
      </c>
      <c r="F21">
        <v>216.27999999999997</v>
      </c>
      <c r="G21">
        <f t="shared" si="0"/>
        <v>111.80820000000003</v>
      </c>
      <c r="H21">
        <f t="shared" si="1"/>
        <v>90.837599999999995</v>
      </c>
    </row>
    <row r="22" spans="1:8" x14ac:dyDescent="0.35">
      <c r="A22" s="1">
        <v>45311</v>
      </c>
      <c r="B22">
        <v>73.41</v>
      </c>
      <c r="C22">
        <v>75.989999999999995</v>
      </c>
      <c r="D22">
        <v>81.09</v>
      </c>
      <c r="E22">
        <v>266.21000000000004</v>
      </c>
      <c r="F22">
        <v>216.27999999999997</v>
      </c>
      <c r="G22">
        <f t="shared" si="0"/>
        <v>111.80820000000003</v>
      </c>
      <c r="H22">
        <f t="shared" si="1"/>
        <v>90.837599999999995</v>
      </c>
    </row>
    <row r="23" spans="1:8" x14ac:dyDescent="0.35">
      <c r="A23" s="1">
        <v>45312</v>
      </c>
      <c r="B23">
        <v>73.41</v>
      </c>
      <c r="C23">
        <v>75.989999999999995</v>
      </c>
      <c r="D23">
        <v>81.09</v>
      </c>
      <c r="E23">
        <v>266.21000000000004</v>
      </c>
      <c r="F23">
        <v>216.27999999999997</v>
      </c>
      <c r="G23">
        <f t="shared" si="0"/>
        <v>111.80820000000003</v>
      </c>
      <c r="H23">
        <f t="shared" si="1"/>
        <v>90.837599999999995</v>
      </c>
    </row>
    <row r="24" spans="1:8" x14ac:dyDescent="0.35">
      <c r="A24" s="1">
        <v>45313</v>
      </c>
      <c r="B24">
        <v>75.19</v>
      </c>
      <c r="C24">
        <v>77.540000000000006</v>
      </c>
      <c r="D24">
        <v>82.08</v>
      </c>
      <c r="E24">
        <v>269.34999999999997</v>
      </c>
      <c r="F24">
        <v>223.78</v>
      </c>
      <c r="G24">
        <f t="shared" si="0"/>
        <v>113.127</v>
      </c>
      <c r="H24">
        <f t="shared" si="1"/>
        <v>93.9876</v>
      </c>
    </row>
    <row r="25" spans="1:8" x14ac:dyDescent="0.35">
      <c r="A25" s="1">
        <v>45314</v>
      </c>
      <c r="B25">
        <v>74.790000000000006</v>
      </c>
      <c r="C25">
        <v>76.790000000000006</v>
      </c>
      <c r="D25">
        <v>82.105000000000004</v>
      </c>
      <c r="E25">
        <v>269.13</v>
      </c>
      <c r="F25">
        <v>221.01000000000002</v>
      </c>
      <c r="G25">
        <f t="shared" si="0"/>
        <v>113.0346</v>
      </c>
      <c r="H25">
        <f t="shared" si="1"/>
        <v>92.824200000000005</v>
      </c>
    </row>
    <row r="26" spans="1:8" x14ac:dyDescent="0.35">
      <c r="A26" s="1">
        <v>45315</v>
      </c>
      <c r="B26">
        <v>75.62</v>
      </c>
      <c r="C26">
        <v>77.62</v>
      </c>
      <c r="D26">
        <v>81.954999999999998</v>
      </c>
      <c r="E26">
        <v>268.18</v>
      </c>
      <c r="F26">
        <v>220.95</v>
      </c>
      <c r="G26">
        <f t="shared" si="0"/>
        <v>112.6356</v>
      </c>
      <c r="H26">
        <f t="shared" si="1"/>
        <v>92.798999999999992</v>
      </c>
    </row>
    <row r="27" spans="1:8" x14ac:dyDescent="0.35">
      <c r="A27" s="1">
        <v>45316</v>
      </c>
      <c r="B27">
        <v>77.88</v>
      </c>
      <c r="C27">
        <v>79.709999999999994</v>
      </c>
      <c r="D27">
        <v>83.13</v>
      </c>
      <c r="E27">
        <v>279.53999999999996</v>
      </c>
      <c r="F27">
        <v>226.44000000000003</v>
      </c>
      <c r="G27">
        <f t="shared" si="0"/>
        <v>117.40679999999998</v>
      </c>
      <c r="H27">
        <f t="shared" si="1"/>
        <v>95.104800000000012</v>
      </c>
    </row>
    <row r="28" spans="1:8" x14ac:dyDescent="0.35">
      <c r="A28" s="1">
        <v>45317</v>
      </c>
      <c r="B28">
        <v>78.010000000000005</v>
      </c>
      <c r="C28">
        <v>80.459999999999994</v>
      </c>
      <c r="D28">
        <v>83.28</v>
      </c>
      <c r="E28">
        <v>284.33999999999997</v>
      </c>
      <c r="F28">
        <v>229.40999999999997</v>
      </c>
      <c r="G28">
        <f t="shared" si="0"/>
        <v>119.4228</v>
      </c>
      <c r="H28">
        <f t="shared" si="1"/>
        <v>96.352199999999996</v>
      </c>
    </row>
    <row r="29" spans="1:8" x14ac:dyDescent="0.35">
      <c r="A29" s="1">
        <v>45318</v>
      </c>
      <c r="B29">
        <v>78.010000000000005</v>
      </c>
      <c r="C29">
        <v>80.459999999999994</v>
      </c>
      <c r="D29">
        <v>83.28</v>
      </c>
      <c r="E29">
        <v>284.33999999999997</v>
      </c>
      <c r="F29">
        <v>229.40999999999997</v>
      </c>
      <c r="G29">
        <f t="shared" si="0"/>
        <v>119.4228</v>
      </c>
      <c r="H29">
        <f t="shared" si="1"/>
        <v>96.352199999999996</v>
      </c>
    </row>
    <row r="30" spans="1:8" x14ac:dyDescent="0.35">
      <c r="A30" s="1">
        <v>45319</v>
      </c>
      <c r="B30">
        <v>78.010000000000005</v>
      </c>
      <c r="C30">
        <v>80.459999999999994</v>
      </c>
      <c r="D30">
        <v>83.28</v>
      </c>
      <c r="E30">
        <v>284.33999999999997</v>
      </c>
      <c r="F30">
        <v>229.40999999999997</v>
      </c>
      <c r="G30">
        <f t="shared" si="0"/>
        <v>119.4228</v>
      </c>
      <c r="H30">
        <f t="shared" si="1"/>
        <v>96.352199999999996</v>
      </c>
    </row>
    <row r="31" spans="1:8" x14ac:dyDescent="0.35">
      <c r="A31" s="1">
        <v>45320</v>
      </c>
      <c r="B31">
        <v>76.78</v>
      </c>
      <c r="C31">
        <v>79.23</v>
      </c>
      <c r="D31">
        <v>83.935000000000002</v>
      </c>
      <c r="E31">
        <v>283.39</v>
      </c>
      <c r="F31">
        <v>222.85</v>
      </c>
      <c r="G31">
        <f t="shared" si="0"/>
        <v>119.02379999999999</v>
      </c>
      <c r="H31">
        <f t="shared" si="1"/>
        <v>93.596999999999994</v>
      </c>
    </row>
    <row r="32" spans="1:8" x14ac:dyDescent="0.35">
      <c r="A32" s="1">
        <v>45321</v>
      </c>
      <c r="B32">
        <v>77.819999999999993</v>
      </c>
      <c r="C32">
        <v>80.400000000000006</v>
      </c>
      <c r="D32">
        <v>84.125</v>
      </c>
      <c r="E32">
        <v>280.68</v>
      </c>
      <c r="F32">
        <v>226.07</v>
      </c>
      <c r="G32">
        <f t="shared" si="0"/>
        <v>117.8856</v>
      </c>
      <c r="H32">
        <f t="shared" si="1"/>
        <v>94.949399999999997</v>
      </c>
    </row>
    <row r="33" spans="1:8" x14ac:dyDescent="0.35">
      <c r="A33" s="1">
        <v>45322</v>
      </c>
      <c r="B33">
        <v>75.849999999999994</v>
      </c>
      <c r="C33">
        <v>78.3</v>
      </c>
      <c r="D33">
        <v>82.74</v>
      </c>
      <c r="E33">
        <v>280.82</v>
      </c>
      <c r="F33">
        <v>218.33</v>
      </c>
      <c r="G33">
        <f t="shared" si="0"/>
        <v>117.94439999999999</v>
      </c>
      <c r="H33">
        <f t="shared" si="1"/>
        <v>91.698599999999999</v>
      </c>
    </row>
    <row r="34" spans="1:8" x14ac:dyDescent="0.35">
      <c r="A34" s="1">
        <v>45323</v>
      </c>
      <c r="B34">
        <v>73.819999999999993</v>
      </c>
      <c r="C34">
        <v>76.319999999999993</v>
      </c>
      <c r="D34">
        <v>83.06</v>
      </c>
      <c r="E34">
        <v>271.28999999999996</v>
      </c>
      <c r="F34">
        <v>219.48</v>
      </c>
      <c r="G34">
        <f t="shared" si="0"/>
        <v>113.94179999999997</v>
      </c>
      <c r="H34">
        <f t="shared" si="1"/>
        <v>92.181599999999989</v>
      </c>
    </row>
    <row r="35" spans="1:8" x14ac:dyDescent="0.35">
      <c r="A35" s="1">
        <v>45324</v>
      </c>
      <c r="B35">
        <v>72.28</v>
      </c>
      <c r="C35">
        <v>74.88</v>
      </c>
      <c r="D35">
        <v>78.894999999999996</v>
      </c>
      <c r="E35">
        <v>266</v>
      </c>
      <c r="F35">
        <v>214.75</v>
      </c>
      <c r="G35">
        <f t="shared" si="0"/>
        <v>111.72</v>
      </c>
      <c r="H35">
        <f t="shared" si="1"/>
        <v>90.194999999999993</v>
      </c>
    </row>
    <row r="36" spans="1:8" x14ac:dyDescent="0.35">
      <c r="A36" s="1">
        <v>45325</v>
      </c>
      <c r="B36">
        <v>72.28</v>
      </c>
      <c r="C36">
        <v>74.88</v>
      </c>
      <c r="D36">
        <v>78.894999999999996</v>
      </c>
      <c r="E36">
        <v>266</v>
      </c>
      <c r="F36">
        <v>214.75</v>
      </c>
      <c r="G36">
        <f t="shared" si="0"/>
        <v>111.72</v>
      </c>
      <c r="H36">
        <f t="shared" si="1"/>
        <v>90.194999999999993</v>
      </c>
    </row>
    <row r="37" spans="1:8" x14ac:dyDescent="0.35">
      <c r="A37" s="1">
        <v>45326</v>
      </c>
      <c r="B37">
        <v>72.28</v>
      </c>
      <c r="C37">
        <v>74.88</v>
      </c>
      <c r="D37">
        <v>78.894999999999996</v>
      </c>
      <c r="E37">
        <v>266</v>
      </c>
      <c r="F37">
        <v>214.75</v>
      </c>
      <c r="G37">
        <f t="shared" si="0"/>
        <v>111.72</v>
      </c>
      <c r="H37">
        <f t="shared" si="1"/>
        <v>90.194999999999993</v>
      </c>
    </row>
    <row r="38" spans="1:8" x14ac:dyDescent="0.35">
      <c r="A38" s="1">
        <v>45327</v>
      </c>
      <c r="B38">
        <v>72.78</v>
      </c>
      <c r="C38">
        <v>75.38</v>
      </c>
      <c r="D38">
        <v>78.989999999999995</v>
      </c>
      <c r="E38">
        <v>272.48</v>
      </c>
      <c r="F38">
        <v>220.92000000000002</v>
      </c>
      <c r="G38">
        <f t="shared" si="0"/>
        <v>114.44160000000001</v>
      </c>
      <c r="H38">
        <f t="shared" si="1"/>
        <v>92.7864</v>
      </c>
    </row>
    <row r="39" spans="1:8" x14ac:dyDescent="0.35">
      <c r="A39" s="1">
        <v>45328</v>
      </c>
      <c r="B39">
        <v>73.31</v>
      </c>
      <c r="C39">
        <v>76.02</v>
      </c>
      <c r="D39">
        <v>80.724999999999994</v>
      </c>
      <c r="E39">
        <v>274.27000000000004</v>
      </c>
      <c r="F39">
        <v>221.73</v>
      </c>
      <c r="G39">
        <f t="shared" si="0"/>
        <v>115.19340000000003</v>
      </c>
      <c r="H39">
        <f t="shared" si="1"/>
        <v>93.126599999999996</v>
      </c>
    </row>
    <row r="40" spans="1:8" x14ac:dyDescent="0.35">
      <c r="A40" s="1">
        <v>45329</v>
      </c>
      <c r="B40">
        <v>73.86</v>
      </c>
      <c r="C40">
        <v>76.56</v>
      </c>
      <c r="D40">
        <v>81.400000000000006</v>
      </c>
      <c r="E40">
        <v>281.52</v>
      </c>
      <c r="F40">
        <v>226.29999999999998</v>
      </c>
      <c r="G40">
        <f t="shared" si="0"/>
        <v>118.2384</v>
      </c>
      <c r="H40">
        <f t="shared" si="1"/>
        <v>95.045999999999992</v>
      </c>
    </row>
    <row r="41" spans="1:8" x14ac:dyDescent="0.35">
      <c r="A41" s="1">
        <v>45330</v>
      </c>
      <c r="B41">
        <v>76.22</v>
      </c>
      <c r="C41">
        <v>79</v>
      </c>
      <c r="D41">
        <v>84.2</v>
      </c>
      <c r="E41">
        <v>289.08</v>
      </c>
      <c r="F41">
        <v>234.20000000000002</v>
      </c>
      <c r="G41">
        <f t="shared" si="0"/>
        <v>121.4136</v>
      </c>
      <c r="H41">
        <f t="shared" si="1"/>
        <v>98.364000000000004</v>
      </c>
    </row>
    <row r="42" spans="1:8" x14ac:dyDescent="0.35">
      <c r="A42" s="1">
        <v>45331</v>
      </c>
      <c r="B42">
        <v>76.84</v>
      </c>
      <c r="C42">
        <v>79.680000000000007</v>
      </c>
      <c r="D42">
        <v>84.65</v>
      </c>
      <c r="E42">
        <v>296.42</v>
      </c>
      <c r="F42">
        <v>233.95000000000002</v>
      </c>
      <c r="G42">
        <f t="shared" si="0"/>
        <v>124.49639999999999</v>
      </c>
      <c r="H42">
        <f t="shared" si="1"/>
        <v>98.259</v>
      </c>
    </row>
    <row r="43" spans="1:8" x14ac:dyDescent="0.35">
      <c r="A43" s="1">
        <v>45332</v>
      </c>
      <c r="B43">
        <v>76.84</v>
      </c>
      <c r="C43">
        <v>79.680000000000007</v>
      </c>
      <c r="D43">
        <v>84.65</v>
      </c>
      <c r="E43">
        <v>296.42</v>
      </c>
      <c r="F43">
        <v>233.95000000000002</v>
      </c>
      <c r="G43">
        <f t="shared" si="0"/>
        <v>124.49639999999999</v>
      </c>
      <c r="H43">
        <f t="shared" si="1"/>
        <v>98.259</v>
      </c>
    </row>
    <row r="44" spans="1:8" x14ac:dyDescent="0.35">
      <c r="A44" s="1">
        <v>45333</v>
      </c>
      <c r="B44">
        <v>76.84</v>
      </c>
      <c r="C44">
        <v>79.680000000000007</v>
      </c>
      <c r="D44">
        <v>84.65</v>
      </c>
      <c r="E44">
        <v>296.42</v>
      </c>
      <c r="F44">
        <v>233.95000000000002</v>
      </c>
      <c r="G44">
        <f t="shared" si="0"/>
        <v>124.49639999999999</v>
      </c>
      <c r="H44">
        <f t="shared" si="1"/>
        <v>98.259</v>
      </c>
    </row>
    <row r="45" spans="1:8" x14ac:dyDescent="0.35">
      <c r="A45" s="1">
        <v>45334</v>
      </c>
      <c r="B45">
        <v>76.92</v>
      </c>
      <c r="C45">
        <v>79.63</v>
      </c>
      <c r="D45">
        <v>84.375</v>
      </c>
      <c r="E45">
        <v>291.95999999999998</v>
      </c>
      <c r="F45">
        <v>236.73000000000002</v>
      </c>
      <c r="G45">
        <f t="shared" si="0"/>
        <v>122.6232</v>
      </c>
      <c r="H45">
        <f t="shared" si="1"/>
        <v>99.426600000000008</v>
      </c>
    </row>
    <row r="46" spans="1:8" x14ac:dyDescent="0.35">
      <c r="A46" s="1">
        <v>45335</v>
      </c>
      <c r="B46">
        <v>77.87</v>
      </c>
      <c r="C46">
        <v>80.52</v>
      </c>
      <c r="D46">
        <v>85.77</v>
      </c>
      <c r="E46">
        <v>289.59000000000003</v>
      </c>
      <c r="F46">
        <v>239.46</v>
      </c>
      <c r="G46">
        <f t="shared" si="0"/>
        <v>121.62780000000001</v>
      </c>
      <c r="H46">
        <f t="shared" si="1"/>
        <v>100.5732</v>
      </c>
    </row>
    <row r="47" spans="1:8" x14ac:dyDescent="0.35">
      <c r="A47" s="1">
        <v>45336</v>
      </c>
      <c r="B47">
        <v>76.64</v>
      </c>
      <c r="C47">
        <v>79.239999999999995</v>
      </c>
      <c r="D47">
        <v>84.81</v>
      </c>
      <c r="E47">
        <v>281.01</v>
      </c>
      <c r="F47">
        <v>231.69</v>
      </c>
      <c r="G47">
        <f t="shared" si="0"/>
        <v>118.02419999999999</v>
      </c>
      <c r="H47">
        <f t="shared" si="1"/>
        <v>97.309799999999996</v>
      </c>
    </row>
    <row r="48" spans="1:8" x14ac:dyDescent="0.35">
      <c r="A48" s="1">
        <v>45337</v>
      </c>
      <c r="B48">
        <v>78.03</v>
      </c>
      <c r="C48">
        <v>80.83</v>
      </c>
      <c r="D48">
        <v>85.305000000000007</v>
      </c>
      <c r="E48">
        <v>282.37</v>
      </c>
      <c r="F48">
        <v>231.82999999999998</v>
      </c>
      <c r="G48">
        <f t="shared" si="0"/>
        <v>118.5954</v>
      </c>
      <c r="H48">
        <f t="shared" si="1"/>
        <v>97.368599999999986</v>
      </c>
    </row>
    <row r="49" spans="1:8" x14ac:dyDescent="0.35">
      <c r="A49" s="1">
        <v>45338</v>
      </c>
      <c r="B49">
        <v>79.19</v>
      </c>
      <c r="C49">
        <v>81.99</v>
      </c>
      <c r="D49">
        <v>86.094999999999999</v>
      </c>
      <c r="E49">
        <v>280.66000000000003</v>
      </c>
      <c r="F49">
        <v>233.6</v>
      </c>
      <c r="G49">
        <f t="shared" si="0"/>
        <v>117.87720000000002</v>
      </c>
      <c r="H49">
        <f t="shared" si="1"/>
        <v>98.111999999999995</v>
      </c>
    </row>
    <row r="50" spans="1:8" x14ac:dyDescent="0.35">
      <c r="A50" s="1">
        <v>45339</v>
      </c>
      <c r="B50">
        <v>79.19</v>
      </c>
      <c r="C50">
        <v>81.99</v>
      </c>
      <c r="D50">
        <v>86.094999999999999</v>
      </c>
      <c r="E50">
        <v>280.66000000000003</v>
      </c>
      <c r="F50">
        <v>233.6</v>
      </c>
      <c r="G50">
        <f t="shared" si="0"/>
        <v>117.87720000000002</v>
      </c>
      <c r="H50">
        <f t="shared" si="1"/>
        <v>98.111999999999995</v>
      </c>
    </row>
    <row r="51" spans="1:8" x14ac:dyDescent="0.35">
      <c r="A51" s="1">
        <v>45340</v>
      </c>
      <c r="B51">
        <v>79.19</v>
      </c>
      <c r="C51">
        <v>81.99</v>
      </c>
      <c r="D51">
        <v>86.094999999999999</v>
      </c>
      <c r="E51">
        <v>280.66000000000003</v>
      </c>
      <c r="F51">
        <v>233.6</v>
      </c>
      <c r="G51">
        <f t="shared" si="0"/>
        <v>117.87720000000002</v>
      </c>
      <c r="H51">
        <f t="shared" si="1"/>
        <v>98.111999999999995</v>
      </c>
    </row>
    <row r="52" spans="1:8" x14ac:dyDescent="0.35">
      <c r="A52" s="1">
        <v>45341</v>
      </c>
      <c r="B52">
        <v>79.19</v>
      </c>
      <c r="C52">
        <v>81.99</v>
      </c>
      <c r="D52">
        <v>86.41</v>
      </c>
      <c r="E52">
        <v>280.66000000000003</v>
      </c>
      <c r="F52">
        <v>233.6</v>
      </c>
      <c r="G52">
        <f t="shared" si="0"/>
        <v>117.87720000000002</v>
      </c>
      <c r="H52">
        <f t="shared" si="1"/>
        <v>98.111999999999995</v>
      </c>
    </row>
    <row r="53" spans="1:8" x14ac:dyDescent="0.35">
      <c r="A53" s="1">
        <v>45342</v>
      </c>
      <c r="B53">
        <v>78.180000000000007</v>
      </c>
      <c r="C53">
        <v>80.680000000000007</v>
      </c>
      <c r="D53">
        <v>84.82</v>
      </c>
      <c r="E53">
        <v>273.14999999999998</v>
      </c>
      <c r="F53">
        <v>227.74</v>
      </c>
      <c r="G53">
        <f t="shared" si="0"/>
        <v>114.72299999999998</v>
      </c>
      <c r="H53">
        <f t="shared" si="1"/>
        <v>95.650800000000004</v>
      </c>
    </row>
    <row r="54" spans="1:8" x14ac:dyDescent="0.35">
      <c r="A54" s="1">
        <v>45343</v>
      </c>
      <c r="B54">
        <v>79.040000000000006</v>
      </c>
      <c r="C54">
        <v>81.42</v>
      </c>
      <c r="D54">
        <v>85.385000000000005</v>
      </c>
      <c r="E54">
        <v>270.52</v>
      </c>
      <c r="F54">
        <v>228.6</v>
      </c>
      <c r="G54">
        <f t="shared" si="0"/>
        <v>113.61839999999998</v>
      </c>
      <c r="H54">
        <f t="shared" si="1"/>
        <v>96.012</v>
      </c>
    </row>
    <row r="55" spans="1:8" x14ac:dyDescent="0.35">
      <c r="A55" s="1">
        <v>45344</v>
      </c>
      <c r="B55">
        <v>79.709999999999994</v>
      </c>
      <c r="C55">
        <v>81.96</v>
      </c>
      <c r="D55">
        <v>85.504999999999995</v>
      </c>
      <c r="E55">
        <v>275.2</v>
      </c>
      <c r="F55">
        <v>233.47000000000003</v>
      </c>
      <c r="G55">
        <f t="shared" si="0"/>
        <v>115.58399999999999</v>
      </c>
      <c r="H55">
        <f t="shared" si="1"/>
        <v>98.057400000000015</v>
      </c>
    </row>
    <row r="56" spans="1:8" x14ac:dyDescent="0.35">
      <c r="A56" s="1">
        <v>45345</v>
      </c>
      <c r="B56">
        <v>77.540000000000006</v>
      </c>
      <c r="C56">
        <v>79.150000000000006</v>
      </c>
      <c r="D56">
        <v>83.55</v>
      </c>
      <c r="E56">
        <v>268.97000000000003</v>
      </c>
      <c r="F56">
        <v>227.67</v>
      </c>
      <c r="G56">
        <f t="shared" si="0"/>
        <v>112.96740000000001</v>
      </c>
      <c r="H56">
        <f t="shared" si="1"/>
        <v>95.621399999999994</v>
      </c>
    </row>
    <row r="57" spans="1:8" x14ac:dyDescent="0.35">
      <c r="A57" s="1">
        <v>45346</v>
      </c>
      <c r="B57">
        <v>77.540000000000006</v>
      </c>
      <c r="C57">
        <v>79.150000000000006</v>
      </c>
      <c r="D57">
        <v>83.55</v>
      </c>
      <c r="E57">
        <v>268.97000000000003</v>
      </c>
      <c r="F57">
        <v>227.67</v>
      </c>
      <c r="G57">
        <f t="shared" si="0"/>
        <v>112.96740000000001</v>
      </c>
      <c r="H57">
        <f t="shared" si="1"/>
        <v>95.621399999999994</v>
      </c>
    </row>
    <row r="58" spans="1:8" x14ac:dyDescent="0.35">
      <c r="A58" s="1">
        <v>45347</v>
      </c>
      <c r="B58">
        <v>77.540000000000006</v>
      </c>
      <c r="C58">
        <v>79.150000000000006</v>
      </c>
      <c r="D58">
        <v>83.55</v>
      </c>
      <c r="E58">
        <v>268.97000000000003</v>
      </c>
      <c r="F58">
        <v>227.67</v>
      </c>
      <c r="G58">
        <f t="shared" si="0"/>
        <v>112.96740000000001</v>
      </c>
      <c r="H58">
        <f t="shared" si="1"/>
        <v>95.621399999999994</v>
      </c>
    </row>
    <row r="59" spans="1:8" x14ac:dyDescent="0.35">
      <c r="A59" s="1">
        <v>45348</v>
      </c>
      <c r="B59">
        <v>77.58</v>
      </c>
      <c r="C59">
        <v>79.98</v>
      </c>
      <c r="D59">
        <v>82.99</v>
      </c>
      <c r="E59">
        <v>276.27000000000004</v>
      </c>
      <c r="F59">
        <v>230.56</v>
      </c>
      <c r="G59">
        <f t="shared" si="0"/>
        <v>116.03340000000003</v>
      </c>
      <c r="H59">
        <f t="shared" si="1"/>
        <v>96.8352</v>
      </c>
    </row>
    <row r="60" spans="1:8" x14ac:dyDescent="0.35">
      <c r="A60" s="1">
        <v>45349</v>
      </c>
      <c r="B60">
        <v>78.87</v>
      </c>
      <c r="C60">
        <v>81.42</v>
      </c>
      <c r="D60">
        <v>84.01</v>
      </c>
      <c r="E60">
        <v>274.60000000000002</v>
      </c>
      <c r="F60">
        <v>234.43999999999997</v>
      </c>
      <c r="G60">
        <f t="shared" si="0"/>
        <v>115.33200000000002</v>
      </c>
      <c r="H60">
        <f t="shared" si="1"/>
        <v>98.464799999999997</v>
      </c>
    </row>
    <row r="61" spans="1:8" x14ac:dyDescent="0.35">
      <c r="A61" s="1">
        <v>45350</v>
      </c>
      <c r="B61">
        <v>78.540000000000006</v>
      </c>
      <c r="C61">
        <v>80.92</v>
      </c>
      <c r="D61">
        <v>83.55</v>
      </c>
      <c r="E61">
        <v>265.83</v>
      </c>
      <c r="F61">
        <v>227.1</v>
      </c>
      <c r="G61">
        <f t="shared" si="0"/>
        <v>111.64859999999999</v>
      </c>
      <c r="H61">
        <f t="shared" si="1"/>
        <v>95.381999999999991</v>
      </c>
    </row>
    <row r="62" spans="1:8" x14ac:dyDescent="0.35">
      <c r="A62" s="1">
        <v>45351</v>
      </c>
      <c r="B62">
        <v>78.260000000000005</v>
      </c>
      <c r="C62">
        <v>80.66</v>
      </c>
      <c r="D62">
        <v>84.55</v>
      </c>
      <c r="E62">
        <v>268.38</v>
      </c>
      <c r="F62">
        <v>230.43</v>
      </c>
      <c r="G62">
        <f t="shared" si="0"/>
        <v>112.71959999999999</v>
      </c>
      <c r="H62">
        <f t="shared" si="1"/>
        <v>96.780600000000007</v>
      </c>
    </row>
    <row r="63" spans="1:8" x14ac:dyDescent="0.35">
      <c r="A63" s="1">
        <v>45352</v>
      </c>
      <c r="B63">
        <v>79.97</v>
      </c>
      <c r="C63">
        <v>82.55</v>
      </c>
      <c r="D63">
        <v>87.385000000000005</v>
      </c>
      <c r="E63">
        <v>270.42</v>
      </c>
      <c r="F63">
        <v>261.44</v>
      </c>
      <c r="G63">
        <f t="shared" si="0"/>
        <v>113.57640000000001</v>
      </c>
      <c r="H63">
        <f t="shared" si="1"/>
        <v>109.8048</v>
      </c>
    </row>
    <row r="64" spans="1:8" x14ac:dyDescent="0.35">
      <c r="A64" s="1">
        <v>45353</v>
      </c>
      <c r="B64">
        <v>79.97</v>
      </c>
      <c r="C64">
        <v>82.55</v>
      </c>
      <c r="D64">
        <v>87.385000000000005</v>
      </c>
      <c r="E64">
        <v>270.42</v>
      </c>
      <c r="F64">
        <v>261.44</v>
      </c>
      <c r="G64">
        <f t="shared" si="0"/>
        <v>113.57640000000001</v>
      </c>
      <c r="H64">
        <f t="shared" si="1"/>
        <v>109.8048</v>
      </c>
    </row>
    <row r="65" spans="1:8" x14ac:dyDescent="0.35">
      <c r="A65" s="1">
        <v>45354</v>
      </c>
      <c r="B65">
        <v>79.97</v>
      </c>
      <c r="C65">
        <v>82.55</v>
      </c>
      <c r="D65">
        <v>87.385000000000005</v>
      </c>
      <c r="E65">
        <v>270.42</v>
      </c>
      <c r="F65">
        <v>261.44</v>
      </c>
      <c r="G65">
        <f t="shared" si="0"/>
        <v>113.57640000000001</v>
      </c>
      <c r="H65">
        <f t="shared" si="1"/>
        <v>109.8048</v>
      </c>
    </row>
    <row r="66" spans="1:8" x14ac:dyDescent="0.35">
      <c r="A66" s="1">
        <v>45355</v>
      </c>
      <c r="B66">
        <v>78.739999999999995</v>
      </c>
      <c r="C66">
        <v>81.239999999999995</v>
      </c>
      <c r="D66">
        <v>86.174999999999997</v>
      </c>
      <c r="E66">
        <v>264.72000000000003</v>
      </c>
      <c r="F66">
        <v>258.57</v>
      </c>
      <c r="G66">
        <f t="shared" si="0"/>
        <v>111.18240000000002</v>
      </c>
      <c r="H66">
        <f t="shared" si="1"/>
        <v>108.5994</v>
      </c>
    </row>
    <row r="67" spans="1:8" x14ac:dyDescent="0.35">
      <c r="A67" s="1">
        <v>45356</v>
      </c>
      <c r="B67">
        <v>78.150000000000006</v>
      </c>
      <c r="C67">
        <v>80.650000000000006</v>
      </c>
      <c r="D67">
        <v>85.21</v>
      </c>
      <c r="E67">
        <v>260.64999999999998</v>
      </c>
      <c r="F67">
        <v>253.28</v>
      </c>
      <c r="G67">
        <f t="shared" si="0"/>
        <v>109.47299999999998</v>
      </c>
      <c r="H67">
        <f t="shared" si="1"/>
        <v>106.3776</v>
      </c>
    </row>
    <row r="68" spans="1:8" x14ac:dyDescent="0.35">
      <c r="A68" s="1">
        <v>45357</v>
      </c>
      <c r="B68">
        <v>79.13</v>
      </c>
      <c r="C68">
        <v>81.53</v>
      </c>
      <c r="D68">
        <v>86.31</v>
      </c>
      <c r="E68">
        <v>266.33</v>
      </c>
      <c r="F68">
        <v>255.39000000000001</v>
      </c>
      <c r="G68">
        <f t="shared" ref="G68:G131" si="2">(E68/100)*42</f>
        <v>111.8586</v>
      </c>
      <c r="H68">
        <f t="shared" ref="H68:H131" si="3">(F68/100)*42</f>
        <v>107.2638</v>
      </c>
    </row>
    <row r="69" spans="1:8" x14ac:dyDescent="0.35">
      <c r="A69" s="1">
        <v>45358</v>
      </c>
      <c r="B69">
        <v>78.930000000000007</v>
      </c>
      <c r="C69">
        <v>81.430000000000007</v>
      </c>
      <c r="D69">
        <v>84.8</v>
      </c>
      <c r="E69">
        <v>269.47000000000003</v>
      </c>
      <c r="F69">
        <v>255.48000000000002</v>
      </c>
      <c r="G69">
        <f t="shared" si="2"/>
        <v>113.17740000000001</v>
      </c>
      <c r="H69">
        <f t="shared" si="3"/>
        <v>107.30160000000001</v>
      </c>
    </row>
    <row r="70" spans="1:8" x14ac:dyDescent="0.35">
      <c r="A70" s="1">
        <v>45359</v>
      </c>
      <c r="B70">
        <v>78.010000000000005</v>
      </c>
      <c r="C70">
        <v>80.61</v>
      </c>
      <c r="D70">
        <v>83.665000000000006</v>
      </c>
      <c r="E70">
        <v>264.08999999999997</v>
      </c>
      <c r="F70">
        <v>252.72</v>
      </c>
      <c r="G70">
        <f t="shared" si="2"/>
        <v>110.91779999999999</v>
      </c>
      <c r="H70">
        <f t="shared" si="3"/>
        <v>106.14240000000001</v>
      </c>
    </row>
    <row r="71" spans="1:8" x14ac:dyDescent="0.35">
      <c r="A71" s="1">
        <v>45360</v>
      </c>
      <c r="B71">
        <v>78.010000000000005</v>
      </c>
      <c r="C71">
        <v>80.61</v>
      </c>
      <c r="D71">
        <v>83.665000000000006</v>
      </c>
      <c r="E71">
        <v>264.08999999999997</v>
      </c>
      <c r="F71">
        <v>252.72</v>
      </c>
      <c r="G71">
        <f t="shared" si="2"/>
        <v>110.91779999999999</v>
      </c>
      <c r="H71">
        <f t="shared" si="3"/>
        <v>106.14240000000001</v>
      </c>
    </row>
    <row r="72" spans="1:8" x14ac:dyDescent="0.35">
      <c r="A72" s="1">
        <v>45361</v>
      </c>
      <c r="B72">
        <v>78.010000000000005</v>
      </c>
      <c r="C72">
        <v>80.61</v>
      </c>
      <c r="D72">
        <v>83.665000000000006</v>
      </c>
      <c r="E72">
        <v>264.08999999999997</v>
      </c>
      <c r="F72">
        <v>252.72</v>
      </c>
      <c r="G72">
        <f t="shared" si="2"/>
        <v>110.91779999999999</v>
      </c>
      <c r="H72">
        <f t="shared" si="3"/>
        <v>106.14240000000001</v>
      </c>
    </row>
    <row r="73" spans="1:8" x14ac:dyDescent="0.35">
      <c r="A73" s="1">
        <v>45362</v>
      </c>
      <c r="B73">
        <v>77.930000000000007</v>
      </c>
      <c r="C73">
        <v>80.69</v>
      </c>
      <c r="D73">
        <v>83.875</v>
      </c>
      <c r="E73">
        <v>265.18</v>
      </c>
      <c r="F73">
        <v>258.04999999999995</v>
      </c>
      <c r="G73">
        <f t="shared" si="2"/>
        <v>111.37560000000001</v>
      </c>
      <c r="H73">
        <f t="shared" si="3"/>
        <v>108.38099999999997</v>
      </c>
    </row>
    <row r="74" spans="1:8" x14ac:dyDescent="0.35">
      <c r="A74" s="1">
        <v>45363</v>
      </c>
      <c r="B74">
        <v>77.56</v>
      </c>
      <c r="C74">
        <v>80.36</v>
      </c>
      <c r="D74">
        <v>83.474999999999994</v>
      </c>
      <c r="E74">
        <v>261.64999999999998</v>
      </c>
      <c r="F74">
        <v>258.64</v>
      </c>
      <c r="G74">
        <f t="shared" si="2"/>
        <v>109.89299999999999</v>
      </c>
      <c r="H74">
        <f t="shared" si="3"/>
        <v>108.6288</v>
      </c>
    </row>
    <row r="75" spans="1:8" x14ac:dyDescent="0.35">
      <c r="A75" s="1">
        <v>45364</v>
      </c>
      <c r="B75">
        <v>79.72</v>
      </c>
      <c r="C75">
        <v>82.49</v>
      </c>
      <c r="D75">
        <v>84.435000000000002</v>
      </c>
      <c r="E75">
        <v>268.51</v>
      </c>
      <c r="F75">
        <v>266.15000000000003</v>
      </c>
      <c r="G75">
        <f t="shared" si="2"/>
        <v>112.77419999999999</v>
      </c>
      <c r="H75">
        <f t="shared" si="3"/>
        <v>111.78300000000002</v>
      </c>
    </row>
    <row r="76" spans="1:8" x14ac:dyDescent="0.35">
      <c r="A76" s="1">
        <v>45365</v>
      </c>
      <c r="B76">
        <v>81.260000000000005</v>
      </c>
      <c r="C76">
        <v>84.22</v>
      </c>
      <c r="D76">
        <v>85.51</v>
      </c>
      <c r="E76">
        <v>270.88</v>
      </c>
      <c r="F76">
        <v>270.33</v>
      </c>
      <c r="G76">
        <f t="shared" si="2"/>
        <v>113.7696</v>
      </c>
      <c r="H76">
        <f t="shared" si="3"/>
        <v>113.5386</v>
      </c>
    </row>
    <row r="77" spans="1:8" x14ac:dyDescent="0.35">
      <c r="A77" s="1">
        <v>45366</v>
      </c>
      <c r="B77">
        <v>81.040000000000006</v>
      </c>
      <c r="C77">
        <v>84.04</v>
      </c>
      <c r="D77">
        <v>84.775000000000006</v>
      </c>
      <c r="E77">
        <v>272.7</v>
      </c>
      <c r="F77">
        <v>272.08</v>
      </c>
      <c r="G77">
        <f t="shared" si="2"/>
        <v>114.53399999999999</v>
      </c>
      <c r="H77">
        <f t="shared" si="3"/>
        <v>114.27359999999999</v>
      </c>
    </row>
    <row r="78" spans="1:8" x14ac:dyDescent="0.35">
      <c r="A78" s="1">
        <v>45367</v>
      </c>
      <c r="B78">
        <v>81.040000000000006</v>
      </c>
      <c r="C78">
        <v>84.04</v>
      </c>
      <c r="D78">
        <v>84.775000000000006</v>
      </c>
      <c r="E78">
        <v>272.7</v>
      </c>
      <c r="F78">
        <v>272.08</v>
      </c>
      <c r="G78">
        <f t="shared" si="2"/>
        <v>114.53399999999999</v>
      </c>
      <c r="H78">
        <f t="shared" si="3"/>
        <v>114.27359999999999</v>
      </c>
    </row>
    <row r="79" spans="1:8" x14ac:dyDescent="0.35">
      <c r="A79" s="1">
        <v>45368</v>
      </c>
      <c r="B79">
        <v>81.040000000000006</v>
      </c>
      <c r="C79">
        <v>84.04</v>
      </c>
      <c r="D79">
        <v>84.775000000000006</v>
      </c>
      <c r="E79">
        <v>272.7</v>
      </c>
      <c r="F79">
        <v>272.08</v>
      </c>
      <c r="G79">
        <f t="shared" si="2"/>
        <v>114.53399999999999</v>
      </c>
      <c r="H79">
        <f t="shared" si="3"/>
        <v>114.27359999999999</v>
      </c>
    </row>
    <row r="80" spans="1:8" x14ac:dyDescent="0.35">
      <c r="A80" s="1">
        <v>45369</v>
      </c>
      <c r="B80">
        <v>82.72</v>
      </c>
      <c r="C80">
        <v>85.62</v>
      </c>
      <c r="D80">
        <v>86.23</v>
      </c>
      <c r="E80">
        <v>278.82</v>
      </c>
      <c r="F80">
        <v>275.72999999999996</v>
      </c>
      <c r="G80">
        <f t="shared" si="2"/>
        <v>117.1044</v>
      </c>
      <c r="H80">
        <f t="shared" si="3"/>
        <v>115.80659999999997</v>
      </c>
    </row>
    <row r="81" spans="1:8" x14ac:dyDescent="0.35">
      <c r="A81" s="1">
        <v>45370</v>
      </c>
      <c r="B81">
        <v>83.47</v>
      </c>
      <c r="C81">
        <v>86.7</v>
      </c>
      <c r="D81">
        <v>87.23</v>
      </c>
      <c r="E81">
        <v>276.07</v>
      </c>
      <c r="F81">
        <v>276.22000000000003</v>
      </c>
      <c r="G81">
        <f t="shared" si="2"/>
        <v>115.9494</v>
      </c>
      <c r="H81">
        <f t="shared" si="3"/>
        <v>116.01240000000001</v>
      </c>
    </row>
    <row r="82" spans="1:8" x14ac:dyDescent="0.35">
      <c r="A82" s="1">
        <v>45371</v>
      </c>
      <c r="B82">
        <v>81.680000000000007</v>
      </c>
      <c r="C82">
        <v>85.48</v>
      </c>
      <c r="D82">
        <v>85.415000000000006</v>
      </c>
      <c r="E82">
        <v>269.57</v>
      </c>
      <c r="F82">
        <v>273.32</v>
      </c>
      <c r="G82">
        <f t="shared" si="2"/>
        <v>113.21939999999999</v>
      </c>
      <c r="H82">
        <f t="shared" si="3"/>
        <v>114.7944</v>
      </c>
    </row>
    <row r="83" spans="1:8" x14ac:dyDescent="0.35">
      <c r="A83" s="1">
        <v>45372</v>
      </c>
      <c r="B83">
        <v>81.540000000000006</v>
      </c>
      <c r="C83">
        <v>85.34</v>
      </c>
      <c r="D83">
        <v>85.174999999999997</v>
      </c>
      <c r="E83">
        <v>266.88</v>
      </c>
      <c r="F83">
        <v>272.71000000000004</v>
      </c>
      <c r="G83">
        <f t="shared" si="2"/>
        <v>112.0896</v>
      </c>
      <c r="H83">
        <f t="shared" si="3"/>
        <v>114.53820000000002</v>
      </c>
    </row>
    <row r="84" spans="1:8" x14ac:dyDescent="0.35">
      <c r="A84" s="1">
        <v>45373</v>
      </c>
      <c r="B84">
        <v>81.040000000000006</v>
      </c>
      <c r="C84">
        <v>84.89</v>
      </c>
      <c r="D84">
        <v>84.864999999999995</v>
      </c>
      <c r="E84">
        <v>265.33999999999997</v>
      </c>
      <c r="F84">
        <v>273.97999999999996</v>
      </c>
      <c r="G84">
        <f t="shared" si="2"/>
        <v>111.44279999999998</v>
      </c>
      <c r="H84">
        <f t="shared" si="3"/>
        <v>115.07159999999999</v>
      </c>
    </row>
    <row r="85" spans="1:8" x14ac:dyDescent="0.35">
      <c r="A85" s="1">
        <v>45374</v>
      </c>
      <c r="B85">
        <v>81.040000000000006</v>
      </c>
      <c r="C85">
        <v>84.89</v>
      </c>
      <c r="D85">
        <v>84.864999999999995</v>
      </c>
      <c r="E85">
        <v>265.33999999999997</v>
      </c>
      <c r="F85">
        <v>273.97999999999996</v>
      </c>
      <c r="G85">
        <f t="shared" si="2"/>
        <v>111.44279999999998</v>
      </c>
      <c r="H85">
        <f t="shared" si="3"/>
        <v>115.07159999999999</v>
      </c>
    </row>
    <row r="86" spans="1:8" x14ac:dyDescent="0.35">
      <c r="A86" s="1">
        <v>45375</v>
      </c>
      <c r="B86">
        <v>81.040000000000006</v>
      </c>
      <c r="C86">
        <v>84.89</v>
      </c>
      <c r="D86">
        <v>84.864999999999995</v>
      </c>
      <c r="E86">
        <v>265.33999999999997</v>
      </c>
      <c r="F86">
        <v>273.97999999999996</v>
      </c>
      <c r="G86">
        <f t="shared" si="2"/>
        <v>111.44279999999998</v>
      </c>
      <c r="H86">
        <f t="shared" si="3"/>
        <v>115.07159999999999</v>
      </c>
    </row>
    <row r="87" spans="1:8" x14ac:dyDescent="0.35">
      <c r="A87" s="1">
        <v>45376</v>
      </c>
      <c r="B87">
        <v>82.84</v>
      </c>
      <c r="C87">
        <v>86.64</v>
      </c>
      <c r="D87">
        <v>86.36</v>
      </c>
      <c r="E87">
        <v>267.86</v>
      </c>
      <c r="F87">
        <v>274.84000000000003</v>
      </c>
      <c r="G87">
        <f t="shared" si="2"/>
        <v>112.50120000000001</v>
      </c>
      <c r="H87">
        <f t="shared" si="3"/>
        <v>115.43280000000001</v>
      </c>
    </row>
    <row r="88" spans="1:8" x14ac:dyDescent="0.35">
      <c r="A88" s="1">
        <v>45377</v>
      </c>
      <c r="B88">
        <v>81.62</v>
      </c>
      <c r="C88">
        <v>84.62</v>
      </c>
      <c r="D88">
        <v>85.954999999999998</v>
      </c>
      <c r="E88">
        <v>262.18</v>
      </c>
      <c r="F88">
        <v>270.06</v>
      </c>
      <c r="G88">
        <f t="shared" si="2"/>
        <v>110.1156</v>
      </c>
      <c r="H88">
        <f t="shared" si="3"/>
        <v>113.4252</v>
      </c>
    </row>
    <row r="89" spans="1:8" x14ac:dyDescent="0.35">
      <c r="A89" s="1">
        <v>45378</v>
      </c>
      <c r="B89">
        <v>81.349999999999994</v>
      </c>
      <c r="C89">
        <v>84.35</v>
      </c>
      <c r="D89">
        <v>85.144999999999996</v>
      </c>
      <c r="E89">
        <v>259.85999999999996</v>
      </c>
      <c r="F89">
        <v>268.46999999999997</v>
      </c>
      <c r="G89">
        <f t="shared" si="2"/>
        <v>109.14119999999997</v>
      </c>
      <c r="H89">
        <f t="shared" si="3"/>
        <v>112.75739999999999</v>
      </c>
    </row>
    <row r="90" spans="1:8" x14ac:dyDescent="0.35">
      <c r="A90" s="1">
        <v>45379</v>
      </c>
      <c r="B90">
        <v>83.17</v>
      </c>
      <c r="C90">
        <v>86.67</v>
      </c>
      <c r="D90">
        <v>86.96</v>
      </c>
      <c r="E90">
        <v>261.56</v>
      </c>
      <c r="F90">
        <v>276.11</v>
      </c>
      <c r="G90">
        <f t="shared" si="2"/>
        <v>109.85520000000001</v>
      </c>
      <c r="H90">
        <f t="shared" si="3"/>
        <v>115.96620000000001</v>
      </c>
    </row>
    <row r="91" spans="1:8" x14ac:dyDescent="0.35">
      <c r="A91" s="1">
        <v>45380</v>
      </c>
      <c r="B91">
        <v>83.17</v>
      </c>
      <c r="C91">
        <v>86.67</v>
      </c>
      <c r="D91">
        <v>86.96</v>
      </c>
      <c r="E91">
        <v>261.56</v>
      </c>
      <c r="F91">
        <v>276.11</v>
      </c>
      <c r="G91">
        <f t="shared" si="2"/>
        <v>109.85520000000001</v>
      </c>
      <c r="H91">
        <f t="shared" si="3"/>
        <v>115.96620000000001</v>
      </c>
    </row>
    <row r="92" spans="1:8" x14ac:dyDescent="0.35">
      <c r="A92" s="1">
        <v>45381</v>
      </c>
      <c r="B92">
        <v>83.17</v>
      </c>
      <c r="C92">
        <v>86.67</v>
      </c>
      <c r="D92">
        <v>86.96</v>
      </c>
      <c r="E92">
        <v>261.56</v>
      </c>
      <c r="F92">
        <v>276.11</v>
      </c>
      <c r="G92">
        <f t="shared" si="2"/>
        <v>109.85520000000001</v>
      </c>
      <c r="H92">
        <f t="shared" si="3"/>
        <v>115.96620000000001</v>
      </c>
    </row>
    <row r="93" spans="1:8" x14ac:dyDescent="0.35">
      <c r="A93" s="1">
        <v>45382</v>
      </c>
      <c r="B93">
        <v>83.17</v>
      </c>
      <c r="C93">
        <v>86.67</v>
      </c>
      <c r="D93">
        <v>86.96</v>
      </c>
      <c r="E93">
        <v>261.56</v>
      </c>
      <c r="F93">
        <v>276.11</v>
      </c>
      <c r="G93">
        <f t="shared" si="2"/>
        <v>109.85520000000001</v>
      </c>
      <c r="H93">
        <f t="shared" si="3"/>
        <v>115.96620000000001</v>
      </c>
    </row>
    <row r="94" spans="1:8" x14ac:dyDescent="0.35">
      <c r="A94" s="1">
        <v>45383</v>
      </c>
      <c r="B94">
        <v>83.71</v>
      </c>
      <c r="C94">
        <v>87.62</v>
      </c>
      <c r="D94">
        <v>86.96</v>
      </c>
      <c r="E94">
        <v>262.70999999999998</v>
      </c>
      <c r="F94">
        <v>271</v>
      </c>
      <c r="G94">
        <f t="shared" si="2"/>
        <v>110.3382</v>
      </c>
      <c r="H94">
        <f t="shared" si="3"/>
        <v>113.82</v>
      </c>
    </row>
    <row r="95" spans="1:8" x14ac:dyDescent="0.35">
      <c r="A95" s="1">
        <v>45384</v>
      </c>
      <c r="B95">
        <v>85.15</v>
      </c>
      <c r="C95">
        <v>88.69</v>
      </c>
      <c r="D95">
        <v>89.83</v>
      </c>
      <c r="E95">
        <v>271.19</v>
      </c>
      <c r="F95">
        <v>275.89</v>
      </c>
      <c r="G95">
        <f t="shared" si="2"/>
        <v>113.8998</v>
      </c>
      <c r="H95">
        <f t="shared" si="3"/>
        <v>115.87379999999999</v>
      </c>
    </row>
    <row r="96" spans="1:8" x14ac:dyDescent="0.35">
      <c r="A96" s="1">
        <v>45385</v>
      </c>
      <c r="B96">
        <v>85.43</v>
      </c>
      <c r="C96">
        <v>88.93</v>
      </c>
      <c r="D96">
        <v>90.83</v>
      </c>
      <c r="E96">
        <v>273.24</v>
      </c>
      <c r="F96">
        <v>276.08999999999997</v>
      </c>
      <c r="G96">
        <f t="shared" si="2"/>
        <v>114.7608</v>
      </c>
      <c r="H96">
        <f t="shared" si="3"/>
        <v>115.95779999999999</v>
      </c>
    </row>
    <row r="97" spans="1:8" x14ac:dyDescent="0.35">
      <c r="A97" s="1">
        <v>45386</v>
      </c>
      <c r="B97">
        <v>86.59</v>
      </c>
      <c r="C97">
        <v>89.49</v>
      </c>
      <c r="D97">
        <v>90.314999999999998</v>
      </c>
      <c r="E97">
        <v>274.13</v>
      </c>
      <c r="F97">
        <v>279.42</v>
      </c>
      <c r="G97">
        <f t="shared" si="2"/>
        <v>115.13459999999999</v>
      </c>
      <c r="H97">
        <f t="shared" si="3"/>
        <v>117.35640000000001</v>
      </c>
    </row>
    <row r="98" spans="1:8" x14ac:dyDescent="0.35">
      <c r="A98" s="1">
        <v>45387</v>
      </c>
      <c r="B98">
        <v>86.91</v>
      </c>
      <c r="C98">
        <v>90.01</v>
      </c>
      <c r="D98">
        <v>93.31</v>
      </c>
      <c r="E98">
        <v>277.3</v>
      </c>
      <c r="F98">
        <v>278.86</v>
      </c>
      <c r="G98">
        <f t="shared" si="2"/>
        <v>116.46600000000001</v>
      </c>
      <c r="H98">
        <f t="shared" si="3"/>
        <v>117.1212</v>
      </c>
    </row>
    <row r="99" spans="1:8" x14ac:dyDescent="0.35">
      <c r="A99" s="1">
        <v>45388</v>
      </c>
      <c r="B99">
        <v>86.91</v>
      </c>
      <c r="C99">
        <v>90.01</v>
      </c>
      <c r="D99">
        <v>93.31</v>
      </c>
      <c r="E99">
        <v>277.3</v>
      </c>
      <c r="F99">
        <v>278.86</v>
      </c>
      <c r="G99">
        <f t="shared" si="2"/>
        <v>116.46600000000001</v>
      </c>
      <c r="H99">
        <f t="shared" si="3"/>
        <v>117.1212</v>
      </c>
    </row>
    <row r="100" spans="1:8" x14ac:dyDescent="0.35">
      <c r="A100" s="1">
        <v>45389</v>
      </c>
      <c r="B100">
        <v>86.91</v>
      </c>
      <c r="C100">
        <v>90.01</v>
      </c>
      <c r="D100">
        <v>93.31</v>
      </c>
      <c r="E100">
        <v>277.3</v>
      </c>
      <c r="F100">
        <v>278.86</v>
      </c>
      <c r="G100">
        <f t="shared" si="2"/>
        <v>116.46600000000001</v>
      </c>
      <c r="H100">
        <f t="shared" si="3"/>
        <v>117.1212</v>
      </c>
    </row>
    <row r="101" spans="1:8" x14ac:dyDescent="0.35">
      <c r="A101" s="1">
        <v>45390</v>
      </c>
      <c r="B101">
        <v>86.43</v>
      </c>
      <c r="C101">
        <v>89.35</v>
      </c>
      <c r="D101">
        <v>92.16</v>
      </c>
      <c r="E101">
        <v>272.87</v>
      </c>
      <c r="F101">
        <v>274.86</v>
      </c>
      <c r="G101">
        <f t="shared" si="2"/>
        <v>114.6054</v>
      </c>
      <c r="H101">
        <f t="shared" si="3"/>
        <v>115.44120000000001</v>
      </c>
    </row>
    <row r="102" spans="1:8" x14ac:dyDescent="0.35">
      <c r="A102" s="1">
        <v>45391</v>
      </c>
      <c r="B102">
        <v>85.23</v>
      </c>
      <c r="C102">
        <v>88.09</v>
      </c>
      <c r="D102">
        <v>91.894999999999996</v>
      </c>
      <c r="E102">
        <v>267.7</v>
      </c>
      <c r="F102">
        <v>275.56</v>
      </c>
      <c r="G102">
        <f t="shared" si="2"/>
        <v>112.434</v>
      </c>
      <c r="H102">
        <f t="shared" si="3"/>
        <v>115.73519999999999</v>
      </c>
    </row>
    <row r="103" spans="1:8" x14ac:dyDescent="0.35">
      <c r="A103" s="1">
        <v>45392</v>
      </c>
      <c r="B103">
        <v>86.21</v>
      </c>
      <c r="C103">
        <v>88.99</v>
      </c>
      <c r="D103">
        <v>91.17</v>
      </c>
      <c r="E103">
        <v>270.76</v>
      </c>
      <c r="F103">
        <v>278.16000000000003</v>
      </c>
      <c r="G103">
        <f t="shared" si="2"/>
        <v>113.71919999999999</v>
      </c>
      <c r="H103">
        <f t="shared" si="3"/>
        <v>116.8272</v>
      </c>
    </row>
    <row r="104" spans="1:8" x14ac:dyDescent="0.35">
      <c r="A104" s="1">
        <v>45393</v>
      </c>
      <c r="B104">
        <v>85.02</v>
      </c>
      <c r="C104">
        <v>87.72</v>
      </c>
      <c r="D104">
        <v>91.715000000000003</v>
      </c>
      <c r="E104">
        <v>265.98</v>
      </c>
      <c r="F104">
        <v>277.40999999999997</v>
      </c>
      <c r="G104">
        <f t="shared" si="2"/>
        <v>111.7116</v>
      </c>
      <c r="H104">
        <f t="shared" si="3"/>
        <v>116.51219999999999</v>
      </c>
    </row>
    <row r="105" spans="1:8" x14ac:dyDescent="0.35">
      <c r="A105" s="1">
        <v>45394</v>
      </c>
      <c r="B105">
        <v>85.66</v>
      </c>
      <c r="C105">
        <v>88.36</v>
      </c>
      <c r="D105">
        <v>93.31</v>
      </c>
      <c r="E105">
        <v>268.51</v>
      </c>
      <c r="F105">
        <v>280.29000000000002</v>
      </c>
      <c r="G105">
        <f t="shared" si="2"/>
        <v>112.77419999999999</v>
      </c>
      <c r="H105">
        <f t="shared" si="3"/>
        <v>117.7218</v>
      </c>
    </row>
    <row r="106" spans="1:8" x14ac:dyDescent="0.35">
      <c r="A106" s="1">
        <v>45395</v>
      </c>
      <c r="B106">
        <v>85.66</v>
      </c>
      <c r="C106">
        <v>88.36</v>
      </c>
      <c r="D106">
        <v>93.31</v>
      </c>
      <c r="E106">
        <v>268.51</v>
      </c>
      <c r="F106">
        <v>280.29000000000002</v>
      </c>
      <c r="G106">
        <f t="shared" si="2"/>
        <v>112.77419999999999</v>
      </c>
      <c r="H106">
        <f t="shared" si="3"/>
        <v>117.7218</v>
      </c>
    </row>
    <row r="107" spans="1:8" x14ac:dyDescent="0.35">
      <c r="A107" s="1">
        <v>45396</v>
      </c>
      <c r="B107">
        <v>85.66</v>
      </c>
      <c r="C107">
        <v>88.36</v>
      </c>
      <c r="D107">
        <v>93.31</v>
      </c>
      <c r="E107">
        <v>268.51</v>
      </c>
      <c r="F107">
        <v>280.29000000000002</v>
      </c>
      <c r="G107">
        <f t="shared" si="2"/>
        <v>112.77419999999999</v>
      </c>
      <c r="H107">
        <f t="shared" si="3"/>
        <v>117.7218</v>
      </c>
    </row>
    <row r="108" spans="1:8" x14ac:dyDescent="0.35">
      <c r="A108" s="1">
        <v>45397</v>
      </c>
      <c r="B108">
        <v>85.41</v>
      </c>
      <c r="C108">
        <v>88.46</v>
      </c>
      <c r="D108">
        <v>90.51</v>
      </c>
      <c r="E108">
        <v>265.42</v>
      </c>
      <c r="F108">
        <v>278.39</v>
      </c>
      <c r="G108">
        <f t="shared" si="2"/>
        <v>111.47640000000001</v>
      </c>
      <c r="H108">
        <f t="shared" si="3"/>
        <v>116.9238</v>
      </c>
    </row>
    <row r="109" spans="1:8" x14ac:dyDescent="0.35">
      <c r="A109" s="1">
        <v>45398</v>
      </c>
      <c r="B109">
        <v>85.36</v>
      </c>
      <c r="C109">
        <v>88.39</v>
      </c>
      <c r="D109">
        <v>91.314999999999998</v>
      </c>
      <c r="E109">
        <v>265.13</v>
      </c>
      <c r="F109">
        <v>282.22999999999996</v>
      </c>
      <c r="G109">
        <f t="shared" si="2"/>
        <v>111.3546</v>
      </c>
      <c r="H109">
        <f t="shared" si="3"/>
        <v>118.53659999999999</v>
      </c>
    </row>
    <row r="110" spans="1:8" x14ac:dyDescent="0.35">
      <c r="A110" s="1">
        <v>45399</v>
      </c>
      <c r="B110">
        <v>82.69</v>
      </c>
      <c r="C110">
        <v>85.69</v>
      </c>
      <c r="D110">
        <v>89.65</v>
      </c>
      <c r="E110">
        <v>257.47000000000003</v>
      </c>
      <c r="F110">
        <v>272.87</v>
      </c>
      <c r="G110">
        <f t="shared" si="2"/>
        <v>108.13740000000001</v>
      </c>
      <c r="H110">
        <f t="shared" si="3"/>
        <v>114.6054</v>
      </c>
    </row>
    <row r="111" spans="1:8" x14ac:dyDescent="0.35">
      <c r="A111" s="1">
        <v>45400</v>
      </c>
      <c r="B111">
        <v>82.73</v>
      </c>
      <c r="C111">
        <v>85.83</v>
      </c>
      <c r="D111">
        <v>88.01</v>
      </c>
      <c r="E111">
        <v>253.39000000000001</v>
      </c>
      <c r="F111">
        <v>271.37</v>
      </c>
      <c r="G111">
        <f t="shared" si="2"/>
        <v>106.4238</v>
      </c>
      <c r="H111">
        <f t="shared" si="3"/>
        <v>113.97540000000001</v>
      </c>
    </row>
    <row r="112" spans="1:8" x14ac:dyDescent="0.35">
      <c r="A112" s="1">
        <v>45401</v>
      </c>
      <c r="B112">
        <v>83.14</v>
      </c>
      <c r="C112">
        <v>86.43</v>
      </c>
      <c r="D112">
        <v>88.025000000000006</v>
      </c>
      <c r="E112">
        <v>254.13000000000002</v>
      </c>
      <c r="F112">
        <v>271.03000000000003</v>
      </c>
      <c r="G112">
        <f t="shared" si="2"/>
        <v>106.7346</v>
      </c>
      <c r="H112">
        <f t="shared" si="3"/>
        <v>113.83260000000001</v>
      </c>
    </row>
    <row r="113" spans="1:8" x14ac:dyDescent="0.35">
      <c r="A113" s="1">
        <v>45402</v>
      </c>
      <c r="B113">
        <v>83.14</v>
      </c>
      <c r="C113">
        <v>86.43</v>
      </c>
      <c r="D113">
        <v>88.025000000000006</v>
      </c>
      <c r="E113">
        <v>254.13000000000002</v>
      </c>
      <c r="F113">
        <v>271.03000000000003</v>
      </c>
      <c r="G113">
        <f t="shared" si="2"/>
        <v>106.7346</v>
      </c>
      <c r="H113">
        <f t="shared" si="3"/>
        <v>113.83260000000001</v>
      </c>
    </row>
    <row r="114" spans="1:8" x14ac:dyDescent="0.35">
      <c r="A114" s="1">
        <v>45403</v>
      </c>
      <c r="B114">
        <v>83.14</v>
      </c>
      <c r="C114">
        <v>86.43</v>
      </c>
      <c r="D114">
        <v>88.025000000000006</v>
      </c>
      <c r="E114">
        <v>254.13000000000002</v>
      </c>
      <c r="F114">
        <v>271.03000000000003</v>
      </c>
      <c r="G114">
        <f t="shared" si="2"/>
        <v>106.7346</v>
      </c>
      <c r="H114">
        <f t="shared" si="3"/>
        <v>113.83260000000001</v>
      </c>
    </row>
    <row r="115" spans="1:8" x14ac:dyDescent="0.35">
      <c r="A115" s="1">
        <v>45404</v>
      </c>
      <c r="B115">
        <v>82.85</v>
      </c>
      <c r="C115">
        <v>86.42</v>
      </c>
      <c r="D115">
        <v>87.484999999999999</v>
      </c>
      <c r="E115">
        <v>256.04000000000002</v>
      </c>
      <c r="F115">
        <v>268.54000000000002</v>
      </c>
      <c r="G115">
        <f t="shared" si="2"/>
        <v>107.5368</v>
      </c>
      <c r="H115">
        <f t="shared" si="3"/>
        <v>112.7868</v>
      </c>
    </row>
    <row r="116" spans="1:8" x14ac:dyDescent="0.35">
      <c r="A116" s="1">
        <v>45405</v>
      </c>
      <c r="B116">
        <v>84.66</v>
      </c>
      <c r="C116">
        <v>87.26</v>
      </c>
      <c r="D116">
        <v>88.55</v>
      </c>
      <c r="E116">
        <v>257.92</v>
      </c>
      <c r="F116">
        <v>272.52999999999997</v>
      </c>
      <c r="G116">
        <f t="shared" si="2"/>
        <v>108.32640000000001</v>
      </c>
      <c r="H116">
        <f t="shared" si="3"/>
        <v>114.46259999999999</v>
      </c>
    </row>
    <row r="117" spans="1:8" x14ac:dyDescent="0.35">
      <c r="A117" s="1">
        <v>45406</v>
      </c>
      <c r="B117">
        <v>84.17</v>
      </c>
      <c r="C117">
        <v>86.37</v>
      </c>
      <c r="D117">
        <v>88.84</v>
      </c>
      <c r="E117">
        <v>254.99</v>
      </c>
      <c r="F117">
        <v>273.43</v>
      </c>
      <c r="G117">
        <f t="shared" si="2"/>
        <v>107.0958</v>
      </c>
      <c r="H117">
        <f t="shared" si="3"/>
        <v>114.84060000000001</v>
      </c>
    </row>
    <row r="118" spans="1:8" x14ac:dyDescent="0.35">
      <c r="A118" s="1">
        <v>45407</v>
      </c>
      <c r="B118">
        <v>85.17</v>
      </c>
      <c r="C118">
        <v>87.17</v>
      </c>
      <c r="D118">
        <v>88.18</v>
      </c>
      <c r="E118">
        <v>255.03999999999996</v>
      </c>
      <c r="F118">
        <v>275.82</v>
      </c>
      <c r="G118">
        <f t="shared" si="2"/>
        <v>107.11679999999998</v>
      </c>
      <c r="H118">
        <f t="shared" si="3"/>
        <v>115.84439999999999</v>
      </c>
    </row>
    <row r="119" spans="1:8" x14ac:dyDescent="0.35">
      <c r="A119" s="1">
        <v>45408</v>
      </c>
      <c r="B119">
        <v>83.85</v>
      </c>
      <c r="C119">
        <v>86.7</v>
      </c>
      <c r="D119">
        <v>89.4</v>
      </c>
      <c r="E119">
        <v>254.82</v>
      </c>
      <c r="F119">
        <v>276.46000000000004</v>
      </c>
      <c r="G119">
        <f t="shared" si="2"/>
        <v>107.0244</v>
      </c>
      <c r="H119">
        <f t="shared" si="3"/>
        <v>116.11320000000001</v>
      </c>
    </row>
    <row r="120" spans="1:8" x14ac:dyDescent="0.35">
      <c r="A120" s="1">
        <v>45409</v>
      </c>
      <c r="B120">
        <v>83.85</v>
      </c>
      <c r="C120">
        <v>86.7</v>
      </c>
      <c r="D120">
        <v>89.4</v>
      </c>
      <c r="E120">
        <v>254.82</v>
      </c>
      <c r="F120">
        <v>276.46000000000004</v>
      </c>
      <c r="G120">
        <f t="shared" si="2"/>
        <v>107.0244</v>
      </c>
      <c r="H120">
        <f t="shared" si="3"/>
        <v>116.11320000000001</v>
      </c>
    </row>
    <row r="121" spans="1:8" x14ac:dyDescent="0.35">
      <c r="A121" s="1">
        <v>45410</v>
      </c>
      <c r="B121">
        <v>83.85</v>
      </c>
      <c r="C121">
        <v>86.7</v>
      </c>
      <c r="D121">
        <v>89.4</v>
      </c>
      <c r="E121">
        <v>254.82</v>
      </c>
      <c r="F121">
        <v>276.46000000000004</v>
      </c>
      <c r="G121">
        <f t="shared" si="2"/>
        <v>107.0244</v>
      </c>
      <c r="H121">
        <f t="shared" si="3"/>
        <v>116.11320000000001</v>
      </c>
    </row>
    <row r="122" spans="1:8" x14ac:dyDescent="0.35">
      <c r="A122" s="1">
        <v>45411</v>
      </c>
      <c r="B122">
        <v>82.63</v>
      </c>
      <c r="C122">
        <v>85.83</v>
      </c>
      <c r="D122">
        <v>88.765000000000001</v>
      </c>
      <c r="E122">
        <v>253.13</v>
      </c>
      <c r="F122">
        <v>274.87</v>
      </c>
      <c r="G122">
        <f t="shared" si="2"/>
        <v>106.3146</v>
      </c>
      <c r="H122">
        <f t="shared" si="3"/>
        <v>115.44539999999999</v>
      </c>
    </row>
    <row r="123" spans="1:8" x14ac:dyDescent="0.35">
      <c r="A123" s="1">
        <v>45412</v>
      </c>
      <c r="B123">
        <v>81.93</v>
      </c>
      <c r="C123">
        <v>85.11</v>
      </c>
      <c r="D123">
        <v>87.86</v>
      </c>
      <c r="E123">
        <v>251.33999999999997</v>
      </c>
      <c r="F123">
        <v>271.08</v>
      </c>
      <c r="G123">
        <f t="shared" si="2"/>
        <v>105.5628</v>
      </c>
      <c r="H123">
        <f t="shared" si="3"/>
        <v>113.8536</v>
      </c>
    </row>
    <row r="124" spans="1:8" x14ac:dyDescent="0.35">
      <c r="A124" s="1">
        <v>45413</v>
      </c>
      <c r="B124">
        <v>79</v>
      </c>
      <c r="C124">
        <v>82.2</v>
      </c>
      <c r="D124">
        <v>85.105000000000004</v>
      </c>
      <c r="E124">
        <v>245.19000000000003</v>
      </c>
      <c r="F124">
        <v>257.74</v>
      </c>
      <c r="G124">
        <f t="shared" si="2"/>
        <v>102.97980000000001</v>
      </c>
      <c r="H124">
        <f t="shared" si="3"/>
        <v>108.2508</v>
      </c>
    </row>
    <row r="125" spans="1:8" x14ac:dyDescent="0.35">
      <c r="A125" s="1">
        <v>45414</v>
      </c>
      <c r="B125">
        <v>78.95</v>
      </c>
      <c r="C125">
        <v>82.15</v>
      </c>
      <c r="D125">
        <v>83.924999999999997</v>
      </c>
      <c r="E125">
        <v>244.30999999999997</v>
      </c>
      <c r="F125">
        <v>259.64999999999998</v>
      </c>
      <c r="G125">
        <f t="shared" si="2"/>
        <v>102.61019999999999</v>
      </c>
      <c r="H125">
        <f t="shared" si="3"/>
        <v>109.053</v>
      </c>
    </row>
    <row r="126" spans="1:8" x14ac:dyDescent="0.35">
      <c r="A126" s="1">
        <v>45415</v>
      </c>
      <c r="B126">
        <v>78.11</v>
      </c>
      <c r="C126">
        <v>81.209999999999994</v>
      </c>
      <c r="D126">
        <v>83.305000000000007</v>
      </c>
      <c r="E126">
        <v>244.34</v>
      </c>
      <c r="F126">
        <v>255.51</v>
      </c>
      <c r="G126">
        <f t="shared" si="2"/>
        <v>102.6228</v>
      </c>
      <c r="H126">
        <f t="shared" si="3"/>
        <v>107.3142</v>
      </c>
    </row>
    <row r="127" spans="1:8" x14ac:dyDescent="0.35">
      <c r="A127" s="1">
        <v>45416</v>
      </c>
      <c r="B127">
        <v>78.11</v>
      </c>
      <c r="C127">
        <v>81.209999999999994</v>
      </c>
      <c r="D127">
        <v>83.305000000000007</v>
      </c>
      <c r="E127">
        <v>244.34</v>
      </c>
      <c r="F127">
        <v>255.51</v>
      </c>
      <c r="G127">
        <f t="shared" si="2"/>
        <v>102.6228</v>
      </c>
      <c r="H127">
        <f t="shared" si="3"/>
        <v>107.3142</v>
      </c>
    </row>
    <row r="128" spans="1:8" x14ac:dyDescent="0.35">
      <c r="A128" s="1">
        <v>45417</v>
      </c>
      <c r="B128">
        <v>78.11</v>
      </c>
      <c r="C128">
        <v>81.209999999999994</v>
      </c>
      <c r="D128">
        <v>83.305000000000007</v>
      </c>
      <c r="E128">
        <v>244.34</v>
      </c>
      <c r="F128">
        <v>255.51</v>
      </c>
      <c r="G128">
        <f t="shared" si="2"/>
        <v>102.6228</v>
      </c>
      <c r="H128">
        <f t="shared" si="3"/>
        <v>107.3142</v>
      </c>
    </row>
    <row r="129" spans="1:8" x14ac:dyDescent="0.35">
      <c r="A129" s="1">
        <v>45418</v>
      </c>
      <c r="B129">
        <v>78.48</v>
      </c>
      <c r="C129">
        <v>81.48</v>
      </c>
      <c r="D129">
        <v>83.305000000000007</v>
      </c>
      <c r="E129">
        <v>246.14</v>
      </c>
      <c r="F129">
        <v>258.82</v>
      </c>
      <c r="G129">
        <f t="shared" si="2"/>
        <v>103.3788</v>
      </c>
      <c r="H129">
        <f t="shared" si="3"/>
        <v>108.70440000000001</v>
      </c>
    </row>
    <row r="130" spans="1:8" x14ac:dyDescent="0.35">
      <c r="A130" s="1">
        <v>45419</v>
      </c>
      <c r="B130">
        <v>78.38</v>
      </c>
      <c r="C130">
        <v>81.28</v>
      </c>
      <c r="D130">
        <v>82.09</v>
      </c>
      <c r="E130">
        <v>246.55999999999997</v>
      </c>
      <c r="F130">
        <v>254.34</v>
      </c>
      <c r="G130">
        <f t="shared" si="2"/>
        <v>103.55519999999999</v>
      </c>
      <c r="H130">
        <f t="shared" si="3"/>
        <v>106.8228</v>
      </c>
    </row>
    <row r="131" spans="1:8" x14ac:dyDescent="0.35">
      <c r="A131" s="1">
        <v>45420</v>
      </c>
      <c r="B131">
        <v>78.989999999999995</v>
      </c>
      <c r="C131">
        <v>81.89</v>
      </c>
      <c r="D131">
        <v>83.144999999999996</v>
      </c>
      <c r="E131">
        <v>247.61</v>
      </c>
      <c r="F131">
        <v>253.18</v>
      </c>
      <c r="G131">
        <f t="shared" si="2"/>
        <v>103.9962</v>
      </c>
      <c r="H131">
        <f t="shared" si="3"/>
        <v>106.3356</v>
      </c>
    </row>
    <row r="132" spans="1:8" x14ac:dyDescent="0.35">
      <c r="A132" s="1">
        <v>45421</v>
      </c>
      <c r="B132">
        <v>79.260000000000005</v>
      </c>
      <c r="C132">
        <v>82.16</v>
      </c>
      <c r="D132">
        <v>83.24</v>
      </c>
      <c r="E132">
        <v>247.76</v>
      </c>
      <c r="F132">
        <v>254.17999999999998</v>
      </c>
      <c r="G132">
        <f t="shared" ref="G132:G195" si="4">(E132/100)*42</f>
        <v>104.05919999999999</v>
      </c>
      <c r="H132">
        <f t="shared" ref="H132:H195" si="5">(F132/100)*42</f>
        <v>106.75559999999999</v>
      </c>
    </row>
    <row r="133" spans="1:8" x14ac:dyDescent="0.35">
      <c r="A133" s="1">
        <v>45422</v>
      </c>
      <c r="B133">
        <v>78.260000000000005</v>
      </c>
      <c r="C133">
        <v>80.989999999999995</v>
      </c>
      <c r="D133">
        <v>83.11</v>
      </c>
      <c r="E133">
        <v>243.44</v>
      </c>
      <c r="F133">
        <v>249.96999999999997</v>
      </c>
      <c r="G133">
        <f t="shared" si="4"/>
        <v>102.2448</v>
      </c>
      <c r="H133">
        <f t="shared" si="5"/>
        <v>104.98739999999999</v>
      </c>
    </row>
    <row r="134" spans="1:8" x14ac:dyDescent="0.35">
      <c r="A134" s="1">
        <v>45423</v>
      </c>
      <c r="B134">
        <v>78.260000000000005</v>
      </c>
      <c r="C134">
        <v>80.989999999999995</v>
      </c>
      <c r="D134">
        <v>83.11</v>
      </c>
      <c r="E134">
        <v>243.44</v>
      </c>
      <c r="F134">
        <v>249.96999999999997</v>
      </c>
      <c r="G134">
        <f t="shared" si="4"/>
        <v>102.2448</v>
      </c>
      <c r="H134">
        <f t="shared" si="5"/>
        <v>104.98739999999999</v>
      </c>
    </row>
    <row r="135" spans="1:8" x14ac:dyDescent="0.35">
      <c r="A135" s="1">
        <v>45424</v>
      </c>
      <c r="B135">
        <v>78.260000000000005</v>
      </c>
      <c r="C135">
        <v>80.989999999999995</v>
      </c>
      <c r="D135">
        <v>83.11</v>
      </c>
      <c r="E135">
        <v>243.44</v>
      </c>
      <c r="F135">
        <v>249.96999999999997</v>
      </c>
      <c r="G135">
        <f t="shared" si="4"/>
        <v>102.2448</v>
      </c>
      <c r="H135">
        <f t="shared" si="5"/>
        <v>104.98739999999999</v>
      </c>
    </row>
    <row r="136" spans="1:8" x14ac:dyDescent="0.35">
      <c r="A136" s="1">
        <v>45425</v>
      </c>
      <c r="B136">
        <v>79.12</v>
      </c>
      <c r="C136">
        <v>81.849999999999994</v>
      </c>
      <c r="D136">
        <v>82.114999999999995</v>
      </c>
      <c r="E136">
        <v>243.67999999999998</v>
      </c>
      <c r="F136">
        <v>251.04999999999998</v>
      </c>
      <c r="G136">
        <f t="shared" si="4"/>
        <v>102.34559999999999</v>
      </c>
      <c r="H136">
        <f t="shared" si="5"/>
        <v>105.441</v>
      </c>
    </row>
    <row r="137" spans="1:8" x14ac:dyDescent="0.35">
      <c r="A137" s="1">
        <v>45426</v>
      </c>
      <c r="B137">
        <v>78.02</v>
      </c>
      <c r="C137">
        <v>80.62</v>
      </c>
      <c r="D137">
        <v>80.55</v>
      </c>
      <c r="E137">
        <v>242</v>
      </c>
      <c r="F137">
        <v>245.96</v>
      </c>
      <c r="G137">
        <f t="shared" si="4"/>
        <v>101.64</v>
      </c>
      <c r="H137">
        <f t="shared" si="5"/>
        <v>103.3032</v>
      </c>
    </row>
    <row r="138" spans="1:8" x14ac:dyDescent="0.35">
      <c r="A138" s="1">
        <v>45427</v>
      </c>
      <c r="B138">
        <v>78.63</v>
      </c>
      <c r="C138">
        <v>81.13</v>
      </c>
      <c r="D138">
        <v>81.31</v>
      </c>
      <c r="E138">
        <v>242.30999999999997</v>
      </c>
      <c r="F138">
        <v>249.67999999999998</v>
      </c>
      <c r="G138">
        <f t="shared" si="4"/>
        <v>101.77019999999999</v>
      </c>
      <c r="H138">
        <f t="shared" si="5"/>
        <v>104.8656</v>
      </c>
    </row>
    <row r="139" spans="1:8" x14ac:dyDescent="0.35">
      <c r="A139" s="1">
        <v>45428</v>
      </c>
      <c r="B139">
        <v>79.23</v>
      </c>
      <c r="C139">
        <v>81.73</v>
      </c>
      <c r="D139">
        <v>81.61</v>
      </c>
      <c r="E139">
        <v>244.37000000000003</v>
      </c>
      <c r="F139">
        <v>253.77999999999997</v>
      </c>
      <c r="G139">
        <f t="shared" si="4"/>
        <v>102.6354</v>
      </c>
      <c r="H139">
        <f t="shared" si="5"/>
        <v>106.58759999999999</v>
      </c>
    </row>
    <row r="140" spans="1:8" x14ac:dyDescent="0.35">
      <c r="A140" s="1">
        <v>45429</v>
      </c>
      <c r="B140">
        <v>80.06</v>
      </c>
      <c r="C140">
        <v>82.76</v>
      </c>
      <c r="D140">
        <v>82.135000000000005</v>
      </c>
      <c r="E140">
        <v>248.63</v>
      </c>
      <c r="F140">
        <v>257.41999999999996</v>
      </c>
      <c r="G140">
        <f t="shared" si="4"/>
        <v>104.4246</v>
      </c>
      <c r="H140">
        <f t="shared" si="5"/>
        <v>108.11639999999997</v>
      </c>
    </row>
    <row r="141" spans="1:8" x14ac:dyDescent="0.35">
      <c r="A141" s="1">
        <v>45430</v>
      </c>
      <c r="B141">
        <v>80.06</v>
      </c>
      <c r="C141">
        <v>82.76</v>
      </c>
      <c r="D141">
        <v>82.135000000000005</v>
      </c>
      <c r="E141">
        <v>248.63</v>
      </c>
      <c r="F141">
        <v>257.41999999999996</v>
      </c>
      <c r="G141">
        <f t="shared" si="4"/>
        <v>104.4246</v>
      </c>
      <c r="H141">
        <f t="shared" si="5"/>
        <v>108.11639999999997</v>
      </c>
    </row>
    <row r="142" spans="1:8" x14ac:dyDescent="0.35">
      <c r="A142" s="1">
        <v>45431</v>
      </c>
      <c r="B142">
        <v>80.06</v>
      </c>
      <c r="C142">
        <v>82.76</v>
      </c>
      <c r="D142">
        <v>82.135000000000005</v>
      </c>
      <c r="E142">
        <v>248.63</v>
      </c>
      <c r="F142">
        <v>257.41999999999996</v>
      </c>
      <c r="G142">
        <f t="shared" si="4"/>
        <v>104.4246</v>
      </c>
      <c r="H142">
        <f t="shared" si="5"/>
        <v>108.11639999999997</v>
      </c>
    </row>
    <row r="143" spans="1:8" x14ac:dyDescent="0.35">
      <c r="A143" s="1">
        <v>45432</v>
      </c>
      <c r="B143">
        <v>79.8</v>
      </c>
      <c r="C143">
        <v>82.31</v>
      </c>
      <c r="D143">
        <v>82.415000000000006</v>
      </c>
      <c r="E143">
        <v>248.70999999999998</v>
      </c>
      <c r="F143">
        <v>253.98999999999998</v>
      </c>
      <c r="G143">
        <f t="shared" si="4"/>
        <v>104.45819999999999</v>
      </c>
      <c r="H143">
        <f t="shared" si="5"/>
        <v>106.6758</v>
      </c>
    </row>
    <row r="144" spans="1:8" x14ac:dyDescent="0.35">
      <c r="A144" s="1">
        <v>45433</v>
      </c>
      <c r="B144">
        <v>79.260000000000005</v>
      </c>
      <c r="C144">
        <v>82.26</v>
      </c>
      <c r="D144">
        <v>81.53</v>
      </c>
      <c r="E144">
        <v>246.23</v>
      </c>
      <c r="F144">
        <v>250.99999999999997</v>
      </c>
      <c r="G144">
        <f t="shared" si="4"/>
        <v>103.4166</v>
      </c>
      <c r="H144">
        <f t="shared" si="5"/>
        <v>105.41999999999999</v>
      </c>
    </row>
    <row r="145" spans="1:8" x14ac:dyDescent="0.35">
      <c r="A145" s="1">
        <v>45434</v>
      </c>
      <c r="B145">
        <v>78.23</v>
      </c>
      <c r="C145">
        <v>81.31</v>
      </c>
      <c r="D145">
        <v>80.704999999999998</v>
      </c>
      <c r="E145">
        <v>243.18</v>
      </c>
      <c r="F145">
        <v>246.78</v>
      </c>
      <c r="G145">
        <f t="shared" si="4"/>
        <v>102.1356</v>
      </c>
      <c r="H145">
        <f t="shared" si="5"/>
        <v>103.6476</v>
      </c>
    </row>
    <row r="146" spans="1:8" x14ac:dyDescent="0.35">
      <c r="A146" s="1">
        <v>45435</v>
      </c>
      <c r="B146">
        <v>77.61</v>
      </c>
      <c r="C146">
        <v>80.36</v>
      </c>
      <c r="D146">
        <v>79.685000000000002</v>
      </c>
      <c r="E146">
        <v>241.18</v>
      </c>
      <c r="F146">
        <v>246.93999999999997</v>
      </c>
      <c r="G146">
        <f t="shared" si="4"/>
        <v>101.29559999999999</v>
      </c>
      <c r="H146">
        <f t="shared" si="5"/>
        <v>103.7148</v>
      </c>
    </row>
    <row r="147" spans="1:8" x14ac:dyDescent="0.35">
      <c r="A147" s="1">
        <v>45436</v>
      </c>
      <c r="B147">
        <v>78.739999999999995</v>
      </c>
      <c r="C147">
        <v>80.540000000000006</v>
      </c>
      <c r="D147">
        <v>79.91</v>
      </c>
      <c r="E147">
        <v>241.36</v>
      </c>
      <c r="F147">
        <v>248.42</v>
      </c>
      <c r="G147">
        <f t="shared" si="4"/>
        <v>101.3712</v>
      </c>
      <c r="H147">
        <f t="shared" si="5"/>
        <v>104.3364</v>
      </c>
    </row>
    <row r="148" spans="1:8" x14ac:dyDescent="0.35">
      <c r="A148" s="1">
        <v>45437</v>
      </c>
      <c r="B148">
        <v>78.739999999999995</v>
      </c>
      <c r="C148">
        <v>80.540000000000006</v>
      </c>
      <c r="D148">
        <v>79.91</v>
      </c>
      <c r="E148">
        <v>241.36</v>
      </c>
      <c r="F148">
        <v>248.42</v>
      </c>
      <c r="G148">
        <f t="shared" si="4"/>
        <v>101.3712</v>
      </c>
      <c r="H148">
        <f t="shared" si="5"/>
        <v>104.3364</v>
      </c>
    </row>
    <row r="149" spans="1:8" x14ac:dyDescent="0.35">
      <c r="A149" s="1">
        <v>45438</v>
      </c>
      <c r="B149">
        <v>78.739999999999995</v>
      </c>
      <c r="C149">
        <v>80.540000000000006</v>
      </c>
      <c r="D149">
        <v>79.91</v>
      </c>
      <c r="E149">
        <v>241.36</v>
      </c>
      <c r="F149">
        <v>248.42</v>
      </c>
      <c r="G149">
        <f t="shared" si="4"/>
        <v>101.3712</v>
      </c>
      <c r="H149">
        <f t="shared" si="5"/>
        <v>104.3364</v>
      </c>
    </row>
    <row r="150" spans="1:8" x14ac:dyDescent="0.35">
      <c r="A150" s="1">
        <v>45439</v>
      </c>
      <c r="B150">
        <v>78.739999999999995</v>
      </c>
      <c r="C150">
        <v>80.540000000000006</v>
      </c>
      <c r="D150">
        <v>79.91</v>
      </c>
      <c r="E150">
        <v>241.36</v>
      </c>
      <c r="F150">
        <v>248.42</v>
      </c>
      <c r="G150">
        <f t="shared" si="4"/>
        <v>101.3712</v>
      </c>
      <c r="H150">
        <f t="shared" si="5"/>
        <v>104.3364</v>
      </c>
    </row>
    <row r="151" spans="1:8" x14ac:dyDescent="0.35">
      <c r="A151" s="1">
        <v>45440</v>
      </c>
      <c r="B151">
        <v>79.83</v>
      </c>
      <c r="C151">
        <v>82.59</v>
      </c>
      <c r="D151">
        <v>82.49</v>
      </c>
      <c r="E151">
        <v>246.5</v>
      </c>
      <c r="F151">
        <v>250.89999999999998</v>
      </c>
      <c r="G151">
        <f t="shared" si="4"/>
        <v>103.53</v>
      </c>
      <c r="H151">
        <f t="shared" si="5"/>
        <v>105.378</v>
      </c>
    </row>
    <row r="152" spans="1:8" x14ac:dyDescent="0.35">
      <c r="A152" s="1">
        <v>45441</v>
      </c>
      <c r="B152">
        <v>79.23</v>
      </c>
      <c r="C152">
        <v>81.86</v>
      </c>
      <c r="D152">
        <v>82.254999999999995</v>
      </c>
      <c r="E152">
        <v>243.7</v>
      </c>
      <c r="F152">
        <v>246.44</v>
      </c>
      <c r="G152">
        <f t="shared" si="4"/>
        <v>102.354</v>
      </c>
      <c r="H152">
        <f t="shared" si="5"/>
        <v>103.5048</v>
      </c>
    </row>
    <row r="153" spans="1:8" x14ac:dyDescent="0.35">
      <c r="A153" s="1">
        <v>45442</v>
      </c>
      <c r="B153">
        <v>77.91</v>
      </c>
      <c r="C153">
        <v>80.41</v>
      </c>
      <c r="D153">
        <v>81.14</v>
      </c>
      <c r="E153">
        <v>236.94000000000003</v>
      </c>
      <c r="F153">
        <v>240.45999999999998</v>
      </c>
      <c r="G153">
        <f t="shared" si="4"/>
        <v>99.514800000000008</v>
      </c>
      <c r="H153">
        <f t="shared" si="5"/>
        <v>100.99319999999999</v>
      </c>
    </row>
    <row r="154" spans="1:8" x14ac:dyDescent="0.35">
      <c r="A154" s="1">
        <v>45443</v>
      </c>
      <c r="B154">
        <v>76.989999999999995</v>
      </c>
      <c r="C154">
        <v>79.44</v>
      </c>
      <c r="D154">
        <v>80.13</v>
      </c>
      <c r="E154">
        <v>236.35999999999999</v>
      </c>
      <c r="F154">
        <v>242.60000000000002</v>
      </c>
      <c r="G154">
        <f t="shared" si="4"/>
        <v>99.271199999999993</v>
      </c>
      <c r="H154">
        <f t="shared" si="5"/>
        <v>101.89200000000001</v>
      </c>
    </row>
    <row r="155" spans="1:8" x14ac:dyDescent="0.35">
      <c r="A155" s="1">
        <v>45444</v>
      </c>
      <c r="B155">
        <v>76.989999999999995</v>
      </c>
      <c r="C155">
        <v>79.44</v>
      </c>
      <c r="D155">
        <v>80.13</v>
      </c>
      <c r="E155">
        <v>236.35999999999999</v>
      </c>
      <c r="F155">
        <v>242.60000000000002</v>
      </c>
      <c r="G155">
        <f t="shared" si="4"/>
        <v>99.271199999999993</v>
      </c>
      <c r="H155">
        <f t="shared" si="5"/>
        <v>101.89200000000001</v>
      </c>
    </row>
    <row r="156" spans="1:8" x14ac:dyDescent="0.35">
      <c r="A156" s="1">
        <v>45445</v>
      </c>
      <c r="B156">
        <v>76.989999999999995</v>
      </c>
      <c r="C156">
        <v>79.44</v>
      </c>
      <c r="D156">
        <v>80.13</v>
      </c>
      <c r="E156">
        <v>236.35999999999999</v>
      </c>
      <c r="F156">
        <v>242.60000000000002</v>
      </c>
      <c r="G156">
        <f t="shared" si="4"/>
        <v>99.271199999999993</v>
      </c>
      <c r="H156">
        <f t="shared" si="5"/>
        <v>101.89200000000001</v>
      </c>
    </row>
    <row r="157" spans="1:8" x14ac:dyDescent="0.35">
      <c r="A157" s="1">
        <v>45446</v>
      </c>
      <c r="B157">
        <v>74.22</v>
      </c>
      <c r="C157">
        <v>76.69</v>
      </c>
      <c r="D157">
        <v>76.635000000000005</v>
      </c>
      <c r="E157">
        <v>229.61999999999998</v>
      </c>
      <c r="F157">
        <v>233.56</v>
      </c>
      <c r="G157">
        <f t="shared" si="4"/>
        <v>96.440399999999997</v>
      </c>
      <c r="H157">
        <f t="shared" si="5"/>
        <v>98.095199999999991</v>
      </c>
    </row>
    <row r="158" spans="1:8" x14ac:dyDescent="0.35">
      <c r="A158" s="1">
        <v>45447</v>
      </c>
      <c r="B158">
        <v>73.25</v>
      </c>
      <c r="C158">
        <v>75.69</v>
      </c>
      <c r="D158">
        <v>76.02</v>
      </c>
      <c r="E158">
        <v>228.58999999999997</v>
      </c>
      <c r="F158">
        <v>234.95</v>
      </c>
      <c r="G158">
        <f t="shared" si="4"/>
        <v>96.007799999999989</v>
      </c>
      <c r="H158">
        <f t="shared" si="5"/>
        <v>98.679000000000002</v>
      </c>
    </row>
    <row r="159" spans="1:8" x14ac:dyDescent="0.35">
      <c r="A159" s="1">
        <v>45448</v>
      </c>
      <c r="B159">
        <v>74.069999999999993</v>
      </c>
      <c r="C159">
        <v>76.62</v>
      </c>
      <c r="D159">
        <v>75.864999999999995</v>
      </c>
      <c r="E159">
        <v>230.10999999999999</v>
      </c>
      <c r="F159">
        <v>235.36</v>
      </c>
      <c r="G159">
        <f t="shared" si="4"/>
        <v>96.646199999999993</v>
      </c>
      <c r="H159">
        <f t="shared" si="5"/>
        <v>98.851200000000006</v>
      </c>
    </row>
    <row r="160" spans="1:8" x14ac:dyDescent="0.35">
      <c r="A160" s="1">
        <v>45449</v>
      </c>
      <c r="B160">
        <v>75.55</v>
      </c>
      <c r="C160">
        <v>78.2</v>
      </c>
      <c r="D160">
        <v>78.444999999999993</v>
      </c>
      <c r="E160">
        <v>235.76000000000002</v>
      </c>
      <c r="F160">
        <v>239.75</v>
      </c>
      <c r="G160">
        <f t="shared" si="4"/>
        <v>99.019200000000012</v>
      </c>
      <c r="H160">
        <f t="shared" si="5"/>
        <v>100.69499999999999</v>
      </c>
    </row>
    <row r="161" spans="1:8" x14ac:dyDescent="0.35">
      <c r="A161" s="1">
        <v>45450</v>
      </c>
      <c r="B161">
        <v>75.53</v>
      </c>
      <c r="C161">
        <v>78.13</v>
      </c>
      <c r="D161">
        <v>78.305000000000007</v>
      </c>
      <c r="E161">
        <v>235.17000000000002</v>
      </c>
      <c r="F161">
        <v>238.26</v>
      </c>
      <c r="G161">
        <f t="shared" si="4"/>
        <v>98.7714</v>
      </c>
      <c r="H161">
        <f t="shared" si="5"/>
        <v>100.0692</v>
      </c>
    </row>
    <row r="162" spans="1:8" x14ac:dyDescent="0.35">
      <c r="A162" s="1">
        <v>45451</v>
      </c>
      <c r="B162">
        <v>75.53</v>
      </c>
      <c r="C162">
        <v>78.13</v>
      </c>
      <c r="D162">
        <v>78.305000000000007</v>
      </c>
      <c r="E162">
        <v>235.17000000000002</v>
      </c>
      <c r="F162">
        <v>238.26</v>
      </c>
      <c r="G162">
        <f t="shared" si="4"/>
        <v>98.7714</v>
      </c>
      <c r="H162">
        <f t="shared" si="5"/>
        <v>100.0692</v>
      </c>
    </row>
    <row r="163" spans="1:8" x14ac:dyDescent="0.35">
      <c r="A163" s="1">
        <v>45452</v>
      </c>
      <c r="B163">
        <v>75.53</v>
      </c>
      <c r="C163">
        <v>78.13</v>
      </c>
      <c r="D163">
        <v>78.305000000000007</v>
      </c>
      <c r="E163">
        <v>235.17000000000002</v>
      </c>
      <c r="F163">
        <v>238.26</v>
      </c>
      <c r="G163">
        <f t="shared" si="4"/>
        <v>98.7714</v>
      </c>
      <c r="H163">
        <f t="shared" si="5"/>
        <v>100.0692</v>
      </c>
    </row>
    <row r="164" spans="1:8" x14ac:dyDescent="0.35">
      <c r="A164" s="1">
        <v>45453</v>
      </c>
      <c r="B164">
        <v>77.739999999999995</v>
      </c>
      <c r="C164">
        <v>80.42</v>
      </c>
      <c r="D164">
        <v>79.97</v>
      </c>
      <c r="E164">
        <v>241.46999999999997</v>
      </c>
      <c r="F164">
        <v>241.08999999999997</v>
      </c>
      <c r="G164">
        <f t="shared" si="4"/>
        <v>101.41739999999999</v>
      </c>
      <c r="H164">
        <f t="shared" si="5"/>
        <v>101.25779999999999</v>
      </c>
    </row>
    <row r="165" spans="1:8" x14ac:dyDescent="0.35">
      <c r="A165" s="1">
        <v>45454</v>
      </c>
      <c r="B165">
        <v>77.900000000000006</v>
      </c>
      <c r="C165">
        <v>80.58</v>
      </c>
      <c r="D165">
        <v>80.61</v>
      </c>
      <c r="E165">
        <v>242.13</v>
      </c>
      <c r="F165">
        <v>240.89000000000001</v>
      </c>
      <c r="G165">
        <f t="shared" si="4"/>
        <v>101.69459999999999</v>
      </c>
      <c r="H165">
        <f t="shared" si="5"/>
        <v>101.1738</v>
      </c>
    </row>
    <row r="166" spans="1:8" x14ac:dyDescent="0.35">
      <c r="A166" s="1">
        <v>45455</v>
      </c>
      <c r="B166">
        <v>78.5</v>
      </c>
      <c r="C166">
        <v>81.3</v>
      </c>
      <c r="D166">
        <v>81.234999999999999</v>
      </c>
      <c r="E166">
        <v>244.07999999999998</v>
      </c>
      <c r="F166">
        <v>239.44</v>
      </c>
      <c r="G166">
        <f t="shared" si="4"/>
        <v>102.5136</v>
      </c>
      <c r="H166">
        <f t="shared" si="5"/>
        <v>100.56480000000001</v>
      </c>
    </row>
    <row r="167" spans="1:8" x14ac:dyDescent="0.35">
      <c r="A167" s="1">
        <v>45456</v>
      </c>
      <c r="B167">
        <v>78.62</v>
      </c>
      <c r="C167">
        <v>81.45</v>
      </c>
      <c r="D167">
        <v>81.635000000000005</v>
      </c>
      <c r="E167">
        <v>248.68</v>
      </c>
      <c r="F167">
        <v>241.56</v>
      </c>
      <c r="G167">
        <f t="shared" si="4"/>
        <v>104.4456</v>
      </c>
      <c r="H167">
        <f t="shared" si="5"/>
        <v>101.4552</v>
      </c>
    </row>
    <row r="168" spans="1:8" x14ac:dyDescent="0.35">
      <c r="A168" s="1">
        <v>45457</v>
      </c>
      <c r="B168">
        <v>78.45</v>
      </c>
      <c r="C168">
        <v>81.349999999999994</v>
      </c>
      <c r="D168">
        <v>81.814999999999998</v>
      </c>
      <c r="E168">
        <v>247.06</v>
      </c>
      <c r="F168">
        <v>239.96</v>
      </c>
      <c r="G168">
        <f t="shared" si="4"/>
        <v>103.76520000000001</v>
      </c>
      <c r="H168">
        <f t="shared" si="5"/>
        <v>100.78319999999999</v>
      </c>
    </row>
    <row r="169" spans="1:8" x14ac:dyDescent="0.35">
      <c r="A169" s="1">
        <v>45458</v>
      </c>
      <c r="B169">
        <v>78.45</v>
      </c>
      <c r="C169">
        <v>81.349999999999994</v>
      </c>
      <c r="D169">
        <v>81.814999999999998</v>
      </c>
      <c r="E169">
        <v>247.06</v>
      </c>
      <c r="F169">
        <v>239.96</v>
      </c>
      <c r="G169">
        <f t="shared" si="4"/>
        <v>103.76520000000001</v>
      </c>
      <c r="H169">
        <f t="shared" si="5"/>
        <v>100.78319999999999</v>
      </c>
    </row>
    <row r="170" spans="1:8" x14ac:dyDescent="0.35">
      <c r="A170" s="1">
        <v>45459</v>
      </c>
      <c r="B170">
        <v>78.45</v>
      </c>
      <c r="C170">
        <v>81.349999999999994</v>
      </c>
      <c r="D170">
        <v>81.814999999999998</v>
      </c>
      <c r="E170">
        <v>247.06</v>
      </c>
      <c r="F170">
        <v>239.96</v>
      </c>
      <c r="G170">
        <f t="shared" si="4"/>
        <v>103.76520000000001</v>
      </c>
      <c r="H170">
        <f t="shared" si="5"/>
        <v>100.78319999999999</v>
      </c>
    </row>
    <row r="171" spans="1:8" x14ac:dyDescent="0.35">
      <c r="A171" s="1">
        <v>45460</v>
      </c>
      <c r="B171">
        <v>80.33</v>
      </c>
      <c r="C171">
        <v>83.23</v>
      </c>
      <c r="D171">
        <v>83.314999999999998</v>
      </c>
      <c r="E171">
        <v>248.25</v>
      </c>
      <c r="F171">
        <v>244.69</v>
      </c>
      <c r="G171">
        <f t="shared" si="4"/>
        <v>104.265</v>
      </c>
      <c r="H171">
        <f t="shared" si="5"/>
        <v>102.76979999999999</v>
      </c>
    </row>
    <row r="172" spans="1:8" x14ac:dyDescent="0.35">
      <c r="A172" s="1">
        <v>45461</v>
      </c>
      <c r="B172">
        <v>81.569999999999993</v>
      </c>
      <c r="C172">
        <v>84.8</v>
      </c>
      <c r="D172">
        <v>85.31</v>
      </c>
      <c r="E172">
        <v>252.07999999999998</v>
      </c>
      <c r="F172">
        <v>248.32</v>
      </c>
      <c r="G172">
        <f t="shared" si="4"/>
        <v>105.8736</v>
      </c>
      <c r="H172">
        <f t="shared" si="5"/>
        <v>104.2944</v>
      </c>
    </row>
    <row r="173" spans="1:8" x14ac:dyDescent="0.35">
      <c r="A173" s="1">
        <v>45462</v>
      </c>
      <c r="B173">
        <v>81.569999999999993</v>
      </c>
      <c r="C173">
        <v>84.8</v>
      </c>
      <c r="D173">
        <v>86.19</v>
      </c>
      <c r="E173">
        <v>252.07999999999998</v>
      </c>
      <c r="F173">
        <v>248.32</v>
      </c>
      <c r="G173">
        <f t="shared" si="4"/>
        <v>105.8736</v>
      </c>
      <c r="H173">
        <f t="shared" si="5"/>
        <v>104.2944</v>
      </c>
    </row>
    <row r="174" spans="1:8" x14ac:dyDescent="0.35">
      <c r="A174" s="1">
        <v>45463</v>
      </c>
      <c r="B174">
        <v>82.17</v>
      </c>
      <c r="C174">
        <v>85.47</v>
      </c>
      <c r="D174">
        <v>86.09</v>
      </c>
      <c r="E174">
        <v>252.45000000000002</v>
      </c>
      <c r="F174">
        <v>250.07999999999998</v>
      </c>
      <c r="G174">
        <f t="shared" si="4"/>
        <v>106.02900000000001</v>
      </c>
      <c r="H174">
        <f t="shared" si="5"/>
        <v>105.03359999999999</v>
      </c>
    </row>
    <row r="175" spans="1:8" x14ac:dyDescent="0.35">
      <c r="A175" s="1">
        <v>45464</v>
      </c>
      <c r="B175">
        <v>81.97</v>
      </c>
      <c r="C175">
        <v>85.12</v>
      </c>
      <c r="D175">
        <v>86.62</v>
      </c>
      <c r="E175">
        <v>249.14999999999998</v>
      </c>
      <c r="F175">
        <v>251.37</v>
      </c>
      <c r="G175">
        <f t="shared" si="4"/>
        <v>104.64299999999999</v>
      </c>
      <c r="H175">
        <f t="shared" si="5"/>
        <v>105.5754</v>
      </c>
    </row>
    <row r="176" spans="1:8" x14ac:dyDescent="0.35">
      <c r="A176" s="1">
        <v>45465</v>
      </c>
      <c r="B176">
        <v>81.97</v>
      </c>
      <c r="C176">
        <v>85.12</v>
      </c>
      <c r="D176">
        <v>86.62</v>
      </c>
      <c r="E176">
        <v>249.14999999999998</v>
      </c>
      <c r="F176">
        <v>251.37</v>
      </c>
      <c r="G176">
        <f t="shared" si="4"/>
        <v>104.64299999999999</v>
      </c>
      <c r="H176">
        <f t="shared" si="5"/>
        <v>105.5754</v>
      </c>
    </row>
    <row r="177" spans="1:8" x14ac:dyDescent="0.35">
      <c r="A177" s="1">
        <v>45466</v>
      </c>
      <c r="B177">
        <v>81.97</v>
      </c>
      <c r="C177">
        <v>85.12</v>
      </c>
      <c r="D177">
        <v>86.62</v>
      </c>
      <c r="E177">
        <v>249.14999999999998</v>
      </c>
      <c r="F177">
        <v>251.37</v>
      </c>
      <c r="G177">
        <f t="shared" si="4"/>
        <v>104.64299999999999</v>
      </c>
      <c r="H177">
        <f t="shared" si="5"/>
        <v>105.5754</v>
      </c>
    </row>
    <row r="178" spans="1:8" x14ac:dyDescent="0.35">
      <c r="A178" s="1">
        <v>45467</v>
      </c>
      <c r="B178">
        <v>82.84</v>
      </c>
      <c r="C178">
        <v>85.34</v>
      </c>
      <c r="D178">
        <v>87.105000000000004</v>
      </c>
      <c r="E178">
        <v>252.14</v>
      </c>
      <c r="F178">
        <v>251.14999999999998</v>
      </c>
      <c r="G178">
        <f t="shared" si="4"/>
        <v>105.89879999999999</v>
      </c>
      <c r="H178">
        <f t="shared" si="5"/>
        <v>105.48299999999999</v>
      </c>
    </row>
    <row r="179" spans="1:8" x14ac:dyDescent="0.35">
      <c r="A179" s="1">
        <v>45468</v>
      </c>
      <c r="B179">
        <v>82.08</v>
      </c>
      <c r="C179">
        <v>85.33</v>
      </c>
      <c r="D179">
        <v>86.7</v>
      </c>
      <c r="E179">
        <v>250.94</v>
      </c>
      <c r="F179">
        <v>251.47</v>
      </c>
      <c r="G179">
        <f t="shared" si="4"/>
        <v>105.39479999999999</v>
      </c>
      <c r="H179">
        <f t="shared" si="5"/>
        <v>105.6174</v>
      </c>
    </row>
    <row r="180" spans="1:8" x14ac:dyDescent="0.35">
      <c r="A180" s="1">
        <v>45469</v>
      </c>
      <c r="B180">
        <v>80.900000000000006</v>
      </c>
      <c r="C180">
        <v>83.6</v>
      </c>
      <c r="D180">
        <v>85.34</v>
      </c>
      <c r="E180">
        <v>253.75</v>
      </c>
      <c r="F180">
        <v>254.46</v>
      </c>
      <c r="G180">
        <f t="shared" si="4"/>
        <v>106.575</v>
      </c>
      <c r="H180">
        <f t="shared" si="5"/>
        <v>106.8732</v>
      </c>
    </row>
    <row r="181" spans="1:8" x14ac:dyDescent="0.35">
      <c r="A181" s="1">
        <v>45470</v>
      </c>
      <c r="B181">
        <v>81.739999999999995</v>
      </c>
      <c r="C181">
        <v>84.74</v>
      </c>
      <c r="D181">
        <v>87.21</v>
      </c>
      <c r="E181">
        <v>254.76000000000002</v>
      </c>
      <c r="F181">
        <v>254.55999999999997</v>
      </c>
      <c r="G181">
        <f t="shared" si="4"/>
        <v>106.9992</v>
      </c>
      <c r="H181">
        <f t="shared" si="5"/>
        <v>106.9152</v>
      </c>
    </row>
    <row r="182" spans="1:8" x14ac:dyDescent="0.35">
      <c r="A182" s="1">
        <v>45471</v>
      </c>
      <c r="B182">
        <v>81.540000000000006</v>
      </c>
      <c r="C182">
        <v>84.54</v>
      </c>
      <c r="D182">
        <v>86.69</v>
      </c>
      <c r="E182">
        <v>251.69000000000003</v>
      </c>
      <c r="F182">
        <v>252.91000000000003</v>
      </c>
      <c r="G182">
        <f t="shared" si="4"/>
        <v>105.7098</v>
      </c>
      <c r="H182">
        <f t="shared" si="5"/>
        <v>106.2222</v>
      </c>
    </row>
    <row r="183" spans="1:8" x14ac:dyDescent="0.35">
      <c r="A183" s="1">
        <v>45472</v>
      </c>
      <c r="B183">
        <v>81.540000000000006</v>
      </c>
      <c r="C183">
        <v>84.54</v>
      </c>
      <c r="D183">
        <v>86.69</v>
      </c>
      <c r="E183">
        <v>251.69000000000003</v>
      </c>
      <c r="F183">
        <v>252.91000000000003</v>
      </c>
      <c r="G183">
        <f t="shared" si="4"/>
        <v>105.7098</v>
      </c>
      <c r="H183">
        <f t="shared" si="5"/>
        <v>106.2222</v>
      </c>
    </row>
    <row r="184" spans="1:8" x14ac:dyDescent="0.35">
      <c r="A184" s="1">
        <v>45473</v>
      </c>
      <c r="B184">
        <v>81.540000000000006</v>
      </c>
      <c r="C184">
        <v>84.54</v>
      </c>
      <c r="D184">
        <v>86.69</v>
      </c>
      <c r="E184">
        <v>251.69000000000003</v>
      </c>
      <c r="F184">
        <v>252.91000000000003</v>
      </c>
      <c r="G184">
        <f t="shared" si="4"/>
        <v>105.7098</v>
      </c>
      <c r="H184">
        <f t="shared" si="5"/>
        <v>106.2222</v>
      </c>
    </row>
    <row r="185" spans="1:8" x14ac:dyDescent="0.35">
      <c r="A185" s="1">
        <v>45474</v>
      </c>
      <c r="B185">
        <v>83.38</v>
      </c>
      <c r="C185">
        <v>86.28</v>
      </c>
      <c r="D185">
        <v>88.06</v>
      </c>
      <c r="E185">
        <v>261.47000000000003</v>
      </c>
      <c r="F185">
        <v>257.83</v>
      </c>
      <c r="G185">
        <f t="shared" si="4"/>
        <v>109.81740000000002</v>
      </c>
      <c r="H185">
        <f t="shared" si="5"/>
        <v>108.2886</v>
      </c>
    </row>
    <row r="186" spans="1:8" x14ac:dyDescent="0.35">
      <c r="A186" s="1">
        <v>45475</v>
      </c>
      <c r="B186">
        <v>82.81</v>
      </c>
      <c r="C186">
        <v>85.61</v>
      </c>
      <c r="D186">
        <v>88.59</v>
      </c>
      <c r="E186">
        <v>262.97000000000003</v>
      </c>
      <c r="F186">
        <v>257.33999999999997</v>
      </c>
      <c r="G186">
        <f t="shared" si="4"/>
        <v>110.4474</v>
      </c>
      <c r="H186">
        <f t="shared" si="5"/>
        <v>108.08279999999999</v>
      </c>
    </row>
    <row r="187" spans="1:8" x14ac:dyDescent="0.35">
      <c r="A187" s="1">
        <v>45476</v>
      </c>
      <c r="B187">
        <v>83.88</v>
      </c>
      <c r="C187">
        <v>86.48</v>
      </c>
      <c r="D187">
        <v>87.665000000000006</v>
      </c>
      <c r="E187">
        <v>263.43</v>
      </c>
      <c r="F187">
        <v>260.13</v>
      </c>
      <c r="G187">
        <f t="shared" si="4"/>
        <v>110.64060000000001</v>
      </c>
      <c r="H187">
        <f t="shared" si="5"/>
        <v>109.25460000000001</v>
      </c>
    </row>
    <row r="188" spans="1:8" x14ac:dyDescent="0.35">
      <c r="A188" s="1">
        <v>45477</v>
      </c>
      <c r="B188">
        <v>83.88</v>
      </c>
      <c r="C188">
        <v>86.48</v>
      </c>
      <c r="D188">
        <v>88.96</v>
      </c>
      <c r="E188">
        <v>263.43</v>
      </c>
      <c r="F188">
        <v>260.13</v>
      </c>
      <c r="G188">
        <f t="shared" si="4"/>
        <v>110.64060000000001</v>
      </c>
      <c r="H188">
        <f t="shared" si="5"/>
        <v>109.25460000000001</v>
      </c>
    </row>
    <row r="189" spans="1:8" x14ac:dyDescent="0.35">
      <c r="A189" s="1">
        <v>45478</v>
      </c>
      <c r="B189">
        <v>83.88</v>
      </c>
      <c r="C189">
        <v>86.48</v>
      </c>
      <c r="D189">
        <v>89.105000000000004</v>
      </c>
      <c r="E189">
        <v>260.24</v>
      </c>
      <c r="F189">
        <v>255.91</v>
      </c>
      <c r="G189">
        <f t="shared" si="4"/>
        <v>109.30080000000001</v>
      </c>
      <c r="H189">
        <f t="shared" si="5"/>
        <v>107.48219999999999</v>
      </c>
    </row>
    <row r="190" spans="1:8" x14ac:dyDescent="0.35">
      <c r="A190" s="1">
        <v>45479</v>
      </c>
      <c r="B190">
        <v>83.88</v>
      </c>
      <c r="C190">
        <v>86.48</v>
      </c>
      <c r="D190">
        <v>89.105000000000004</v>
      </c>
      <c r="E190">
        <v>260.24</v>
      </c>
      <c r="F190">
        <v>255.91</v>
      </c>
      <c r="G190">
        <f t="shared" si="4"/>
        <v>109.30080000000001</v>
      </c>
      <c r="H190">
        <f t="shared" si="5"/>
        <v>107.48219999999999</v>
      </c>
    </row>
    <row r="191" spans="1:8" x14ac:dyDescent="0.35">
      <c r="A191" s="1">
        <v>45480</v>
      </c>
      <c r="B191">
        <v>83.88</v>
      </c>
      <c r="C191">
        <v>86.48</v>
      </c>
      <c r="D191">
        <v>89.105000000000004</v>
      </c>
      <c r="E191">
        <v>260.24</v>
      </c>
      <c r="F191">
        <v>255.91</v>
      </c>
      <c r="G191">
        <f t="shared" si="4"/>
        <v>109.30080000000001</v>
      </c>
      <c r="H191">
        <f t="shared" si="5"/>
        <v>107.48219999999999</v>
      </c>
    </row>
    <row r="192" spans="1:8" x14ac:dyDescent="0.35">
      <c r="A192" s="1">
        <v>45481</v>
      </c>
      <c r="B192">
        <v>82.33</v>
      </c>
      <c r="C192">
        <v>85.33</v>
      </c>
      <c r="D192">
        <v>87.685000000000002</v>
      </c>
      <c r="E192">
        <v>257.90999999999997</v>
      </c>
      <c r="F192">
        <v>253.79</v>
      </c>
      <c r="G192">
        <f t="shared" si="4"/>
        <v>108.32219999999998</v>
      </c>
      <c r="H192">
        <f t="shared" si="5"/>
        <v>106.59180000000001</v>
      </c>
    </row>
    <row r="193" spans="1:8" x14ac:dyDescent="0.35">
      <c r="A193" s="1">
        <v>45482</v>
      </c>
      <c r="B193">
        <v>81.41</v>
      </c>
      <c r="C193">
        <v>84.36</v>
      </c>
      <c r="D193">
        <v>86</v>
      </c>
      <c r="E193">
        <v>252.36</v>
      </c>
      <c r="F193">
        <v>252.74</v>
      </c>
      <c r="G193">
        <f t="shared" si="4"/>
        <v>105.99120000000001</v>
      </c>
      <c r="H193">
        <f t="shared" si="5"/>
        <v>106.1508</v>
      </c>
    </row>
    <row r="194" spans="1:8" x14ac:dyDescent="0.35">
      <c r="A194" s="1">
        <v>45483</v>
      </c>
      <c r="B194">
        <v>82.1</v>
      </c>
      <c r="C194">
        <v>84.8</v>
      </c>
      <c r="D194">
        <v>86.995000000000005</v>
      </c>
      <c r="E194">
        <v>251.84000000000003</v>
      </c>
      <c r="F194">
        <v>250.34</v>
      </c>
      <c r="G194">
        <f t="shared" si="4"/>
        <v>105.7728</v>
      </c>
      <c r="H194">
        <f t="shared" si="5"/>
        <v>105.14280000000001</v>
      </c>
    </row>
    <row r="195" spans="1:8" x14ac:dyDescent="0.35">
      <c r="A195" s="1">
        <v>45484</v>
      </c>
      <c r="B195">
        <v>82.62</v>
      </c>
      <c r="C195">
        <v>85.22</v>
      </c>
      <c r="D195">
        <v>87.23</v>
      </c>
      <c r="E195">
        <v>251.82000000000002</v>
      </c>
      <c r="F195">
        <v>251.77999999999997</v>
      </c>
      <c r="G195">
        <f t="shared" si="4"/>
        <v>105.76440000000001</v>
      </c>
      <c r="H195">
        <f t="shared" si="5"/>
        <v>105.74759999999999</v>
      </c>
    </row>
    <row r="196" spans="1:8" x14ac:dyDescent="0.35">
      <c r="A196" s="1">
        <v>45485</v>
      </c>
      <c r="B196">
        <v>82.21</v>
      </c>
      <c r="C196">
        <v>84.81</v>
      </c>
      <c r="D196">
        <v>87.62</v>
      </c>
      <c r="E196">
        <v>250.95999999999998</v>
      </c>
      <c r="F196">
        <v>251.52999999999997</v>
      </c>
      <c r="G196">
        <f t="shared" ref="G196:G247" si="6">(E196/100)*42</f>
        <v>105.4032</v>
      </c>
      <c r="H196">
        <f t="shared" ref="H196:H247" si="7">(F196/100)*42</f>
        <v>105.64259999999999</v>
      </c>
    </row>
    <row r="197" spans="1:8" x14ac:dyDescent="0.35">
      <c r="A197" s="1">
        <v>45486</v>
      </c>
      <c r="B197">
        <v>82.21</v>
      </c>
      <c r="C197">
        <v>84.81</v>
      </c>
      <c r="D197">
        <v>87.62</v>
      </c>
      <c r="E197">
        <v>250.95999999999998</v>
      </c>
      <c r="F197">
        <v>251.52999999999997</v>
      </c>
      <c r="G197">
        <f t="shared" si="6"/>
        <v>105.4032</v>
      </c>
      <c r="H197">
        <f t="shared" si="7"/>
        <v>105.64259999999999</v>
      </c>
    </row>
    <row r="198" spans="1:8" x14ac:dyDescent="0.35">
      <c r="A198" s="1">
        <v>45487</v>
      </c>
      <c r="B198">
        <v>82.21</v>
      </c>
      <c r="C198">
        <v>84.81</v>
      </c>
      <c r="D198">
        <v>87.62</v>
      </c>
      <c r="E198">
        <v>250.95999999999998</v>
      </c>
      <c r="F198">
        <v>251.52999999999997</v>
      </c>
      <c r="G198">
        <f t="shared" si="6"/>
        <v>105.4032</v>
      </c>
      <c r="H198">
        <f t="shared" si="7"/>
        <v>105.64259999999999</v>
      </c>
    </row>
    <row r="199" spans="1:8" x14ac:dyDescent="0.35">
      <c r="A199" s="1">
        <v>45488</v>
      </c>
      <c r="B199">
        <v>81.91</v>
      </c>
      <c r="C199">
        <v>84.55</v>
      </c>
      <c r="D199">
        <v>86.594999999999999</v>
      </c>
      <c r="E199">
        <v>251.35999999999999</v>
      </c>
      <c r="F199">
        <v>249.16</v>
      </c>
      <c r="G199">
        <f t="shared" si="6"/>
        <v>105.57119999999999</v>
      </c>
      <c r="H199">
        <f t="shared" si="7"/>
        <v>104.6472</v>
      </c>
    </row>
    <row r="200" spans="1:8" x14ac:dyDescent="0.35">
      <c r="A200" s="1">
        <v>45489</v>
      </c>
      <c r="B200">
        <v>80.760000000000005</v>
      </c>
      <c r="C200">
        <v>83.46</v>
      </c>
      <c r="D200">
        <v>85.64</v>
      </c>
      <c r="E200">
        <v>246.88</v>
      </c>
      <c r="F200">
        <v>247.75</v>
      </c>
      <c r="G200">
        <f t="shared" si="6"/>
        <v>103.6896</v>
      </c>
      <c r="H200">
        <f t="shared" si="7"/>
        <v>104.05500000000001</v>
      </c>
    </row>
    <row r="201" spans="1:8" x14ac:dyDescent="0.35">
      <c r="A201" s="1">
        <v>45490</v>
      </c>
      <c r="B201">
        <v>82.85</v>
      </c>
      <c r="C201">
        <v>85.35</v>
      </c>
      <c r="D201">
        <v>86.194999999999993</v>
      </c>
      <c r="E201">
        <v>249.40000000000003</v>
      </c>
      <c r="F201">
        <v>250.13</v>
      </c>
      <c r="G201">
        <f t="shared" si="6"/>
        <v>104.748</v>
      </c>
      <c r="H201">
        <f t="shared" si="7"/>
        <v>105.05460000000001</v>
      </c>
    </row>
    <row r="202" spans="1:8" x14ac:dyDescent="0.35">
      <c r="A202" s="1">
        <v>45491</v>
      </c>
      <c r="B202">
        <v>82.82</v>
      </c>
      <c r="C202">
        <v>85.32</v>
      </c>
      <c r="D202">
        <v>86.47</v>
      </c>
      <c r="E202">
        <v>248.68</v>
      </c>
      <c r="F202">
        <v>251.64</v>
      </c>
      <c r="G202">
        <f t="shared" si="6"/>
        <v>104.4456</v>
      </c>
      <c r="H202">
        <f t="shared" si="7"/>
        <v>105.6888</v>
      </c>
    </row>
    <row r="203" spans="1:8" x14ac:dyDescent="0.35">
      <c r="A203" s="1">
        <v>45492</v>
      </c>
      <c r="B203">
        <v>80.13</v>
      </c>
      <c r="C203">
        <v>82.63</v>
      </c>
      <c r="D203">
        <v>85.305000000000007</v>
      </c>
      <c r="E203">
        <v>241.90999999999997</v>
      </c>
      <c r="F203">
        <v>245.04000000000002</v>
      </c>
      <c r="G203">
        <f t="shared" si="6"/>
        <v>101.6022</v>
      </c>
      <c r="H203">
        <f t="shared" si="7"/>
        <v>102.91680000000001</v>
      </c>
    </row>
    <row r="204" spans="1:8" x14ac:dyDescent="0.35">
      <c r="A204" s="1">
        <v>45493</v>
      </c>
      <c r="B204">
        <v>80.13</v>
      </c>
      <c r="C204">
        <v>82.63</v>
      </c>
      <c r="D204">
        <v>85.305000000000007</v>
      </c>
      <c r="E204">
        <v>241.90999999999997</v>
      </c>
      <c r="F204">
        <v>245.04000000000002</v>
      </c>
      <c r="G204">
        <f t="shared" si="6"/>
        <v>101.6022</v>
      </c>
      <c r="H204">
        <f t="shared" si="7"/>
        <v>102.91680000000001</v>
      </c>
    </row>
    <row r="205" spans="1:8" x14ac:dyDescent="0.35">
      <c r="A205" s="1">
        <v>45494</v>
      </c>
      <c r="B205">
        <v>80.13</v>
      </c>
      <c r="C205">
        <v>82.63</v>
      </c>
      <c r="D205">
        <v>85.305000000000007</v>
      </c>
      <c r="E205">
        <v>241.90999999999997</v>
      </c>
      <c r="F205">
        <v>245.04000000000002</v>
      </c>
      <c r="G205">
        <f t="shared" si="6"/>
        <v>101.6022</v>
      </c>
      <c r="H205">
        <f t="shared" si="7"/>
        <v>102.91680000000001</v>
      </c>
    </row>
    <row r="206" spans="1:8" x14ac:dyDescent="0.35">
      <c r="A206" s="1">
        <v>45495</v>
      </c>
      <c r="B206">
        <v>79.78</v>
      </c>
      <c r="C206">
        <v>82.15</v>
      </c>
      <c r="D206">
        <v>83.015000000000001</v>
      </c>
      <c r="E206">
        <v>243.48000000000002</v>
      </c>
      <c r="F206">
        <v>247.06</v>
      </c>
      <c r="G206">
        <f t="shared" si="6"/>
        <v>102.2616</v>
      </c>
      <c r="H206">
        <f t="shared" si="7"/>
        <v>103.76520000000001</v>
      </c>
    </row>
    <row r="207" spans="1:8" x14ac:dyDescent="0.35">
      <c r="A207" s="1">
        <v>45496</v>
      </c>
      <c r="B207">
        <v>78.2</v>
      </c>
      <c r="C207">
        <v>80.5</v>
      </c>
      <c r="D207">
        <v>82.09</v>
      </c>
      <c r="E207">
        <v>240.98999999999998</v>
      </c>
      <c r="F207">
        <v>241.41</v>
      </c>
      <c r="G207">
        <f t="shared" si="6"/>
        <v>101.2158</v>
      </c>
      <c r="H207">
        <f t="shared" si="7"/>
        <v>101.3922</v>
      </c>
    </row>
    <row r="208" spans="1:8" x14ac:dyDescent="0.35">
      <c r="A208" s="1">
        <v>45497</v>
      </c>
      <c r="B208">
        <v>78.88</v>
      </c>
      <c r="C208">
        <v>80.63</v>
      </c>
      <c r="D208">
        <v>82.94</v>
      </c>
      <c r="E208">
        <v>245.23999999999998</v>
      </c>
      <c r="F208">
        <v>245.14999999999998</v>
      </c>
      <c r="G208">
        <f t="shared" si="6"/>
        <v>103.0008</v>
      </c>
      <c r="H208">
        <f t="shared" si="7"/>
        <v>102.96299999999999</v>
      </c>
    </row>
    <row r="209" spans="1:8" x14ac:dyDescent="0.35">
      <c r="A209" s="1">
        <v>45498</v>
      </c>
      <c r="B209">
        <v>79.59</v>
      </c>
      <c r="C209">
        <v>81.94</v>
      </c>
      <c r="D209">
        <v>82.745000000000005</v>
      </c>
      <c r="E209">
        <v>247.12</v>
      </c>
      <c r="F209">
        <v>246.76</v>
      </c>
      <c r="G209">
        <f t="shared" si="6"/>
        <v>103.79040000000001</v>
      </c>
      <c r="H209">
        <f t="shared" si="7"/>
        <v>103.6392</v>
      </c>
    </row>
    <row r="210" spans="1:8" x14ac:dyDescent="0.35">
      <c r="A210" s="1">
        <v>45499</v>
      </c>
      <c r="B210">
        <v>77.16</v>
      </c>
      <c r="C210">
        <v>79.31</v>
      </c>
      <c r="D210">
        <v>81.355000000000004</v>
      </c>
      <c r="E210">
        <v>241.97000000000003</v>
      </c>
      <c r="F210">
        <v>246.05</v>
      </c>
      <c r="G210">
        <f t="shared" si="6"/>
        <v>101.62740000000001</v>
      </c>
      <c r="H210">
        <f t="shared" si="7"/>
        <v>103.34100000000001</v>
      </c>
    </row>
    <row r="211" spans="1:8" x14ac:dyDescent="0.35">
      <c r="A211" s="1">
        <v>45500</v>
      </c>
      <c r="B211">
        <v>77.16</v>
      </c>
      <c r="C211">
        <v>79.31</v>
      </c>
      <c r="D211">
        <v>81.355000000000004</v>
      </c>
      <c r="E211">
        <v>241.97000000000003</v>
      </c>
      <c r="F211">
        <v>246.05</v>
      </c>
      <c r="G211">
        <f t="shared" si="6"/>
        <v>101.62740000000001</v>
      </c>
      <c r="H211">
        <f t="shared" si="7"/>
        <v>103.34100000000001</v>
      </c>
    </row>
    <row r="212" spans="1:8" x14ac:dyDescent="0.35">
      <c r="A212" s="1">
        <v>45501</v>
      </c>
      <c r="B212">
        <v>77.16</v>
      </c>
      <c r="C212">
        <v>79.31</v>
      </c>
      <c r="D212">
        <v>81.355000000000004</v>
      </c>
      <c r="E212">
        <v>241.97000000000003</v>
      </c>
      <c r="F212">
        <v>246.05</v>
      </c>
      <c r="G212">
        <f t="shared" si="6"/>
        <v>101.62740000000001</v>
      </c>
      <c r="H212">
        <f t="shared" si="7"/>
        <v>103.34100000000001</v>
      </c>
    </row>
    <row r="213" spans="1:8" x14ac:dyDescent="0.35">
      <c r="A213" s="1">
        <v>45502</v>
      </c>
      <c r="B213">
        <v>75.81</v>
      </c>
      <c r="C213">
        <v>77.959999999999994</v>
      </c>
      <c r="D213">
        <v>80.84</v>
      </c>
      <c r="E213">
        <v>237.5</v>
      </c>
      <c r="F213">
        <v>241.52999999999997</v>
      </c>
      <c r="G213">
        <f t="shared" si="6"/>
        <v>99.75</v>
      </c>
      <c r="H213">
        <f t="shared" si="7"/>
        <v>101.44259999999998</v>
      </c>
    </row>
    <row r="214" spans="1:8" x14ac:dyDescent="0.35">
      <c r="A214" s="1">
        <v>45503</v>
      </c>
      <c r="B214">
        <v>74.73</v>
      </c>
      <c r="C214">
        <v>76.61</v>
      </c>
      <c r="D214">
        <v>79.22</v>
      </c>
      <c r="E214">
        <v>233.68</v>
      </c>
      <c r="F214">
        <v>238.71000000000004</v>
      </c>
      <c r="G214">
        <f t="shared" si="6"/>
        <v>98.145600000000002</v>
      </c>
      <c r="H214">
        <f t="shared" si="7"/>
        <v>100.25820000000002</v>
      </c>
    </row>
    <row r="215" spans="1:8" x14ac:dyDescent="0.35">
      <c r="A215" s="1">
        <v>45504</v>
      </c>
      <c r="B215">
        <v>77.91</v>
      </c>
      <c r="C215">
        <v>79.69</v>
      </c>
      <c r="D215">
        <v>81.484999999999999</v>
      </c>
      <c r="E215">
        <v>241.55</v>
      </c>
      <c r="F215">
        <v>248.20000000000002</v>
      </c>
      <c r="G215">
        <f t="shared" si="6"/>
        <v>101.45100000000001</v>
      </c>
      <c r="H215">
        <f t="shared" si="7"/>
        <v>104.24400000000001</v>
      </c>
    </row>
    <row r="216" spans="1:8" x14ac:dyDescent="0.35">
      <c r="A216" s="1">
        <v>45505</v>
      </c>
      <c r="B216">
        <v>76.31</v>
      </c>
      <c r="C216">
        <v>78.11</v>
      </c>
      <c r="D216">
        <v>81.77</v>
      </c>
      <c r="E216">
        <v>240.64000000000001</v>
      </c>
      <c r="F216">
        <v>239.8</v>
      </c>
      <c r="G216">
        <f t="shared" si="6"/>
        <v>101.06880000000001</v>
      </c>
      <c r="H216">
        <f t="shared" si="7"/>
        <v>100.71600000000001</v>
      </c>
    </row>
    <row r="217" spans="1:8" x14ac:dyDescent="0.35">
      <c r="A217" s="1">
        <v>45506</v>
      </c>
      <c r="B217">
        <v>73.52</v>
      </c>
      <c r="C217">
        <v>75.42</v>
      </c>
      <c r="D217">
        <v>78.209999999999994</v>
      </c>
      <c r="E217">
        <v>231.84999999999997</v>
      </c>
      <c r="F217">
        <v>231.76000000000002</v>
      </c>
      <c r="G217">
        <f t="shared" si="6"/>
        <v>97.376999999999995</v>
      </c>
      <c r="H217">
        <f t="shared" si="7"/>
        <v>97.339200000000005</v>
      </c>
    </row>
    <row r="218" spans="1:8" x14ac:dyDescent="0.35">
      <c r="A218" s="1">
        <v>45507</v>
      </c>
      <c r="B218">
        <v>73.52</v>
      </c>
      <c r="C218">
        <v>75.42</v>
      </c>
      <c r="D218">
        <v>78.209999999999994</v>
      </c>
      <c r="E218">
        <v>231.84999999999997</v>
      </c>
      <c r="F218">
        <v>231.76000000000002</v>
      </c>
      <c r="G218">
        <f t="shared" si="6"/>
        <v>97.376999999999995</v>
      </c>
      <c r="H218">
        <f t="shared" si="7"/>
        <v>97.339200000000005</v>
      </c>
    </row>
    <row r="219" spans="1:8" x14ac:dyDescent="0.35">
      <c r="A219" s="1">
        <v>45508</v>
      </c>
      <c r="B219">
        <v>73.52</v>
      </c>
      <c r="C219">
        <v>75.42</v>
      </c>
      <c r="D219">
        <v>78.209999999999994</v>
      </c>
      <c r="E219">
        <v>231.84999999999997</v>
      </c>
      <c r="F219">
        <v>231.76000000000002</v>
      </c>
      <c r="G219">
        <f t="shared" si="6"/>
        <v>97.376999999999995</v>
      </c>
      <c r="H219">
        <f t="shared" si="7"/>
        <v>97.339200000000005</v>
      </c>
    </row>
    <row r="220" spans="1:8" x14ac:dyDescent="0.35">
      <c r="A220" s="1">
        <v>45509</v>
      </c>
      <c r="B220">
        <v>72.94</v>
      </c>
      <c r="C220">
        <v>74.84</v>
      </c>
      <c r="D220">
        <v>76.844999999999999</v>
      </c>
      <c r="E220">
        <v>229.85999999999999</v>
      </c>
      <c r="F220">
        <v>233.36</v>
      </c>
      <c r="G220">
        <f t="shared" si="6"/>
        <v>96.541200000000003</v>
      </c>
      <c r="H220">
        <f t="shared" si="7"/>
        <v>98.011200000000002</v>
      </c>
    </row>
    <row r="221" spans="1:8" x14ac:dyDescent="0.35">
      <c r="A221" s="1">
        <v>45510</v>
      </c>
      <c r="B221">
        <v>73.2</v>
      </c>
      <c r="C221">
        <v>75</v>
      </c>
      <c r="D221">
        <v>76.28</v>
      </c>
      <c r="E221">
        <v>229.57999999999998</v>
      </c>
      <c r="F221">
        <v>232.62</v>
      </c>
      <c r="G221">
        <f t="shared" si="6"/>
        <v>96.423599999999993</v>
      </c>
      <c r="H221">
        <f t="shared" si="7"/>
        <v>97.700400000000002</v>
      </c>
    </row>
    <row r="222" spans="1:8" x14ac:dyDescent="0.35">
      <c r="A222" s="1">
        <v>45511</v>
      </c>
      <c r="B222">
        <v>75.23</v>
      </c>
      <c r="C222">
        <v>76.88</v>
      </c>
      <c r="D222">
        <v>79.73</v>
      </c>
      <c r="E222">
        <v>235.56</v>
      </c>
      <c r="F222">
        <v>235.73</v>
      </c>
      <c r="G222">
        <f t="shared" si="6"/>
        <v>98.935199999999995</v>
      </c>
      <c r="H222">
        <f t="shared" si="7"/>
        <v>99.006599999999992</v>
      </c>
    </row>
    <row r="223" spans="1:8" x14ac:dyDescent="0.35">
      <c r="A223" s="1">
        <v>45512</v>
      </c>
      <c r="B223">
        <v>76.19</v>
      </c>
      <c r="C223">
        <v>78.489999999999995</v>
      </c>
      <c r="D223">
        <v>80.495000000000005</v>
      </c>
      <c r="E223">
        <v>235.78</v>
      </c>
      <c r="F223">
        <v>239.92</v>
      </c>
      <c r="G223">
        <f t="shared" si="6"/>
        <v>99.027600000000007</v>
      </c>
      <c r="H223">
        <f t="shared" si="7"/>
        <v>100.7664</v>
      </c>
    </row>
    <row r="224" spans="1:8" x14ac:dyDescent="0.35">
      <c r="A224" s="1">
        <v>45513</v>
      </c>
      <c r="B224">
        <v>76.84</v>
      </c>
      <c r="C224">
        <v>78.97</v>
      </c>
      <c r="D224">
        <v>81.599999999999994</v>
      </c>
      <c r="E224">
        <v>233.97</v>
      </c>
      <c r="F224">
        <v>239.02999999999997</v>
      </c>
      <c r="G224">
        <f t="shared" si="6"/>
        <v>98.267400000000009</v>
      </c>
      <c r="H224">
        <f t="shared" si="7"/>
        <v>100.39259999999999</v>
      </c>
    </row>
    <row r="225" spans="1:8" x14ac:dyDescent="0.35">
      <c r="A225" s="1">
        <v>45514</v>
      </c>
      <c r="B225">
        <v>76.84</v>
      </c>
      <c r="C225">
        <v>78.97</v>
      </c>
      <c r="D225">
        <v>81.599999999999994</v>
      </c>
      <c r="E225">
        <v>233.97</v>
      </c>
      <c r="F225">
        <v>239.02999999999997</v>
      </c>
      <c r="G225">
        <f t="shared" si="6"/>
        <v>98.267400000000009</v>
      </c>
      <c r="H225">
        <f t="shared" si="7"/>
        <v>100.39259999999999</v>
      </c>
    </row>
    <row r="226" spans="1:8" x14ac:dyDescent="0.35">
      <c r="A226" s="1">
        <v>45515</v>
      </c>
      <c r="B226">
        <v>76.84</v>
      </c>
      <c r="C226">
        <v>78.97</v>
      </c>
      <c r="D226">
        <v>81.599999999999994</v>
      </c>
      <c r="E226">
        <v>233.97</v>
      </c>
      <c r="F226">
        <v>239.02999999999997</v>
      </c>
      <c r="G226">
        <f t="shared" si="6"/>
        <v>98.267400000000009</v>
      </c>
      <c r="H226">
        <f t="shared" si="7"/>
        <v>100.39259999999999</v>
      </c>
    </row>
    <row r="227" spans="1:8" x14ac:dyDescent="0.35">
      <c r="A227" s="1">
        <v>45516</v>
      </c>
      <c r="B227">
        <v>80.06</v>
      </c>
      <c r="C227">
        <v>82.06</v>
      </c>
      <c r="D227">
        <v>83.015000000000001</v>
      </c>
      <c r="E227">
        <v>240.64999999999998</v>
      </c>
      <c r="F227">
        <v>244.29</v>
      </c>
      <c r="G227">
        <f t="shared" si="6"/>
        <v>101.07299999999999</v>
      </c>
      <c r="H227">
        <f t="shared" si="7"/>
        <v>102.6018</v>
      </c>
    </row>
    <row r="228" spans="1:8" x14ac:dyDescent="0.35">
      <c r="A228" s="1">
        <v>45517</v>
      </c>
      <c r="B228">
        <v>78.349999999999994</v>
      </c>
      <c r="C228">
        <v>79.849999999999994</v>
      </c>
      <c r="D228">
        <v>83.284999999999997</v>
      </c>
      <c r="E228">
        <v>238.92000000000002</v>
      </c>
      <c r="F228">
        <v>237.46999999999997</v>
      </c>
      <c r="G228">
        <f t="shared" si="6"/>
        <v>100.3464</v>
      </c>
      <c r="H228">
        <f t="shared" si="7"/>
        <v>99.737399999999994</v>
      </c>
    </row>
    <row r="229" spans="1:8" x14ac:dyDescent="0.35">
      <c r="A229" s="1">
        <v>45518</v>
      </c>
      <c r="B229">
        <v>76.98</v>
      </c>
      <c r="C229">
        <v>78.23</v>
      </c>
      <c r="D229">
        <v>82.864999999999995</v>
      </c>
      <c r="E229">
        <v>236.82</v>
      </c>
      <c r="F229">
        <v>232.10999999999999</v>
      </c>
      <c r="G229">
        <f t="shared" si="6"/>
        <v>99.464399999999998</v>
      </c>
      <c r="H229">
        <f t="shared" si="7"/>
        <v>97.486199999999997</v>
      </c>
    </row>
    <row r="230" spans="1:8" x14ac:dyDescent="0.35">
      <c r="A230" s="1">
        <v>45519</v>
      </c>
      <c r="B230">
        <v>78.16</v>
      </c>
      <c r="C230">
        <v>79.41</v>
      </c>
      <c r="D230">
        <v>84.15</v>
      </c>
      <c r="E230">
        <v>237.79</v>
      </c>
      <c r="F230">
        <v>235.8</v>
      </c>
      <c r="G230">
        <f t="shared" si="6"/>
        <v>99.871799999999993</v>
      </c>
      <c r="H230">
        <f t="shared" si="7"/>
        <v>99.036000000000001</v>
      </c>
    </row>
    <row r="231" spans="1:8" x14ac:dyDescent="0.35">
      <c r="A231" s="1">
        <v>45520</v>
      </c>
      <c r="B231">
        <v>76.650000000000006</v>
      </c>
      <c r="C231">
        <v>77.900000000000006</v>
      </c>
      <c r="D231">
        <v>82.265000000000001</v>
      </c>
      <c r="E231">
        <v>232.87</v>
      </c>
      <c r="F231">
        <v>231.02</v>
      </c>
      <c r="G231">
        <f t="shared" si="6"/>
        <v>97.805400000000006</v>
      </c>
      <c r="H231">
        <f t="shared" si="7"/>
        <v>97.028400000000005</v>
      </c>
    </row>
    <row r="232" spans="1:8" x14ac:dyDescent="0.35">
      <c r="A232" s="1">
        <v>45521</v>
      </c>
      <c r="B232">
        <v>76.650000000000006</v>
      </c>
      <c r="C232">
        <v>77.900000000000006</v>
      </c>
      <c r="D232">
        <v>82.265000000000001</v>
      </c>
      <c r="E232">
        <v>232.87</v>
      </c>
      <c r="F232">
        <v>231.02</v>
      </c>
      <c r="G232">
        <f t="shared" si="6"/>
        <v>97.805400000000006</v>
      </c>
      <c r="H232">
        <f t="shared" si="7"/>
        <v>97.028400000000005</v>
      </c>
    </row>
    <row r="233" spans="1:8" x14ac:dyDescent="0.35">
      <c r="A233" s="1">
        <v>45522</v>
      </c>
      <c r="B233">
        <v>76.650000000000006</v>
      </c>
      <c r="C233">
        <v>77.900000000000006</v>
      </c>
      <c r="D233">
        <v>82.265000000000001</v>
      </c>
      <c r="E233">
        <v>232.87</v>
      </c>
      <c r="F233">
        <v>231.02</v>
      </c>
      <c r="G233">
        <f t="shared" si="6"/>
        <v>97.805400000000006</v>
      </c>
      <c r="H233">
        <f t="shared" si="7"/>
        <v>97.028400000000005</v>
      </c>
    </row>
    <row r="234" spans="1:8" x14ac:dyDescent="0.35">
      <c r="A234" s="1">
        <v>45523</v>
      </c>
      <c r="B234">
        <v>74.37</v>
      </c>
      <c r="C234">
        <v>75.52</v>
      </c>
      <c r="D234">
        <v>81.75</v>
      </c>
      <c r="E234">
        <v>226.35</v>
      </c>
      <c r="F234">
        <v>226.38</v>
      </c>
      <c r="G234">
        <f t="shared" si="6"/>
        <v>95.067000000000007</v>
      </c>
      <c r="H234">
        <f t="shared" si="7"/>
        <v>95.079599999999999</v>
      </c>
    </row>
    <row r="235" spans="1:8" x14ac:dyDescent="0.35">
      <c r="A235" s="1">
        <v>45524</v>
      </c>
      <c r="B235">
        <v>74.040000000000006</v>
      </c>
      <c r="C235">
        <v>75.09</v>
      </c>
      <c r="D235">
        <v>79.484999999999999</v>
      </c>
      <c r="E235">
        <v>226.32</v>
      </c>
      <c r="F235">
        <v>225.63</v>
      </c>
      <c r="G235">
        <f t="shared" si="6"/>
        <v>95.054400000000001</v>
      </c>
      <c r="H235">
        <f t="shared" si="7"/>
        <v>94.764600000000002</v>
      </c>
    </row>
    <row r="236" spans="1:8" x14ac:dyDescent="0.35">
      <c r="A236" s="1">
        <v>45525</v>
      </c>
      <c r="B236">
        <v>72.67</v>
      </c>
      <c r="C236">
        <v>73.67</v>
      </c>
      <c r="D236">
        <v>79.64</v>
      </c>
      <c r="E236">
        <v>224.96999999999997</v>
      </c>
      <c r="F236">
        <v>220.5</v>
      </c>
      <c r="G236">
        <f t="shared" si="6"/>
        <v>94.487399999999994</v>
      </c>
      <c r="H236">
        <f t="shared" si="7"/>
        <v>92.61</v>
      </c>
    </row>
    <row r="237" spans="1:8" x14ac:dyDescent="0.35">
      <c r="A237" s="1">
        <v>45526</v>
      </c>
      <c r="B237">
        <v>73.790000000000006</v>
      </c>
      <c r="C237">
        <v>75.09</v>
      </c>
      <c r="D237">
        <v>79.614999999999995</v>
      </c>
      <c r="E237">
        <v>226.35</v>
      </c>
      <c r="F237">
        <v>224.37</v>
      </c>
      <c r="G237">
        <f t="shared" si="6"/>
        <v>95.067000000000007</v>
      </c>
      <c r="H237">
        <f t="shared" si="7"/>
        <v>94.235399999999998</v>
      </c>
    </row>
    <row r="238" spans="1:8" x14ac:dyDescent="0.35">
      <c r="A238" s="1">
        <v>45527</v>
      </c>
      <c r="B238">
        <v>75.84</v>
      </c>
      <c r="C238">
        <v>77.09</v>
      </c>
      <c r="D238">
        <v>81.045000000000002</v>
      </c>
      <c r="E238">
        <v>229.97</v>
      </c>
      <c r="F238">
        <v>228.51</v>
      </c>
      <c r="G238">
        <f t="shared" si="6"/>
        <v>96.587400000000002</v>
      </c>
      <c r="H238">
        <f t="shared" si="7"/>
        <v>95.974199999999996</v>
      </c>
    </row>
    <row r="239" spans="1:8" x14ac:dyDescent="0.35">
      <c r="A239" s="1">
        <v>45528</v>
      </c>
      <c r="B239">
        <v>75.84</v>
      </c>
      <c r="C239">
        <v>77.09</v>
      </c>
      <c r="D239">
        <v>81.045000000000002</v>
      </c>
      <c r="E239">
        <v>229.97</v>
      </c>
      <c r="F239">
        <v>228.51</v>
      </c>
      <c r="G239">
        <f t="shared" si="6"/>
        <v>96.587400000000002</v>
      </c>
      <c r="H239">
        <f t="shared" si="7"/>
        <v>95.974199999999996</v>
      </c>
    </row>
    <row r="240" spans="1:8" x14ac:dyDescent="0.35">
      <c r="A240" s="1">
        <v>45529</v>
      </c>
      <c r="B240">
        <v>75.84</v>
      </c>
      <c r="C240">
        <v>77.09</v>
      </c>
      <c r="D240">
        <v>81.045000000000002</v>
      </c>
      <c r="E240">
        <v>229.97</v>
      </c>
      <c r="F240">
        <v>228.51</v>
      </c>
      <c r="G240">
        <f t="shared" si="6"/>
        <v>96.587400000000002</v>
      </c>
      <c r="H240">
        <f t="shared" si="7"/>
        <v>95.974199999999996</v>
      </c>
    </row>
    <row r="241" spans="1:8" x14ac:dyDescent="0.35">
      <c r="A241" s="1">
        <v>45530</v>
      </c>
      <c r="B241">
        <v>77.42</v>
      </c>
      <c r="C241">
        <v>79.25</v>
      </c>
      <c r="D241">
        <v>81.045000000000002</v>
      </c>
      <c r="E241">
        <v>234.79999999999998</v>
      </c>
      <c r="F241">
        <v>227.99</v>
      </c>
      <c r="G241">
        <f t="shared" si="6"/>
        <v>98.616</v>
      </c>
      <c r="H241">
        <f t="shared" si="7"/>
        <v>95.755800000000008</v>
      </c>
    </row>
    <row r="242" spans="1:8" x14ac:dyDescent="0.35">
      <c r="A242" s="1">
        <v>45531</v>
      </c>
      <c r="B242">
        <v>75.53</v>
      </c>
      <c r="C242">
        <v>77.260000000000005</v>
      </c>
      <c r="D242">
        <v>82.625</v>
      </c>
      <c r="E242">
        <v>228.62</v>
      </c>
      <c r="F242">
        <v>224.69</v>
      </c>
      <c r="G242">
        <f t="shared" si="6"/>
        <v>96.020399999999995</v>
      </c>
      <c r="H242">
        <f t="shared" si="7"/>
        <v>94.369799999999998</v>
      </c>
    </row>
    <row r="243" spans="1:8" x14ac:dyDescent="0.35">
      <c r="A243" s="1">
        <v>45532</v>
      </c>
      <c r="B243">
        <v>74.52</v>
      </c>
      <c r="C243">
        <v>76.62</v>
      </c>
      <c r="D243">
        <v>81.08</v>
      </c>
      <c r="E243">
        <v>222.91</v>
      </c>
      <c r="F243">
        <v>221.48</v>
      </c>
      <c r="G243">
        <f t="shared" si="6"/>
        <v>93.622199999999992</v>
      </c>
      <c r="H243">
        <f t="shared" si="7"/>
        <v>93.021599999999992</v>
      </c>
    </row>
    <row r="244" spans="1:8" x14ac:dyDescent="0.35">
      <c r="A244" s="1">
        <v>45533</v>
      </c>
      <c r="B244">
        <v>75.91</v>
      </c>
      <c r="C244">
        <v>77.81</v>
      </c>
      <c r="D244">
        <v>82.424999999999997</v>
      </c>
      <c r="E244">
        <v>228.39999999999998</v>
      </c>
      <c r="F244">
        <v>224.77</v>
      </c>
      <c r="G244">
        <f t="shared" si="6"/>
        <v>95.927999999999997</v>
      </c>
      <c r="H244">
        <f t="shared" si="7"/>
        <v>94.403400000000005</v>
      </c>
    </row>
    <row r="245" spans="1:8" x14ac:dyDescent="0.35">
      <c r="A245" s="1">
        <v>45534</v>
      </c>
      <c r="B245">
        <v>73.55</v>
      </c>
      <c r="C245">
        <v>75.45</v>
      </c>
      <c r="D245">
        <v>79.95</v>
      </c>
      <c r="E245">
        <v>225.15</v>
      </c>
      <c r="F245">
        <v>221.17</v>
      </c>
      <c r="G245">
        <f t="shared" si="6"/>
        <v>94.563000000000002</v>
      </c>
      <c r="H245">
        <f t="shared" si="7"/>
        <v>92.891400000000004</v>
      </c>
    </row>
    <row r="246" spans="1:8" x14ac:dyDescent="0.35">
      <c r="A246" s="1">
        <v>45535</v>
      </c>
      <c r="B246">
        <v>73.55</v>
      </c>
      <c r="C246">
        <v>75.45</v>
      </c>
      <c r="D246">
        <v>79.95</v>
      </c>
      <c r="E246">
        <v>225.15</v>
      </c>
      <c r="F246">
        <v>221.17</v>
      </c>
      <c r="G246">
        <f t="shared" si="6"/>
        <v>94.563000000000002</v>
      </c>
      <c r="H246">
        <f t="shared" si="7"/>
        <v>92.891400000000004</v>
      </c>
    </row>
    <row r="247" spans="1:8" x14ac:dyDescent="0.35">
      <c r="A247" s="1">
        <v>45536</v>
      </c>
      <c r="B247">
        <v>73.55</v>
      </c>
      <c r="C247">
        <v>75.45</v>
      </c>
      <c r="D247">
        <v>79.95</v>
      </c>
      <c r="E247">
        <v>225.15</v>
      </c>
      <c r="F247">
        <v>221.17</v>
      </c>
      <c r="G247">
        <f t="shared" si="6"/>
        <v>94.563000000000002</v>
      </c>
      <c r="H247">
        <f t="shared" si="7"/>
        <v>92.891400000000004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928B-77AF-4BD7-B97F-14AF45187686}">
  <dimension ref="B1"/>
  <sheetViews>
    <sheetView workbookViewId="0">
      <selection activeCell="C7" sqref="C7"/>
    </sheetView>
  </sheetViews>
  <sheetFormatPr defaultRowHeight="14.15" x14ac:dyDescent="0.35"/>
  <sheetData>
    <row r="1" spans="2:2" x14ac:dyDescent="0.35">
      <c r="B1" s="5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5E68-0514-4771-8B3E-0AA9A6D3A22C}">
  <dimension ref="A1:B22"/>
  <sheetViews>
    <sheetView tabSelected="1" workbookViewId="0">
      <selection activeCell="B20" sqref="B20"/>
    </sheetView>
  </sheetViews>
  <sheetFormatPr defaultRowHeight="14.15" x14ac:dyDescent="0.35"/>
  <cols>
    <col min="1" max="1" width="47.78515625" bestFit="1" customWidth="1"/>
    <col min="2" max="2" width="8.0703125" bestFit="1" customWidth="1"/>
  </cols>
  <sheetData>
    <row r="1" spans="1:2" x14ac:dyDescent="0.35">
      <c r="A1" t="s">
        <v>51</v>
      </c>
    </row>
    <row r="3" spans="1:2" x14ac:dyDescent="0.35">
      <c r="A3" t="s">
        <v>40</v>
      </c>
      <c r="B3" s="4">
        <v>78.180000000000007</v>
      </c>
    </row>
    <row r="4" spans="1:2" x14ac:dyDescent="0.35">
      <c r="A4" t="s">
        <v>41</v>
      </c>
      <c r="B4" s="4">
        <v>1.3</v>
      </c>
    </row>
    <row r="5" spans="1:2" x14ac:dyDescent="0.35">
      <c r="A5" t="s">
        <v>42</v>
      </c>
      <c r="B5" s="4">
        <v>0.01</v>
      </c>
    </row>
    <row r="6" spans="1:2" x14ac:dyDescent="0.35">
      <c r="A6" t="s">
        <v>46</v>
      </c>
      <c r="B6" s="4">
        <v>0.16666666666666699</v>
      </c>
    </row>
    <row r="7" spans="1:2" ht="15.9" x14ac:dyDescent="0.45">
      <c r="A7" s="3"/>
      <c r="B7" s="4"/>
    </row>
    <row r="8" spans="1:2" x14ac:dyDescent="0.35">
      <c r="A8" t="s">
        <v>43</v>
      </c>
      <c r="B8" s="4">
        <f>B3+4</f>
        <v>82.18</v>
      </c>
    </row>
    <row r="9" spans="1:2" x14ac:dyDescent="0.35">
      <c r="A9" t="s">
        <v>45</v>
      </c>
      <c r="B9" s="4">
        <v>1000</v>
      </c>
    </row>
    <row r="10" spans="1:2" x14ac:dyDescent="0.35">
      <c r="B10" s="4"/>
    </row>
    <row r="11" spans="1:2" x14ac:dyDescent="0.35">
      <c r="A11" t="s">
        <v>48</v>
      </c>
      <c r="B11" s="4">
        <f>(LN(B3/B8) + (B5+0.5*B4^2)*B6)/(B4*SQRT(B6))</f>
        <v>0.17448261280168961</v>
      </c>
    </row>
    <row r="12" spans="1:2" x14ac:dyDescent="0.35">
      <c r="A12" t="s">
        <v>47</v>
      </c>
      <c r="B12" s="4">
        <f>B11-B4*SQRT(B6)</f>
        <v>-0.3562401648013328</v>
      </c>
    </row>
    <row r="13" spans="1:2" x14ac:dyDescent="0.35">
      <c r="B13" s="4"/>
    </row>
    <row r="14" spans="1:2" x14ac:dyDescent="0.35">
      <c r="A14" t="s">
        <v>49</v>
      </c>
      <c r="B14" s="4">
        <f>B9*EXP(-B5*B6)*_xlfn.NORM.S.DIST(B12, TRUE)</f>
        <v>360.22947452905356</v>
      </c>
    </row>
    <row r="15" spans="1:2" x14ac:dyDescent="0.35">
      <c r="B15" s="4"/>
    </row>
    <row r="17" spans="1:2" x14ac:dyDescent="0.35">
      <c r="A17" t="s">
        <v>52</v>
      </c>
    </row>
    <row r="18" spans="1:2" x14ac:dyDescent="0.35">
      <c r="A18" t="s">
        <v>104</v>
      </c>
      <c r="B18" s="2">
        <v>56.304952115317022</v>
      </c>
    </row>
    <row r="19" spans="1:2" x14ac:dyDescent="0.35">
      <c r="A19" t="s">
        <v>105</v>
      </c>
      <c r="B19">
        <f>(LN(B3/B18) + (B5 + 0.5 * B4^2) * B6) / (B4 * SQRT(B6))</f>
        <v>0.88696281662134813</v>
      </c>
    </row>
    <row r="20" spans="1:2" x14ac:dyDescent="0.35">
      <c r="A20" t="s">
        <v>106</v>
      </c>
      <c r="B20">
        <f>B19-B4*SQRT(B6)</f>
        <v>0.35624003901832568</v>
      </c>
    </row>
    <row r="22" spans="1:2" x14ac:dyDescent="0.35">
      <c r="A22" t="s">
        <v>50</v>
      </c>
      <c r="B22">
        <f>B9*EXP(-B5*B6)*_xlfn.NORM.S.DIST(-B20,TRUE)</f>
        <v>360.22952154559817</v>
      </c>
    </row>
  </sheetData>
  <dataConsolidate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59F0-61D4-4ED8-9915-1DA6367372CD}">
  <dimension ref="A1:I249"/>
  <sheetViews>
    <sheetView workbookViewId="0">
      <selection activeCell="F37" sqref="F37"/>
    </sheetView>
  </sheetViews>
  <sheetFormatPr defaultRowHeight="14.15" x14ac:dyDescent="0.35"/>
  <cols>
    <col min="1" max="1" width="9.5703125" bestFit="1" customWidth="1"/>
    <col min="2" max="3" width="12" bestFit="1" customWidth="1"/>
    <col min="4" max="4" width="11.42578125" bestFit="1" customWidth="1"/>
    <col min="5" max="5" width="11.78515625" bestFit="1" customWidth="1"/>
    <col min="6" max="6" width="12.42578125" bestFit="1" customWidth="1"/>
    <col min="7" max="9" width="12.140625" bestFit="1" customWidth="1"/>
  </cols>
  <sheetData>
    <row r="1" spans="1:9" x14ac:dyDescent="0.35">
      <c r="A1" t="s">
        <v>1</v>
      </c>
      <c r="B1" s="1">
        <v>45292</v>
      </c>
    </row>
    <row r="2" spans="1:9" x14ac:dyDescent="0.35">
      <c r="A2" t="s">
        <v>2</v>
      </c>
      <c r="B2" s="1">
        <v>45536</v>
      </c>
    </row>
    <row r="3" spans="1:9" x14ac:dyDescent="0.3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</row>
    <row r="4" spans="1:9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 x14ac:dyDescent="0.35">
      <c r="A5" t="s">
        <v>11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</row>
    <row r="6" spans="1:9" x14ac:dyDescent="0.35">
      <c r="A6" s="1">
        <v>45293</v>
      </c>
      <c r="B6">
        <v>70.38</v>
      </c>
      <c r="C6">
        <v>70.62</v>
      </c>
      <c r="D6">
        <v>70.819999999999993</v>
      </c>
      <c r="E6">
        <v>70.989999999999995</v>
      </c>
      <c r="F6">
        <v>71.040000000000006</v>
      </c>
      <c r="G6">
        <v>70.94</v>
      </c>
      <c r="H6">
        <v>70.7</v>
      </c>
      <c r="I6">
        <v>70.41</v>
      </c>
    </row>
    <row r="7" spans="1:9" x14ac:dyDescent="0.35">
      <c r="A7" s="1">
        <v>45294</v>
      </c>
      <c r="B7">
        <v>72.7</v>
      </c>
      <c r="C7">
        <v>72.89</v>
      </c>
      <c r="D7">
        <v>73.03</v>
      </c>
      <c r="E7">
        <v>73.12</v>
      </c>
      <c r="F7">
        <v>73.09</v>
      </c>
      <c r="G7">
        <v>72.94</v>
      </c>
      <c r="H7">
        <v>72.66</v>
      </c>
      <c r="I7">
        <v>72.34</v>
      </c>
    </row>
    <row r="8" spans="1:9" x14ac:dyDescent="0.35">
      <c r="A8" s="1">
        <v>45295</v>
      </c>
      <c r="B8">
        <v>72.19</v>
      </c>
      <c r="C8">
        <v>72.36</v>
      </c>
      <c r="D8">
        <v>72.459999999999994</v>
      </c>
      <c r="E8">
        <v>72.489999999999995</v>
      </c>
      <c r="F8">
        <v>72.430000000000007</v>
      </c>
      <c r="G8">
        <v>72.25</v>
      </c>
      <c r="H8">
        <v>71.97</v>
      </c>
      <c r="I8">
        <v>71.650000000000006</v>
      </c>
    </row>
    <row r="9" spans="1:9" x14ac:dyDescent="0.35">
      <c r="A9" s="1">
        <v>45296</v>
      </c>
      <c r="B9">
        <v>73.81</v>
      </c>
      <c r="C9">
        <v>73.86</v>
      </c>
      <c r="D9">
        <v>73.87</v>
      </c>
      <c r="E9">
        <v>73.81</v>
      </c>
      <c r="F9">
        <v>73.66</v>
      </c>
      <c r="G9">
        <v>73.41</v>
      </c>
      <c r="H9">
        <v>73.08</v>
      </c>
      <c r="I9">
        <v>72.709999999999994</v>
      </c>
    </row>
    <row r="10" spans="1:9" x14ac:dyDescent="0.35">
      <c r="A10" s="1">
        <v>45297</v>
      </c>
      <c r="B10">
        <v>73.81</v>
      </c>
      <c r="C10">
        <v>73.86</v>
      </c>
      <c r="D10">
        <v>73.87</v>
      </c>
      <c r="E10">
        <v>73.81</v>
      </c>
      <c r="F10">
        <v>73.66</v>
      </c>
      <c r="G10">
        <v>73.41</v>
      </c>
      <c r="H10">
        <v>73.08</v>
      </c>
      <c r="I10">
        <v>72.709999999999994</v>
      </c>
    </row>
    <row r="11" spans="1:9" x14ac:dyDescent="0.35">
      <c r="A11" s="1">
        <v>45298</v>
      </c>
      <c r="B11">
        <v>73.81</v>
      </c>
      <c r="C11">
        <v>73.86</v>
      </c>
      <c r="D11">
        <v>73.87</v>
      </c>
      <c r="E11">
        <v>73.81</v>
      </c>
      <c r="F11">
        <v>73.66</v>
      </c>
      <c r="G11">
        <v>73.41</v>
      </c>
      <c r="H11">
        <v>73.08</v>
      </c>
      <c r="I11">
        <v>72.709999999999994</v>
      </c>
    </row>
    <row r="12" spans="1:9" x14ac:dyDescent="0.35">
      <c r="A12" s="1">
        <v>45299</v>
      </c>
      <c r="B12">
        <v>70.77</v>
      </c>
      <c r="C12">
        <v>70.92</v>
      </c>
      <c r="D12">
        <v>71.02</v>
      </c>
      <c r="E12">
        <v>71.06</v>
      </c>
      <c r="F12">
        <v>71.02</v>
      </c>
      <c r="G12">
        <v>70.87</v>
      </c>
      <c r="H12">
        <v>70.62</v>
      </c>
      <c r="I12">
        <v>70.31</v>
      </c>
    </row>
    <row r="13" spans="1:9" x14ac:dyDescent="0.35">
      <c r="A13" s="1">
        <v>45300</v>
      </c>
      <c r="B13">
        <v>72.239999999999995</v>
      </c>
      <c r="C13">
        <v>72.290000000000006</v>
      </c>
      <c r="D13">
        <v>72.33</v>
      </c>
      <c r="E13">
        <v>72.3</v>
      </c>
      <c r="F13">
        <v>72.180000000000007</v>
      </c>
      <c r="G13">
        <v>71.97</v>
      </c>
      <c r="H13">
        <v>71.680000000000007</v>
      </c>
      <c r="I13">
        <v>71.34</v>
      </c>
    </row>
    <row r="14" spans="1:9" x14ac:dyDescent="0.35">
      <c r="A14" s="1">
        <v>45301</v>
      </c>
      <c r="B14">
        <v>71.37</v>
      </c>
      <c r="C14">
        <v>71.44</v>
      </c>
      <c r="D14">
        <v>71.5</v>
      </c>
      <c r="E14">
        <v>71.540000000000006</v>
      </c>
      <c r="F14">
        <v>71.489999999999995</v>
      </c>
      <c r="G14">
        <v>71.349999999999994</v>
      </c>
      <c r="H14">
        <v>71.12</v>
      </c>
      <c r="I14">
        <v>70.83</v>
      </c>
    </row>
    <row r="15" spans="1:9" x14ac:dyDescent="0.35">
      <c r="A15" s="1">
        <v>45302</v>
      </c>
      <c r="B15">
        <v>72.02</v>
      </c>
      <c r="C15">
        <v>72.09</v>
      </c>
      <c r="D15">
        <v>72.17</v>
      </c>
      <c r="E15">
        <v>72.209999999999994</v>
      </c>
      <c r="F15">
        <v>72.14</v>
      </c>
      <c r="G15">
        <v>71.98</v>
      </c>
      <c r="H15">
        <v>71.72</v>
      </c>
      <c r="I15">
        <v>71.41</v>
      </c>
    </row>
    <row r="16" spans="1:9" x14ac:dyDescent="0.35">
      <c r="A16" s="1">
        <v>45303</v>
      </c>
      <c r="B16">
        <v>72.680000000000007</v>
      </c>
      <c r="C16">
        <v>72.790000000000006</v>
      </c>
      <c r="D16">
        <v>72.88</v>
      </c>
      <c r="E16">
        <v>72.930000000000007</v>
      </c>
      <c r="F16">
        <v>72.87</v>
      </c>
      <c r="G16">
        <v>72.7</v>
      </c>
      <c r="H16">
        <v>72.44</v>
      </c>
      <c r="I16">
        <v>72.11</v>
      </c>
    </row>
    <row r="17" spans="1:9" x14ac:dyDescent="0.35">
      <c r="A17" s="1">
        <v>45304</v>
      </c>
      <c r="B17">
        <v>72.680000000000007</v>
      </c>
      <c r="C17">
        <v>72.790000000000006</v>
      </c>
      <c r="D17">
        <v>72.88</v>
      </c>
      <c r="E17">
        <v>72.930000000000007</v>
      </c>
      <c r="F17">
        <v>72.87</v>
      </c>
      <c r="G17">
        <v>72.7</v>
      </c>
      <c r="H17">
        <v>72.44</v>
      </c>
      <c r="I17">
        <v>72.11</v>
      </c>
    </row>
    <row r="18" spans="1:9" x14ac:dyDescent="0.35">
      <c r="A18" s="1">
        <v>45305</v>
      </c>
      <c r="B18">
        <v>72.680000000000007</v>
      </c>
      <c r="C18">
        <v>72.790000000000006</v>
      </c>
      <c r="D18">
        <v>72.88</v>
      </c>
      <c r="E18">
        <v>72.930000000000007</v>
      </c>
      <c r="F18">
        <v>72.87</v>
      </c>
      <c r="G18">
        <v>72.7</v>
      </c>
      <c r="H18">
        <v>72.44</v>
      </c>
      <c r="I18">
        <v>72.11</v>
      </c>
    </row>
    <row r="19" spans="1:9" x14ac:dyDescent="0.35">
      <c r="A19" s="1">
        <v>45306</v>
      </c>
      <c r="B19">
        <v>72.680000000000007</v>
      </c>
      <c r="C19">
        <v>72.790000000000006</v>
      </c>
      <c r="D19">
        <v>72.88</v>
      </c>
      <c r="E19">
        <v>72.930000000000007</v>
      </c>
      <c r="F19">
        <v>72.87</v>
      </c>
      <c r="G19">
        <v>72.7</v>
      </c>
      <c r="H19">
        <v>72.44</v>
      </c>
      <c r="I19">
        <v>72.11</v>
      </c>
    </row>
    <row r="20" spans="1:9" x14ac:dyDescent="0.35">
      <c r="A20" s="1">
        <v>45307</v>
      </c>
      <c r="B20">
        <v>72.400000000000006</v>
      </c>
      <c r="C20">
        <v>72.52</v>
      </c>
      <c r="D20">
        <v>72.58</v>
      </c>
      <c r="E20">
        <v>72.59</v>
      </c>
      <c r="F20">
        <v>72.5</v>
      </c>
      <c r="G20">
        <v>72.33</v>
      </c>
      <c r="H20">
        <v>72.05</v>
      </c>
      <c r="I20">
        <v>71.72</v>
      </c>
    </row>
    <row r="21" spans="1:9" x14ac:dyDescent="0.35">
      <c r="A21" s="1">
        <v>45308</v>
      </c>
      <c r="B21">
        <v>72.56</v>
      </c>
      <c r="C21">
        <v>72.48</v>
      </c>
      <c r="D21">
        <v>72.459999999999994</v>
      </c>
      <c r="E21">
        <v>72.41</v>
      </c>
      <c r="F21">
        <v>72.28</v>
      </c>
      <c r="G21">
        <v>72.09</v>
      </c>
      <c r="H21">
        <v>71.8</v>
      </c>
      <c r="I21">
        <v>71.459999999999994</v>
      </c>
    </row>
    <row r="22" spans="1:9" x14ac:dyDescent="0.35">
      <c r="A22" s="1">
        <v>45309</v>
      </c>
      <c r="B22">
        <v>74.08</v>
      </c>
      <c r="C22">
        <v>73.95</v>
      </c>
      <c r="D22">
        <v>73.83</v>
      </c>
      <c r="E22">
        <v>73.7</v>
      </c>
      <c r="F22">
        <v>73.5</v>
      </c>
      <c r="G22">
        <v>73.25</v>
      </c>
      <c r="H22">
        <v>72.900000000000006</v>
      </c>
      <c r="I22">
        <v>72.52</v>
      </c>
    </row>
    <row r="23" spans="1:9" x14ac:dyDescent="0.35">
      <c r="A23" s="1">
        <v>45310</v>
      </c>
      <c r="B23">
        <v>73.41</v>
      </c>
      <c r="C23">
        <v>73.25</v>
      </c>
      <c r="D23">
        <v>73.12</v>
      </c>
      <c r="E23">
        <v>72.989999999999995</v>
      </c>
      <c r="F23">
        <v>72.8</v>
      </c>
      <c r="G23">
        <v>72.540000000000006</v>
      </c>
      <c r="H23">
        <v>72.209999999999994</v>
      </c>
      <c r="I23">
        <v>71.819999999999993</v>
      </c>
    </row>
    <row r="24" spans="1:9" x14ac:dyDescent="0.35">
      <c r="A24" s="1">
        <v>45311</v>
      </c>
      <c r="B24">
        <v>73.41</v>
      </c>
      <c r="C24">
        <v>73.25</v>
      </c>
      <c r="D24">
        <v>73.12</v>
      </c>
      <c r="E24">
        <v>72.989999999999995</v>
      </c>
      <c r="F24">
        <v>72.8</v>
      </c>
      <c r="G24">
        <v>72.540000000000006</v>
      </c>
      <c r="H24">
        <v>72.209999999999994</v>
      </c>
      <c r="I24">
        <v>71.819999999999993</v>
      </c>
    </row>
    <row r="25" spans="1:9" x14ac:dyDescent="0.35">
      <c r="A25" s="1">
        <v>45312</v>
      </c>
      <c r="B25">
        <v>73.41</v>
      </c>
      <c r="C25">
        <v>73.25</v>
      </c>
      <c r="D25">
        <v>73.12</v>
      </c>
      <c r="E25">
        <v>72.989999999999995</v>
      </c>
      <c r="F25">
        <v>72.8</v>
      </c>
      <c r="G25">
        <v>72.540000000000006</v>
      </c>
      <c r="H25">
        <v>72.209999999999994</v>
      </c>
      <c r="I25">
        <v>71.819999999999993</v>
      </c>
    </row>
    <row r="26" spans="1:9" x14ac:dyDescent="0.35">
      <c r="A26" s="1">
        <v>45313</v>
      </c>
      <c r="B26">
        <v>75.19</v>
      </c>
      <c r="C26">
        <v>74.760000000000005</v>
      </c>
      <c r="D26">
        <v>74.650000000000006</v>
      </c>
      <c r="E26">
        <v>74.540000000000006</v>
      </c>
      <c r="F26">
        <v>74.349999999999994</v>
      </c>
      <c r="G26">
        <v>74.099999999999994</v>
      </c>
      <c r="H26">
        <v>73.760000000000005</v>
      </c>
      <c r="I26">
        <v>73.37</v>
      </c>
    </row>
    <row r="27" spans="1:9" x14ac:dyDescent="0.35">
      <c r="A27" s="1">
        <v>45314</v>
      </c>
      <c r="B27">
        <v>75.19</v>
      </c>
      <c r="C27">
        <v>74.37</v>
      </c>
      <c r="D27">
        <v>74.27</v>
      </c>
      <c r="E27">
        <v>74.16</v>
      </c>
      <c r="F27">
        <v>73.98</v>
      </c>
      <c r="G27">
        <v>73.73</v>
      </c>
      <c r="H27">
        <v>73.400000000000006</v>
      </c>
      <c r="I27">
        <v>73.03</v>
      </c>
    </row>
    <row r="28" spans="1:9" x14ac:dyDescent="0.35">
      <c r="A28" s="1">
        <v>45315</v>
      </c>
      <c r="B28">
        <v>75.19</v>
      </c>
      <c r="C28">
        <v>75.09</v>
      </c>
      <c r="D28">
        <v>74.98</v>
      </c>
      <c r="E28">
        <v>74.849999999999994</v>
      </c>
      <c r="F28">
        <v>74.64</v>
      </c>
      <c r="G28">
        <v>74.349999999999994</v>
      </c>
      <c r="H28">
        <v>73.98</v>
      </c>
      <c r="I28">
        <v>73.56</v>
      </c>
    </row>
    <row r="29" spans="1:9" x14ac:dyDescent="0.35">
      <c r="A29" s="1">
        <v>45316</v>
      </c>
      <c r="B29">
        <v>75.19</v>
      </c>
      <c r="C29">
        <v>77.36</v>
      </c>
      <c r="D29">
        <v>77.19</v>
      </c>
      <c r="E29">
        <v>77.010000000000005</v>
      </c>
      <c r="F29">
        <v>76.72</v>
      </c>
      <c r="G29">
        <v>76.34</v>
      </c>
      <c r="H29">
        <v>75.88</v>
      </c>
      <c r="I29">
        <v>75.38</v>
      </c>
    </row>
    <row r="30" spans="1:9" x14ac:dyDescent="0.35">
      <c r="A30" s="1">
        <v>45317</v>
      </c>
      <c r="B30">
        <v>75.19</v>
      </c>
      <c r="C30">
        <v>78.010000000000005</v>
      </c>
      <c r="D30">
        <v>77.86</v>
      </c>
      <c r="E30">
        <v>77.680000000000007</v>
      </c>
      <c r="F30">
        <v>77.39</v>
      </c>
      <c r="G30">
        <v>77</v>
      </c>
      <c r="H30">
        <v>76.52</v>
      </c>
      <c r="I30">
        <v>75.989999999999995</v>
      </c>
    </row>
    <row r="31" spans="1:9" x14ac:dyDescent="0.35">
      <c r="A31" s="1">
        <v>45318</v>
      </c>
      <c r="B31">
        <v>75.19</v>
      </c>
      <c r="C31">
        <v>78.010000000000005</v>
      </c>
      <c r="D31">
        <v>77.86</v>
      </c>
      <c r="E31">
        <v>77.680000000000007</v>
      </c>
      <c r="F31">
        <v>77.39</v>
      </c>
      <c r="G31">
        <v>77</v>
      </c>
      <c r="H31">
        <v>76.52</v>
      </c>
      <c r="I31">
        <v>75.989999999999995</v>
      </c>
    </row>
    <row r="32" spans="1:9" x14ac:dyDescent="0.35">
      <c r="A32" s="1">
        <v>45319</v>
      </c>
      <c r="B32">
        <v>75.19</v>
      </c>
      <c r="C32">
        <v>78.010000000000005</v>
      </c>
      <c r="D32">
        <v>77.86</v>
      </c>
      <c r="E32">
        <v>77.680000000000007</v>
      </c>
      <c r="F32">
        <v>77.39</v>
      </c>
      <c r="G32">
        <v>77</v>
      </c>
      <c r="H32">
        <v>76.52</v>
      </c>
      <c r="I32">
        <v>75.989999999999995</v>
      </c>
    </row>
    <row r="33" spans="1:9" x14ac:dyDescent="0.35">
      <c r="A33" s="1">
        <v>45320</v>
      </c>
      <c r="B33">
        <v>75.19</v>
      </c>
      <c r="C33">
        <v>76.78</v>
      </c>
      <c r="D33">
        <v>76.67</v>
      </c>
      <c r="E33">
        <v>76.55</v>
      </c>
      <c r="F33">
        <v>76.33</v>
      </c>
      <c r="G33">
        <v>76</v>
      </c>
      <c r="H33">
        <v>75.56</v>
      </c>
      <c r="I33">
        <v>75.06</v>
      </c>
    </row>
    <row r="34" spans="1:9" x14ac:dyDescent="0.35">
      <c r="A34" s="1">
        <v>45321</v>
      </c>
      <c r="B34">
        <v>75.19</v>
      </c>
      <c r="C34">
        <v>77.819999999999993</v>
      </c>
      <c r="D34">
        <v>77.650000000000006</v>
      </c>
      <c r="E34">
        <v>77.48</v>
      </c>
      <c r="F34">
        <v>77.22</v>
      </c>
      <c r="G34">
        <v>76.87</v>
      </c>
      <c r="H34">
        <v>76.41</v>
      </c>
      <c r="I34">
        <v>75.92</v>
      </c>
    </row>
    <row r="35" spans="1:9" x14ac:dyDescent="0.35">
      <c r="A35" s="1">
        <v>45322</v>
      </c>
      <c r="B35">
        <v>75.19</v>
      </c>
      <c r="C35">
        <v>75.849999999999994</v>
      </c>
      <c r="D35">
        <v>75.709999999999994</v>
      </c>
      <c r="E35">
        <v>75.56</v>
      </c>
      <c r="F35">
        <v>75.349999999999994</v>
      </c>
      <c r="G35">
        <v>75.040000000000006</v>
      </c>
      <c r="H35">
        <v>74.64</v>
      </c>
      <c r="I35">
        <v>74.2</v>
      </c>
    </row>
    <row r="36" spans="1:9" x14ac:dyDescent="0.35">
      <c r="A36" s="1">
        <v>45323</v>
      </c>
      <c r="B36">
        <v>75.19</v>
      </c>
      <c r="C36">
        <v>73.819999999999993</v>
      </c>
      <c r="D36">
        <v>73.790000000000006</v>
      </c>
      <c r="E36">
        <v>73.7</v>
      </c>
      <c r="F36">
        <v>73.540000000000006</v>
      </c>
      <c r="G36">
        <v>73.28</v>
      </c>
      <c r="H36">
        <v>72.91</v>
      </c>
      <c r="I36">
        <v>72.489999999999995</v>
      </c>
    </row>
    <row r="37" spans="1:9" x14ac:dyDescent="0.35">
      <c r="A37" s="1">
        <v>45324</v>
      </c>
      <c r="B37">
        <v>75.19</v>
      </c>
      <c r="C37">
        <v>72.28</v>
      </c>
      <c r="D37">
        <v>72.3</v>
      </c>
      <c r="E37">
        <v>72.28</v>
      </c>
      <c r="F37">
        <v>72.180000000000007</v>
      </c>
      <c r="G37">
        <v>71.97</v>
      </c>
      <c r="H37">
        <v>71.66</v>
      </c>
      <c r="I37">
        <v>71.28</v>
      </c>
    </row>
    <row r="38" spans="1:9" x14ac:dyDescent="0.35">
      <c r="A38" s="1">
        <v>45325</v>
      </c>
      <c r="B38">
        <v>75.19</v>
      </c>
      <c r="C38">
        <v>72.28</v>
      </c>
      <c r="D38">
        <v>72.3</v>
      </c>
      <c r="E38">
        <v>72.28</v>
      </c>
      <c r="F38">
        <v>72.180000000000007</v>
      </c>
      <c r="G38">
        <v>71.97</v>
      </c>
      <c r="H38">
        <v>71.66</v>
      </c>
      <c r="I38">
        <v>71.28</v>
      </c>
    </row>
    <row r="39" spans="1:9" x14ac:dyDescent="0.35">
      <c r="A39" s="1">
        <v>45326</v>
      </c>
      <c r="B39">
        <v>75.19</v>
      </c>
      <c r="C39">
        <v>72.28</v>
      </c>
      <c r="D39">
        <v>72.3</v>
      </c>
      <c r="E39">
        <v>72.28</v>
      </c>
      <c r="F39">
        <v>72.180000000000007</v>
      </c>
      <c r="G39">
        <v>71.97</v>
      </c>
      <c r="H39">
        <v>71.66</v>
      </c>
      <c r="I39">
        <v>71.28</v>
      </c>
    </row>
    <row r="40" spans="1:9" x14ac:dyDescent="0.35">
      <c r="A40" s="1">
        <v>45327</v>
      </c>
      <c r="B40">
        <v>75.19</v>
      </c>
      <c r="C40">
        <v>72.78</v>
      </c>
      <c r="D40">
        <v>72.849999999999994</v>
      </c>
      <c r="E40">
        <v>72.87</v>
      </c>
      <c r="F40">
        <v>72.790000000000006</v>
      </c>
      <c r="G40">
        <v>72.599999999999994</v>
      </c>
      <c r="H40">
        <v>72.3</v>
      </c>
      <c r="I40">
        <v>71.94</v>
      </c>
    </row>
    <row r="41" spans="1:9" x14ac:dyDescent="0.35">
      <c r="A41" s="1">
        <v>45328</v>
      </c>
      <c r="B41">
        <v>75.19</v>
      </c>
      <c r="C41">
        <v>73.31</v>
      </c>
      <c r="D41">
        <v>73.37</v>
      </c>
      <c r="E41">
        <v>73.349999999999994</v>
      </c>
      <c r="F41">
        <v>73.23</v>
      </c>
      <c r="G41">
        <v>73.010000000000005</v>
      </c>
      <c r="H41">
        <v>72.680000000000007</v>
      </c>
      <c r="I41">
        <v>72.3</v>
      </c>
    </row>
    <row r="42" spans="1:9" x14ac:dyDescent="0.35">
      <c r="A42" s="1">
        <v>45329</v>
      </c>
      <c r="B42">
        <v>75.19</v>
      </c>
      <c r="C42">
        <v>73.86</v>
      </c>
      <c r="D42">
        <v>73.91</v>
      </c>
      <c r="E42">
        <v>73.89</v>
      </c>
      <c r="F42">
        <v>73.77</v>
      </c>
      <c r="G42">
        <v>73.540000000000006</v>
      </c>
      <c r="H42">
        <v>73.2</v>
      </c>
      <c r="I42">
        <v>72.8</v>
      </c>
    </row>
    <row r="43" spans="1:9" x14ac:dyDescent="0.35">
      <c r="A43" s="1">
        <v>45330</v>
      </c>
      <c r="B43">
        <v>75.19</v>
      </c>
      <c r="C43">
        <v>76.22</v>
      </c>
      <c r="D43">
        <v>76.19</v>
      </c>
      <c r="E43">
        <v>76.040000000000006</v>
      </c>
      <c r="F43">
        <v>75.78</v>
      </c>
      <c r="G43">
        <v>75.45</v>
      </c>
      <c r="H43">
        <v>75.02</v>
      </c>
      <c r="I43">
        <v>74.540000000000006</v>
      </c>
    </row>
    <row r="44" spans="1:9" x14ac:dyDescent="0.35">
      <c r="A44" s="1">
        <v>45331</v>
      </c>
      <c r="B44">
        <v>75.19</v>
      </c>
      <c r="C44">
        <v>76.84</v>
      </c>
      <c r="D44">
        <v>76.77</v>
      </c>
      <c r="E44">
        <v>76.61</v>
      </c>
      <c r="F44">
        <v>76.349999999999994</v>
      </c>
      <c r="G44">
        <v>76.010000000000005</v>
      </c>
      <c r="H44">
        <v>75.59</v>
      </c>
      <c r="I44">
        <v>75.11</v>
      </c>
    </row>
    <row r="45" spans="1:9" x14ac:dyDescent="0.35">
      <c r="A45" s="1">
        <v>45332</v>
      </c>
      <c r="B45">
        <v>75.19</v>
      </c>
      <c r="C45">
        <v>76.84</v>
      </c>
      <c r="D45">
        <v>76.77</v>
      </c>
      <c r="E45">
        <v>76.61</v>
      </c>
      <c r="F45">
        <v>76.349999999999994</v>
      </c>
      <c r="G45">
        <v>76.010000000000005</v>
      </c>
      <c r="H45">
        <v>75.59</v>
      </c>
      <c r="I45">
        <v>75.11</v>
      </c>
    </row>
    <row r="46" spans="1:9" x14ac:dyDescent="0.35">
      <c r="A46" s="1">
        <v>45333</v>
      </c>
      <c r="B46">
        <v>75.19</v>
      </c>
      <c r="C46">
        <v>76.84</v>
      </c>
      <c r="D46">
        <v>76.77</v>
      </c>
      <c r="E46">
        <v>76.61</v>
      </c>
      <c r="F46">
        <v>76.349999999999994</v>
      </c>
      <c r="G46">
        <v>76.010000000000005</v>
      </c>
      <c r="H46">
        <v>75.59</v>
      </c>
      <c r="I46">
        <v>75.11</v>
      </c>
    </row>
    <row r="47" spans="1:9" x14ac:dyDescent="0.35">
      <c r="A47" s="1">
        <v>45334</v>
      </c>
      <c r="B47">
        <v>75.19</v>
      </c>
      <c r="C47">
        <v>76.92</v>
      </c>
      <c r="D47">
        <v>76.819999999999993</v>
      </c>
      <c r="E47">
        <v>76.650000000000006</v>
      </c>
      <c r="F47">
        <v>76.39</v>
      </c>
      <c r="G47">
        <v>76.040000000000006</v>
      </c>
      <c r="H47">
        <v>75.62</v>
      </c>
      <c r="I47">
        <v>75.150000000000006</v>
      </c>
    </row>
    <row r="48" spans="1:9" x14ac:dyDescent="0.35">
      <c r="A48" s="1">
        <v>45335</v>
      </c>
      <c r="B48">
        <v>75.19</v>
      </c>
      <c r="C48">
        <v>77.87</v>
      </c>
      <c r="D48">
        <v>77.56</v>
      </c>
      <c r="E48">
        <v>77.239999999999995</v>
      </c>
      <c r="F48">
        <v>76.87</v>
      </c>
      <c r="G48">
        <v>76.44</v>
      </c>
      <c r="H48">
        <v>75.94</v>
      </c>
      <c r="I48">
        <v>75.400000000000006</v>
      </c>
    </row>
    <row r="49" spans="1:9" x14ac:dyDescent="0.35">
      <c r="A49" s="1">
        <v>45336</v>
      </c>
      <c r="B49">
        <v>75.19</v>
      </c>
      <c r="C49">
        <v>76.64</v>
      </c>
      <c r="D49">
        <v>76.36</v>
      </c>
      <c r="E49">
        <v>76.11</v>
      </c>
      <c r="F49">
        <v>75.790000000000006</v>
      </c>
      <c r="G49">
        <v>75.41</v>
      </c>
      <c r="H49">
        <v>74.959999999999994</v>
      </c>
      <c r="I49">
        <v>74.489999999999995</v>
      </c>
    </row>
    <row r="50" spans="1:9" x14ac:dyDescent="0.35">
      <c r="A50" s="1">
        <v>45337</v>
      </c>
      <c r="B50">
        <v>75.19</v>
      </c>
      <c r="C50">
        <v>78.03</v>
      </c>
      <c r="D50">
        <v>77.59</v>
      </c>
      <c r="E50">
        <v>77.22</v>
      </c>
      <c r="F50">
        <v>76.81</v>
      </c>
      <c r="G50">
        <v>76.34</v>
      </c>
      <c r="H50">
        <v>75.81</v>
      </c>
      <c r="I50">
        <v>75.260000000000005</v>
      </c>
    </row>
    <row r="51" spans="1:9" x14ac:dyDescent="0.35">
      <c r="A51" s="1">
        <v>45338</v>
      </c>
      <c r="B51">
        <v>75.19</v>
      </c>
      <c r="C51">
        <v>79.19</v>
      </c>
      <c r="D51">
        <v>78.459999999999994</v>
      </c>
      <c r="E51">
        <v>77.98</v>
      </c>
      <c r="F51">
        <v>77.48</v>
      </c>
      <c r="G51">
        <v>76.94</v>
      </c>
      <c r="H51">
        <v>76.349999999999994</v>
      </c>
      <c r="I51">
        <v>75.77</v>
      </c>
    </row>
    <row r="52" spans="1:9" x14ac:dyDescent="0.35">
      <c r="A52" s="1">
        <v>45339</v>
      </c>
      <c r="B52">
        <v>75.19</v>
      </c>
      <c r="C52">
        <v>79.19</v>
      </c>
      <c r="D52">
        <v>78.459999999999994</v>
      </c>
      <c r="E52">
        <v>77.98</v>
      </c>
      <c r="F52">
        <v>77.48</v>
      </c>
      <c r="G52">
        <v>76.94</v>
      </c>
      <c r="H52">
        <v>76.349999999999994</v>
      </c>
      <c r="I52">
        <v>75.77</v>
      </c>
    </row>
    <row r="53" spans="1:9" x14ac:dyDescent="0.35">
      <c r="A53" s="1">
        <v>45340</v>
      </c>
      <c r="B53">
        <v>75.19</v>
      </c>
      <c r="C53">
        <v>79.19</v>
      </c>
      <c r="D53">
        <v>78.459999999999994</v>
      </c>
      <c r="E53">
        <v>77.98</v>
      </c>
      <c r="F53">
        <v>77.48</v>
      </c>
      <c r="G53">
        <v>76.94</v>
      </c>
      <c r="H53">
        <v>76.349999999999994</v>
      </c>
      <c r="I53">
        <v>75.77</v>
      </c>
    </row>
    <row r="54" spans="1:9" x14ac:dyDescent="0.35">
      <c r="A54" s="1">
        <v>45341</v>
      </c>
      <c r="B54">
        <v>75.19</v>
      </c>
      <c r="C54">
        <v>79.19</v>
      </c>
      <c r="D54">
        <v>78.459999999999994</v>
      </c>
      <c r="E54">
        <v>77.98</v>
      </c>
      <c r="F54">
        <v>77.48</v>
      </c>
      <c r="G54">
        <v>76.94</v>
      </c>
      <c r="H54">
        <v>76.349999999999994</v>
      </c>
      <c r="I54">
        <v>75.77</v>
      </c>
    </row>
    <row r="55" spans="1:9" x14ac:dyDescent="0.35">
      <c r="A55" s="1">
        <v>45342</v>
      </c>
      <c r="B55">
        <v>75.19</v>
      </c>
      <c r="C55">
        <v>78.180000000000007</v>
      </c>
      <c r="D55">
        <v>77.040000000000006</v>
      </c>
      <c r="E55">
        <v>76.62</v>
      </c>
      <c r="F55">
        <v>76.2</v>
      </c>
      <c r="G55">
        <v>75.73</v>
      </c>
      <c r="H55">
        <v>75.2</v>
      </c>
      <c r="I55">
        <v>74.650000000000006</v>
      </c>
    </row>
    <row r="56" spans="1:9" x14ac:dyDescent="0.35">
      <c r="A56" s="1">
        <v>45343</v>
      </c>
      <c r="B56">
        <v>75.19</v>
      </c>
      <c r="C56">
        <v>78.180000000000007</v>
      </c>
      <c r="D56">
        <v>77.91</v>
      </c>
      <c r="E56">
        <v>77.31</v>
      </c>
      <c r="F56">
        <v>76.78</v>
      </c>
      <c r="G56">
        <v>76.22</v>
      </c>
      <c r="H56">
        <v>75.63</v>
      </c>
      <c r="I56">
        <v>75.03</v>
      </c>
    </row>
    <row r="57" spans="1:9" x14ac:dyDescent="0.35">
      <c r="A57" s="1">
        <v>45344</v>
      </c>
      <c r="B57">
        <v>75.19</v>
      </c>
      <c r="C57">
        <v>78.180000000000007</v>
      </c>
      <c r="D57">
        <v>78.61</v>
      </c>
      <c r="E57">
        <v>77.930000000000007</v>
      </c>
      <c r="F57">
        <v>77.34</v>
      </c>
      <c r="G57">
        <v>76.739999999999995</v>
      </c>
      <c r="H57">
        <v>76.12</v>
      </c>
      <c r="I57">
        <v>75.5</v>
      </c>
    </row>
    <row r="58" spans="1:9" x14ac:dyDescent="0.35">
      <c r="A58" s="1">
        <v>45345</v>
      </c>
      <c r="B58">
        <v>75.19</v>
      </c>
      <c r="C58">
        <v>78.180000000000007</v>
      </c>
      <c r="D58">
        <v>76.489999999999995</v>
      </c>
      <c r="E58">
        <v>76.08</v>
      </c>
      <c r="F58">
        <v>75.62</v>
      </c>
      <c r="G58">
        <v>75.13</v>
      </c>
      <c r="H58">
        <v>74.59</v>
      </c>
      <c r="I58">
        <v>74.05</v>
      </c>
    </row>
    <row r="59" spans="1:9" x14ac:dyDescent="0.35">
      <c r="A59" s="1">
        <v>45346</v>
      </c>
      <c r="B59">
        <v>75.19</v>
      </c>
      <c r="C59">
        <v>78.180000000000007</v>
      </c>
      <c r="D59">
        <v>76.489999999999995</v>
      </c>
      <c r="E59">
        <v>76.08</v>
      </c>
      <c r="F59">
        <v>75.62</v>
      </c>
      <c r="G59">
        <v>75.13</v>
      </c>
      <c r="H59">
        <v>74.59</v>
      </c>
      <c r="I59">
        <v>74.05</v>
      </c>
    </row>
    <row r="60" spans="1:9" x14ac:dyDescent="0.35">
      <c r="A60" s="1">
        <v>45347</v>
      </c>
      <c r="B60">
        <v>75.19</v>
      </c>
      <c r="C60">
        <v>78.180000000000007</v>
      </c>
      <c r="D60">
        <v>76.489999999999995</v>
      </c>
      <c r="E60">
        <v>76.08</v>
      </c>
      <c r="F60">
        <v>75.62</v>
      </c>
      <c r="G60">
        <v>75.13</v>
      </c>
      <c r="H60">
        <v>74.59</v>
      </c>
      <c r="I60">
        <v>74.05</v>
      </c>
    </row>
    <row r="61" spans="1:9" x14ac:dyDescent="0.35">
      <c r="A61" s="1">
        <v>45348</v>
      </c>
      <c r="B61">
        <v>75.19</v>
      </c>
      <c r="C61">
        <v>78.180000000000007</v>
      </c>
      <c r="D61">
        <v>77.58</v>
      </c>
      <c r="E61">
        <v>77.09</v>
      </c>
      <c r="F61">
        <v>76.59</v>
      </c>
      <c r="G61">
        <v>76.05</v>
      </c>
      <c r="H61">
        <v>75.459999999999994</v>
      </c>
      <c r="I61">
        <v>74.849999999999994</v>
      </c>
    </row>
    <row r="62" spans="1:9" x14ac:dyDescent="0.35">
      <c r="A62" s="1">
        <v>45349</v>
      </c>
      <c r="B62">
        <v>75.19</v>
      </c>
      <c r="C62">
        <v>78.180000000000007</v>
      </c>
      <c r="D62">
        <v>78.87</v>
      </c>
      <c r="E62">
        <v>78.23</v>
      </c>
      <c r="F62">
        <v>77.64</v>
      </c>
      <c r="G62">
        <v>77</v>
      </c>
      <c r="H62">
        <v>76.319999999999993</v>
      </c>
      <c r="I62">
        <v>75.66</v>
      </c>
    </row>
    <row r="63" spans="1:9" x14ac:dyDescent="0.35">
      <c r="A63" s="1">
        <v>45350</v>
      </c>
      <c r="B63">
        <v>75.19</v>
      </c>
      <c r="C63">
        <v>78.180000000000007</v>
      </c>
      <c r="D63">
        <v>78.540000000000006</v>
      </c>
      <c r="E63">
        <v>77.83</v>
      </c>
      <c r="F63">
        <v>77.209999999999994</v>
      </c>
      <c r="G63">
        <v>76.569999999999993</v>
      </c>
      <c r="H63">
        <v>75.900000000000006</v>
      </c>
      <c r="I63">
        <v>75.23</v>
      </c>
    </row>
    <row r="64" spans="1:9" x14ac:dyDescent="0.35">
      <c r="A64" s="1">
        <v>45351</v>
      </c>
      <c r="B64">
        <v>75.19</v>
      </c>
      <c r="C64">
        <v>78.180000000000007</v>
      </c>
      <c r="D64">
        <v>78.260000000000005</v>
      </c>
      <c r="E64">
        <v>77.45</v>
      </c>
      <c r="F64">
        <v>76.81</v>
      </c>
      <c r="G64">
        <v>76.180000000000007</v>
      </c>
      <c r="H64">
        <v>75.53</v>
      </c>
      <c r="I64">
        <v>74.86</v>
      </c>
    </row>
    <row r="65" spans="1:9" x14ac:dyDescent="0.35">
      <c r="A65" s="1">
        <v>45352</v>
      </c>
      <c r="B65">
        <v>75.19</v>
      </c>
      <c r="C65">
        <v>78.180000000000007</v>
      </c>
      <c r="D65">
        <v>79.97</v>
      </c>
      <c r="E65">
        <v>79.09</v>
      </c>
      <c r="F65">
        <v>78.33</v>
      </c>
      <c r="G65">
        <v>77.59</v>
      </c>
      <c r="H65">
        <v>76.84</v>
      </c>
      <c r="I65">
        <v>76.09</v>
      </c>
    </row>
    <row r="66" spans="1:9" x14ac:dyDescent="0.35">
      <c r="A66" s="1">
        <v>45353</v>
      </c>
      <c r="B66">
        <v>75.19</v>
      </c>
      <c r="C66">
        <v>78.180000000000007</v>
      </c>
      <c r="D66">
        <v>79.97</v>
      </c>
      <c r="E66">
        <v>79.09</v>
      </c>
      <c r="F66">
        <v>78.33</v>
      </c>
      <c r="G66">
        <v>77.59</v>
      </c>
      <c r="H66">
        <v>76.84</v>
      </c>
      <c r="I66">
        <v>76.09</v>
      </c>
    </row>
    <row r="67" spans="1:9" x14ac:dyDescent="0.35">
      <c r="A67" s="1">
        <v>45354</v>
      </c>
      <c r="B67">
        <v>75.19</v>
      </c>
      <c r="C67">
        <v>78.180000000000007</v>
      </c>
      <c r="D67">
        <v>79.97</v>
      </c>
      <c r="E67">
        <v>79.09</v>
      </c>
      <c r="F67">
        <v>78.33</v>
      </c>
      <c r="G67">
        <v>77.59</v>
      </c>
      <c r="H67">
        <v>76.84</v>
      </c>
      <c r="I67">
        <v>76.09</v>
      </c>
    </row>
    <row r="68" spans="1:9" x14ac:dyDescent="0.35">
      <c r="A68" s="1">
        <v>45355</v>
      </c>
      <c r="B68">
        <v>75.19</v>
      </c>
      <c r="C68">
        <v>78.180000000000007</v>
      </c>
      <c r="D68">
        <v>78.739999999999995</v>
      </c>
      <c r="E68">
        <v>78.17</v>
      </c>
      <c r="F68">
        <v>77.61</v>
      </c>
      <c r="G68">
        <v>77.010000000000005</v>
      </c>
      <c r="H68">
        <v>76.38</v>
      </c>
      <c r="I68">
        <v>75.739999999999995</v>
      </c>
    </row>
    <row r="69" spans="1:9" x14ac:dyDescent="0.35">
      <c r="A69" s="1">
        <v>45356</v>
      </c>
      <c r="B69">
        <v>75.19</v>
      </c>
      <c r="C69">
        <v>78.180000000000007</v>
      </c>
      <c r="D69">
        <v>78.150000000000006</v>
      </c>
      <c r="E69">
        <v>77.41</v>
      </c>
      <c r="F69">
        <v>76.819999999999993</v>
      </c>
      <c r="G69">
        <v>76.22</v>
      </c>
      <c r="H69">
        <v>75.61</v>
      </c>
      <c r="I69">
        <v>75</v>
      </c>
    </row>
    <row r="70" spans="1:9" x14ac:dyDescent="0.35">
      <c r="A70" s="1">
        <v>45357</v>
      </c>
      <c r="B70">
        <v>75.19</v>
      </c>
      <c r="C70">
        <v>78.180000000000007</v>
      </c>
      <c r="D70">
        <v>79.13</v>
      </c>
      <c r="E70">
        <v>78.41</v>
      </c>
      <c r="F70">
        <v>77.78</v>
      </c>
      <c r="G70">
        <v>77.14</v>
      </c>
      <c r="H70">
        <v>76.47</v>
      </c>
      <c r="I70">
        <v>75.790000000000006</v>
      </c>
    </row>
    <row r="71" spans="1:9" x14ac:dyDescent="0.35">
      <c r="A71" s="1">
        <v>45358</v>
      </c>
      <c r="B71">
        <v>75.19</v>
      </c>
      <c r="C71">
        <v>78.180000000000007</v>
      </c>
      <c r="D71">
        <v>78.930000000000007</v>
      </c>
      <c r="E71">
        <v>78.319999999999993</v>
      </c>
      <c r="F71">
        <v>77.78</v>
      </c>
      <c r="G71">
        <v>77.2</v>
      </c>
      <c r="H71">
        <v>76.56</v>
      </c>
      <c r="I71">
        <v>75.900000000000006</v>
      </c>
    </row>
    <row r="72" spans="1:9" x14ac:dyDescent="0.35">
      <c r="A72" s="1">
        <v>45359</v>
      </c>
      <c r="B72">
        <v>75.19</v>
      </c>
      <c r="C72">
        <v>78.180000000000007</v>
      </c>
      <c r="D72">
        <v>78.010000000000005</v>
      </c>
      <c r="E72">
        <v>77.5</v>
      </c>
      <c r="F72">
        <v>77.03</v>
      </c>
      <c r="G72">
        <v>76.510000000000005</v>
      </c>
      <c r="H72">
        <v>75.92</v>
      </c>
      <c r="I72">
        <v>75.290000000000006</v>
      </c>
    </row>
    <row r="73" spans="1:9" x14ac:dyDescent="0.35">
      <c r="A73" s="1">
        <v>45360</v>
      </c>
      <c r="B73">
        <v>75.19</v>
      </c>
      <c r="C73">
        <v>78.180000000000007</v>
      </c>
      <c r="D73">
        <v>78.010000000000005</v>
      </c>
      <c r="E73">
        <v>77.5</v>
      </c>
      <c r="F73">
        <v>77.03</v>
      </c>
      <c r="G73">
        <v>76.510000000000005</v>
      </c>
      <c r="H73">
        <v>75.92</v>
      </c>
      <c r="I73">
        <v>75.290000000000006</v>
      </c>
    </row>
    <row r="74" spans="1:9" x14ac:dyDescent="0.35">
      <c r="A74" s="1">
        <v>45361</v>
      </c>
      <c r="B74">
        <v>75.19</v>
      </c>
      <c r="C74">
        <v>78.180000000000007</v>
      </c>
      <c r="D74">
        <v>78.010000000000005</v>
      </c>
      <c r="E74">
        <v>77.5</v>
      </c>
      <c r="F74">
        <v>77.03</v>
      </c>
      <c r="G74">
        <v>76.510000000000005</v>
      </c>
      <c r="H74">
        <v>75.92</v>
      </c>
      <c r="I74">
        <v>75.290000000000006</v>
      </c>
    </row>
    <row r="75" spans="1:9" x14ac:dyDescent="0.35">
      <c r="A75" s="1">
        <v>45362</v>
      </c>
      <c r="B75">
        <v>75.19</v>
      </c>
      <c r="C75">
        <v>78.180000000000007</v>
      </c>
      <c r="D75">
        <v>77.930000000000007</v>
      </c>
      <c r="E75">
        <v>77.53</v>
      </c>
      <c r="F75">
        <v>77.14</v>
      </c>
      <c r="G75">
        <v>76.69</v>
      </c>
      <c r="H75">
        <v>76.150000000000006</v>
      </c>
      <c r="I75">
        <v>75.55</v>
      </c>
    </row>
    <row r="76" spans="1:9" x14ac:dyDescent="0.35">
      <c r="A76" s="1">
        <v>45363</v>
      </c>
      <c r="B76">
        <v>75.19</v>
      </c>
      <c r="C76">
        <v>78.180000000000007</v>
      </c>
      <c r="D76">
        <v>77.56</v>
      </c>
      <c r="E76">
        <v>77.25</v>
      </c>
      <c r="F76">
        <v>76.900000000000006</v>
      </c>
      <c r="G76">
        <v>76.459999999999994</v>
      </c>
      <c r="H76">
        <v>75.930000000000007</v>
      </c>
      <c r="I76">
        <v>75.33</v>
      </c>
    </row>
    <row r="77" spans="1:9" x14ac:dyDescent="0.35">
      <c r="A77" s="1">
        <v>45364</v>
      </c>
      <c r="B77">
        <v>75.19</v>
      </c>
      <c r="C77">
        <v>78.180000000000007</v>
      </c>
      <c r="D77">
        <v>79.72</v>
      </c>
      <c r="E77">
        <v>79.3</v>
      </c>
      <c r="F77">
        <v>78.84</v>
      </c>
      <c r="G77">
        <v>78.31</v>
      </c>
      <c r="H77">
        <v>77.7</v>
      </c>
      <c r="I77">
        <v>77.02</v>
      </c>
    </row>
    <row r="78" spans="1:9" x14ac:dyDescent="0.35">
      <c r="A78" s="1">
        <v>45365</v>
      </c>
      <c r="B78">
        <v>75.19</v>
      </c>
      <c r="C78">
        <v>78.180000000000007</v>
      </c>
      <c r="D78">
        <v>81.260000000000005</v>
      </c>
      <c r="E78">
        <v>80.739999999999995</v>
      </c>
      <c r="F78">
        <v>80.19</v>
      </c>
      <c r="G78">
        <v>79.569999999999993</v>
      </c>
      <c r="H78">
        <v>78.88</v>
      </c>
      <c r="I78">
        <v>78.16</v>
      </c>
    </row>
    <row r="79" spans="1:9" x14ac:dyDescent="0.35">
      <c r="A79" s="1">
        <v>45366</v>
      </c>
      <c r="B79">
        <v>75.19</v>
      </c>
      <c r="C79">
        <v>78.180000000000007</v>
      </c>
      <c r="D79">
        <v>81.040000000000006</v>
      </c>
      <c r="E79">
        <v>80.58</v>
      </c>
      <c r="F79">
        <v>80.14</v>
      </c>
      <c r="G79">
        <v>79.61</v>
      </c>
      <c r="H79">
        <v>78.98</v>
      </c>
      <c r="I79">
        <v>78.3</v>
      </c>
    </row>
    <row r="80" spans="1:9" x14ac:dyDescent="0.35">
      <c r="A80" s="1">
        <v>45367</v>
      </c>
      <c r="B80">
        <v>75.19</v>
      </c>
      <c r="C80">
        <v>78.180000000000007</v>
      </c>
      <c r="D80">
        <v>81.040000000000006</v>
      </c>
      <c r="E80">
        <v>80.58</v>
      </c>
      <c r="F80">
        <v>80.14</v>
      </c>
      <c r="G80">
        <v>79.61</v>
      </c>
      <c r="H80">
        <v>78.98</v>
      </c>
      <c r="I80">
        <v>78.3</v>
      </c>
    </row>
    <row r="81" spans="1:9" x14ac:dyDescent="0.35">
      <c r="A81" s="1">
        <v>45368</v>
      </c>
      <c r="B81">
        <v>75.19</v>
      </c>
      <c r="C81">
        <v>78.180000000000007</v>
      </c>
      <c r="D81">
        <v>81.040000000000006</v>
      </c>
      <c r="E81">
        <v>80.58</v>
      </c>
      <c r="F81">
        <v>80.14</v>
      </c>
      <c r="G81">
        <v>79.61</v>
      </c>
      <c r="H81">
        <v>78.98</v>
      </c>
      <c r="I81">
        <v>78.3</v>
      </c>
    </row>
    <row r="82" spans="1:9" x14ac:dyDescent="0.35">
      <c r="A82" s="1">
        <v>45369</v>
      </c>
      <c r="B82">
        <v>75.19</v>
      </c>
      <c r="C82">
        <v>78.180000000000007</v>
      </c>
      <c r="D82">
        <v>82.72</v>
      </c>
      <c r="E82">
        <v>82.16</v>
      </c>
      <c r="F82">
        <v>81.61</v>
      </c>
      <c r="G82">
        <v>80.959999999999994</v>
      </c>
      <c r="H82">
        <v>80.23</v>
      </c>
      <c r="I82">
        <v>79.459999999999994</v>
      </c>
    </row>
    <row r="83" spans="1:9" x14ac:dyDescent="0.35">
      <c r="A83" s="1">
        <v>45370</v>
      </c>
      <c r="B83">
        <v>75.19</v>
      </c>
      <c r="C83">
        <v>78.180000000000007</v>
      </c>
      <c r="D83">
        <v>83.47</v>
      </c>
      <c r="E83">
        <v>82.73</v>
      </c>
      <c r="F83">
        <v>82.08</v>
      </c>
      <c r="G83">
        <v>81.38</v>
      </c>
      <c r="H83">
        <v>80.61</v>
      </c>
      <c r="I83">
        <v>79.81</v>
      </c>
    </row>
    <row r="84" spans="1:9" x14ac:dyDescent="0.35">
      <c r="A84" s="1">
        <v>45371</v>
      </c>
      <c r="B84">
        <v>75.19</v>
      </c>
      <c r="C84">
        <v>78.180000000000007</v>
      </c>
      <c r="D84">
        <v>81.680000000000007</v>
      </c>
      <c r="E84">
        <v>81.27</v>
      </c>
      <c r="F84">
        <v>80.78</v>
      </c>
      <c r="G84">
        <v>80.180000000000007</v>
      </c>
      <c r="H84">
        <v>79.510000000000005</v>
      </c>
      <c r="I84">
        <v>78.790000000000006</v>
      </c>
    </row>
    <row r="85" spans="1:9" x14ac:dyDescent="0.35">
      <c r="A85" s="1">
        <v>45372</v>
      </c>
      <c r="B85">
        <v>75.19</v>
      </c>
      <c r="C85">
        <v>78.180000000000007</v>
      </c>
      <c r="D85">
        <v>81.680000000000007</v>
      </c>
      <c r="E85">
        <v>81.069999999999993</v>
      </c>
      <c r="F85">
        <v>80.64</v>
      </c>
      <c r="G85">
        <v>80.09</v>
      </c>
      <c r="H85">
        <v>79.45</v>
      </c>
      <c r="I85">
        <v>78.75</v>
      </c>
    </row>
    <row r="86" spans="1:9" x14ac:dyDescent="0.35">
      <c r="A86" s="1">
        <v>45373</v>
      </c>
      <c r="B86">
        <v>75.19</v>
      </c>
      <c r="C86">
        <v>78.180000000000007</v>
      </c>
      <c r="D86">
        <v>81.680000000000007</v>
      </c>
      <c r="E86">
        <v>80.63</v>
      </c>
      <c r="F86">
        <v>80.17</v>
      </c>
      <c r="G86">
        <v>79.61</v>
      </c>
      <c r="H86">
        <v>78.95</v>
      </c>
      <c r="I86">
        <v>78.23</v>
      </c>
    </row>
    <row r="87" spans="1:9" x14ac:dyDescent="0.35">
      <c r="A87" s="1">
        <v>45374</v>
      </c>
      <c r="B87">
        <v>75.19</v>
      </c>
      <c r="C87">
        <v>78.180000000000007</v>
      </c>
      <c r="D87">
        <v>81.680000000000007</v>
      </c>
      <c r="E87">
        <v>80.63</v>
      </c>
      <c r="F87">
        <v>80.17</v>
      </c>
      <c r="G87">
        <v>79.61</v>
      </c>
      <c r="H87">
        <v>78.95</v>
      </c>
      <c r="I87">
        <v>78.23</v>
      </c>
    </row>
    <row r="88" spans="1:9" x14ac:dyDescent="0.35">
      <c r="A88" s="1">
        <v>45375</v>
      </c>
      <c r="B88">
        <v>75.19</v>
      </c>
      <c r="C88">
        <v>78.180000000000007</v>
      </c>
      <c r="D88">
        <v>81.680000000000007</v>
      </c>
      <c r="E88">
        <v>80.63</v>
      </c>
      <c r="F88">
        <v>80.17</v>
      </c>
      <c r="G88">
        <v>79.61</v>
      </c>
      <c r="H88">
        <v>78.95</v>
      </c>
      <c r="I88">
        <v>78.23</v>
      </c>
    </row>
    <row r="89" spans="1:9" x14ac:dyDescent="0.35">
      <c r="A89" s="1">
        <v>45376</v>
      </c>
      <c r="B89">
        <v>75.19</v>
      </c>
      <c r="C89">
        <v>78.180000000000007</v>
      </c>
      <c r="D89">
        <v>81.680000000000007</v>
      </c>
      <c r="E89">
        <v>81.95</v>
      </c>
      <c r="F89">
        <v>81.38</v>
      </c>
      <c r="G89">
        <v>80.77</v>
      </c>
      <c r="H89">
        <v>80.06</v>
      </c>
      <c r="I89">
        <v>79.290000000000006</v>
      </c>
    </row>
    <row r="90" spans="1:9" x14ac:dyDescent="0.35">
      <c r="A90" s="1">
        <v>45377</v>
      </c>
      <c r="B90">
        <v>75.19</v>
      </c>
      <c r="C90">
        <v>78.180000000000007</v>
      </c>
      <c r="D90">
        <v>81.680000000000007</v>
      </c>
      <c r="E90">
        <v>81.62</v>
      </c>
      <c r="F90">
        <v>81.040000000000006</v>
      </c>
      <c r="G90">
        <v>80.430000000000007</v>
      </c>
      <c r="H90">
        <v>79.73</v>
      </c>
      <c r="I90">
        <v>79.010000000000005</v>
      </c>
    </row>
    <row r="91" spans="1:9" x14ac:dyDescent="0.35">
      <c r="A91" s="1">
        <v>45378</v>
      </c>
      <c r="B91">
        <v>75.19</v>
      </c>
      <c r="C91">
        <v>78.180000000000007</v>
      </c>
      <c r="D91">
        <v>81.680000000000007</v>
      </c>
      <c r="E91">
        <v>81.349999999999994</v>
      </c>
      <c r="F91">
        <v>80.78</v>
      </c>
      <c r="G91">
        <v>80.19</v>
      </c>
      <c r="H91">
        <v>79.52</v>
      </c>
      <c r="I91">
        <v>78.819999999999993</v>
      </c>
    </row>
    <row r="92" spans="1:9" x14ac:dyDescent="0.35">
      <c r="A92" s="1">
        <v>45379</v>
      </c>
      <c r="B92">
        <v>75.19</v>
      </c>
      <c r="C92">
        <v>78.180000000000007</v>
      </c>
      <c r="D92">
        <v>81.680000000000007</v>
      </c>
      <c r="E92">
        <v>83.17</v>
      </c>
      <c r="F92">
        <v>82.42</v>
      </c>
      <c r="G92">
        <v>81.67</v>
      </c>
      <c r="H92">
        <v>80.89</v>
      </c>
      <c r="I92">
        <v>80.09</v>
      </c>
    </row>
    <row r="93" spans="1:9" x14ac:dyDescent="0.35">
      <c r="A93" s="1">
        <v>45380</v>
      </c>
      <c r="B93">
        <v>75.19</v>
      </c>
      <c r="C93">
        <v>78.180000000000007</v>
      </c>
      <c r="D93">
        <v>81.680000000000007</v>
      </c>
      <c r="E93">
        <v>83.17</v>
      </c>
      <c r="F93">
        <v>82.42</v>
      </c>
      <c r="G93">
        <v>81.67</v>
      </c>
      <c r="H93">
        <v>80.89</v>
      </c>
      <c r="I93">
        <v>80.09</v>
      </c>
    </row>
    <row r="94" spans="1:9" x14ac:dyDescent="0.35">
      <c r="A94" s="1">
        <v>45381</v>
      </c>
      <c r="B94">
        <v>75.19</v>
      </c>
      <c r="C94">
        <v>78.180000000000007</v>
      </c>
      <c r="D94">
        <v>81.680000000000007</v>
      </c>
      <c r="E94">
        <v>83.17</v>
      </c>
      <c r="F94">
        <v>82.42</v>
      </c>
      <c r="G94">
        <v>81.67</v>
      </c>
      <c r="H94">
        <v>80.89</v>
      </c>
      <c r="I94">
        <v>80.09</v>
      </c>
    </row>
    <row r="95" spans="1:9" x14ac:dyDescent="0.35">
      <c r="A95" s="1">
        <v>45382</v>
      </c>
      <c r="B95">
        <v>75.19</v>
      </c>
      <c r="C95">
        <v>78.180000000000007</v>
      </c>
      <c r="D95">
        <v>81.680000000000007</v>
      </c>
      <c r="E95">
        <v>83.17</v>
      </c>
      <c r="F95">
        <v>82.42</v>
      </c>
      <c r="G95">
        <v>81.67</v>
      </c>
      <c r="H95">
        <v>80.89</v>
      </c>
      <c r="I95">
        <v>80.09</v>
      </c>
    </row>
    <row r="96" spans="1:9" x14ac:dyDescent="0.35">
      <c r="A96" s="1">
        <v>45383</v>
      </c>
      <c r="B96">
        <v>75.19</v>
      </c>
      <c r="C96">
        <v>78.180000000000007</v>
      </c>
      <c r="D96">
        <v>81.680000000000007</v>
      </c>
      <c r="E96">
        <v>83.71</v>
      </c>
      <c r="F96">
        <v>82.82</v>
      </c>
      <c r="G96">
        <v>81.98</v>
      </c>
      <c r="H96">
        <v>81.12</v>
      </c>
      <c r="I96">
        <v>80.260000000000005</v>
      </c>
    </row>
    <row r="97" spans="1:9" x14ac:dyDescent="0.35">
      <c r="A97" s="1">
        <v>45384</v>
      </c>
      <c r="B97">
        <v>75.19</v>
      </c>
      <c r="C97">
        <v>78.180000000000007</v>
      </c>
      <c r="D97">
        <v>81.680000000000007</v>
      </c>
      <c r="E97">
        <v>85.15</v>
      </c>
      <c r="F97">
        <v>84.22</v>
      </c>
      <c r="G97">
        <v>83.29</v>
      </c>
      <c r="H97">
        <v>82.34</v>
      </c>
      <c r="I97">
        <v>81.38</v>
      </c>
    </row>
    <row r="98" spans="1:9" x14ac:dyDescent="0.35">
      <c r="A98" s="1">
        <v>45385</v>
      </c>
      <c r="B98">
        <v>75.19</v>
      </c>
      <c r="C98">
        <v>78.180000000000007</v>
      </c>
      <c r="D98">
        <v>81.680000000000007</v>
      </c>
      <c r="E98">
        <v>85.43</v>
      </c>
      <c r="F98">
        <v>84.61</v>
      </c>
      <c r="G98">
        <v>83.77</v>
      </c>
      <c r="H98">
        <v>82.88</v>
      </c>
      <c r="I98">
        <v>81.97</v>
      </c>
    </row>
    <row r="99" spans="1:9" x14ac:dyDescent="0.35">
      <c r="A99" s="1">
        <v>45386</v>
      </c>
      <c r="B99">
        <v>75.19</v>
      </c>
      <c r="C99">
        <v>78.180000000000007</v>
      </c>
      <c r="D99">
        <v>81.680000000000007</v>
      </c>
      <c r="E99">
        <v>86.59</v>
      </c>
      <c r="F99">
        <v>85.81</v>
      </c>
      <c r="G99">
        <v>84.96</v>
      </c>
      <c r="H99">
        <v>84.03</v>
      </c>
      <c r="I99">
        <v>83.07</v>
      </c>
    </row>
    <row r="100" spans="1:9" x14ac:dyDescent="0.35">
      <c r="A100" s="1">
        <v>45387</v>
      </c>
      <c r="B100">
        <v>75.19</v>
      </c>
      <c r="C100">
        <v>78.180000000000007</v>
      </c>
      <c r="D100">
        <v>81.680000000000007</v>
      </c>
      <c r="E100">
        <v>86.91</v>
      </c>
      <c r="F100">
        <v>86.1</v>
      </c>
      <c r="G100">
        <v>85.2</v>
      </c>
      <c r="H100">
        <v>84.24</v>
      </c>
      <c r="I100">
        <v>83.26</v>
      </c>
    </row>
    <row r="101" spans="1:9" x14ac:dyDescent="0.35">
      <c r="A101" s="1">
        <v>45388</v>
      </c>
      <c r="B101">
        <v>75.19</v>
      </c>
      <c r="C101">
        <v>78.180000000000007</v>
      </c>
      <c r="D101">
        <v>81.680000000000007</v>
      </c>
      <c r="E101">
        <v>86.91</v>
      </c>
      <c r="F101">
        <v>86.1</v>
      </c>
      <c r="G101">
        <v>85.2</v>
      </c>
      <c r="H101">
        <v>84.24</v>
      </c>
      <c r="I101">
        <v>83.26</v>
      </c>
    </row>
    <row r="102" spans="1:9" x14ac:dyDescent="0.35">
      <c r="A102" s="1">
        <v>45389</v>
      </c>
      <c r="B102">
        <v>75.19</v>
      </c>
      <c r="C102">
        <v>78.180000000000007</v>
      </c>
      <c r="D102">
        <v>81.680000000000007</v>
      </c>
      <c r="E102">
        <v>86.91</v>
      </c>
      <c r="F102">
        <v>86.1</v>
      </c>
      <c r="G102">
        <v>85.2</v>
      </c>
      <c r="H102">
        <v>84.24</v>
      </c>
      <c r="I102">
        <v>83.26</v>
      </c>
    </row>
    <row r="103" spans="1:9" x14ac:dyDescent="0.35">
      <c r="A103" s="1">
        <v>45390</v>
      </c>
      <c r="B103">
        <v>75.19</v>
      </c>
      <c r="C103">
        <v>78.180000000000007</v>
      </c>
      <c r="D103">
        <v>81.680000000000007</v>
      </c>
      <c r="E103">
        <v>86.43</v>
      </c>
      <c r="F103">
        <v>85.53</v>
      </c>
      <c r="G103">
        <v>84.64</v>
      </c>
      <c r="H103">
        <v>83.71</v>
      </c>
      <c r="I103">
        <v>82.77</v>
      </c>
    </row>
    <row r="104" spans="1:9" x14ac:dyDescent="0.35">
      <c r="A104" s="1">
        <v>45391</v>
      </c>
      <c r="B104">
        <v>75.19</v>
      </c>
      <c r="C104">
        <v>78.180000000000007</v>
      </c>
      <c r="D104">
        <v>81.680000000000007</v>
      </c>
      <c r="E104">
        <v>85.23</v>
      </c>
      <c r="F104">
        <v>84.46</v>
      </c>
      <c r="G104">
        <v>83.68</v>
      </c>
      <c r="H104">
        <v>82.87</v>
      </c>
      <c r="I104">
        <v>82.02</v>
      </c>
    </row>
    <row r="105" spans="1:9" x14ac:dyDescent="0.35">
      <c r="A105" s="1">
        <v>45392</v>
      </c>
      <c r="B105">
        <v>75.19</v>
      </c>
      <c r="C105">
        <v>78.180000000000007</v>
      </c>
      <c r="D105">
        <v>81.680000000000007</v>
      </c>
      <c r="E105">
        <v>86.21</v>
      </c>
      <c r="F105">
        <v>85.44</v>
      </c>
      <c r="G105">
        <v>84.63</v>
      </c>
      <c r="H105">
        <v>83.77</v>
      </c>
      <c r="I105">
        <v>82.87</v>
      </c>
    </row>
    <row r="106" spans="1:9" x14ac:dyDescent="0.35">
      <c r="A106" s="1">
        <v>45393</v>
      </c>
      <c r="B106">
        <v>75.19</v>
      </c>
      <c r="C106">
        <v>78.180000000000007</v>
      </c>
      <c r="D106">
        <v>81.680000000000007</v>
      </c>
      <c r="E106">
        <v>85.02</v>
      </c>
      <c r="F106">
        <v>84.45</v>
      </c>
      <c r="G106">
        <v>83.77</v>
      </c>
      <c r="H106">
        <v>83.02</v>
      </c>
      <c r="I106">
        <v>82.2</v>
      </c>
    </row>
    <row r="107" spans="1:9" x14ac:dyDescent="0.35">
      <c r="A107" s="1">
        <v>45394</v>
      </c>
      <c r="B107">
        <v>75.19</v>
      </c>
      <c r="C107">
        <v>78.180000000000007</v>
      </c>
      <c r="D107">
        <v>81.680000000000007</v>
      </c>
      <c r="E107">
        <v>85.66</v>
      </c>
      <c r="F107">
        <v>85.08</v>
      </c>
      <c r="G107">
        <v>84.4</v>
      </c>
      <c r="H107">
        <v>83.65</v>
      </c>
      <c r="I107">
        <v>82.82</v>
      </c>
    </row>
    <row r="108" spans="1:9" x14ac:dyDescent="0.35">
      <c r="A108" s="1">
        <v>45395</v>
      </c>
      <c r="B108">
        <v>75.19</v>
      </c>
      <c r="C108">
        <v>78.180000000000007</v>
      </c>
      <c r="D108">
        <v>81.680000000000007</v>
      </c>
      <c r="E108">
        <v>85.66</v>
      </c>
      <c r="F108">
        <v>85.08</v>
      </c>
      <c r="G108">
        <v>84.4</v>
      </c>
      <c r="H108">
        <v>83.65</v>
      </c>
      <c r="I108">
        <v>82.82</v>
      </c>
    </row>
    <row r="109" spans="1:9" x14ac:dyDescent="0.35">
      <c r="A109" s="1">
        <v>45396</v>
      </c>
      <c r="B109">
        <v>75.19</v>
      </c>
      <c r="C109">
        <v>78.180000000000007</v>
      </c>
      <c r="D109">
        <v>81.680000000000007</v>
      </c>
      <c r="E109">
        <v>85.66</v>
      </c>
      <c r="F109">
        <v>85.08</v>
      </c>
      <c r="G109">
        <v>84.4</v>
      </c>
      <c r="H109">
        <v>83.65</v>
      </c>
      <c r="I109">
        <v>82.82</v>
      </c>
    </row>
    <row r="110" spans="1:9" x14ac:dyDescent="0.35">
      <c r="A110" s="1">
        <v>45397</v>
      </c>
      <c r="B110">
        <v>75.19</v>
      </c>
      <c r="C110">
        <v>78.180000000000007</v>
      </c>
      <c r="D110">
        <v>81.680000000000007</v>
      </c>
      <c r="E110">
        <v>85.41</v>
      </c>
      <c r="F110">
        <v>84.86</v>
      </c>
      <c r="G110">
        <v>84.2</v>
      </c>
      <c r="H110">
        <v>83.47</v>
      </c>
      <c r="I110">
        <v>82.65</v>
      </c>
    </row>
    <row r="111" spans="1:9" x14ac:dyDescent="0.35">
      <c r="A111" s="1">
        <v>45398</v>
      </c>
      <c r="B111">
        <v>75.19</v>
      </c>
      <c r="C111">
        <v>78.180000000000007</v>
      </c>
      <c r="D111">
        <v>81.680000000000007</v>
      </c>
      <c r="E111">
        <v>85.36</v>
      </c>
      <c r="F111">
        <v>84.83</v>
      </c>
      <c r="G111">
        <v>84.22</v>
      </c>
      <c r="H111">
        <v>83.51</v>
      </c>
      <c r="I111">
        <v>82.73</v>
      </c>
    </row>
    <row r="112" spans="1:9" x14ac:dyDescent="0.35">
      <c r="A112" s="1">
        <v>45399</v>
      </c>
      <c r="B112">
        <v>75.19</v>
      </c>
      <c r="C112">
        <v>78.180000000000007</v>
      </c>
      <c r="D112">
        <v>81.680000000000007</v>
      </c>
      <c r="E112">
        <v>82.69</v>
      </c>
      <c r="F112">
        <v>82.15</v>
      </c>
      <c r="G112">
        <v>81.61</v>
      </c>
      <c r="H112">
        <v>81</v>
      </c>
      <c r="I112">
        <v>80.31</v>
      </c>
    </row>
    <row r="113" spans="1:9" x14ac:dyDescent="0.35">
      <c r="A113" s="1">
        <v>45400</v>
      </c>
      <c r="B113">
        <v>75.19</v>
      </c>
      <c r="C113">
        <v>78.180000000000007</v>
      </c>
      <c r="D113">
        <v>81.680000000000007</v>
      </c>
      <c r="E113">
        <v>82.73</v>
      </c>
      <c r="F113">
        <v>82.1</v>
      </c>
      <c r="G113">
        <v>81.52</v>
      </c>
      <c r="H113">
        <v>80.87</v>
      </c>
      <c r="I113">
        <v>80.17</v>
      </c>
    </row>
    <row r="114" spans="1:9" x14ac:dyDescent="0.35">
      <c r="A114" s="1">
        <v>45401</v>
      </c>
      <c r="B114">
        <v>75.19</v>
      </c>
      <c r="C114">
        <v>78.180000000000007</v>
      </c>
      <c r="D114">
        <v>81.680000000000007</v>
      </c>
      <c r="E114">
        <v>83.14</v>
      </c>
      <c r="F114">
        <v>82.22</v>
      </c>
      <c r="G114">
        <v>81.58</v>
      </c>
      <c r="H114">
        <v>80.88</v>
      </c>
      <c r="I114">
        <v>80.13</v>
      </c>
    </row>
    <row r="115" spans="1:9" x14ac:dyDescent="0.35">
      <c r="A115" s="1">
        <v>45402</v>
      </c>
      <c r="B115">
        <v>75.19</v>
      </c>
      <c r="C115">
        <v>78.180000000000007</v>
      </c>
      <c r="D115">
        <v>81.680000000000007</v>
      </c>
      <c r="E115">
        <v>83.14</v>
      </c>
      <c r="F115">
        <v>82.22</v>
      </c>
      <c r="G115">
        <v>81.58</v>
      </c>
      <c r="H115">
        <v>80.88</v>
      </c>
      <c r="I115">
        <v>80.13</v>
      </c>
    </row>
    <row r="116" spans="1:9" x14ac:dyDescent="0.35">
      <c r="A116" s="1">
        <v>45403</v>
      </c>
      <c r="B116">
        <v>75.19</v>
      </c>
      <c r="C116">
        <v>78.180000000000007</v>
      </c>
      <c r="D116">
        <v>81.680000000000007</v>
      </c>
      <c r="E116">
        <v>83.14</v>
      </c>
      <c r="F116">
        <v>82.22</v>
      </c>
      <c r="G116">
        <v>81.58</v>
      </c>
      <c r="H116">
        <v>80.88</v>
      </c>
      <c r="I116">
        <v>80.13</v>
      </c>
    </row>
    <row r="117" spans="1:9" x14ac:dyDescent="0.35">
      <c r="A117" s="1">
        <v>45404</v>
      </c>
      <c r="B117">
        <v>75.19</v>
      </c>
      <c r="C117">
        <v>78.180000000000007</v>
      </c>
      <c r="D117">
        <v>81.680000000000007</v>
      </c>
      <c r="E117">
        <v>82.85</v>
      </c>
      <c r="F117">
        <v>81.900000000000006</v>
      </c>
      <c r="G117">
        <v>81.209999999999994</v>
      </c>
      <c r="H117">
        <v>80.489999999999995</v>
      </c>
      <c r="I117">
        <v>79.73</v>
      </c>
    </row>
    <row r="118" spans="1:9" x14ac:dyDescent="0.35">
      <c r="A118" s="1">
        <v>45405</v>
      </c>
      <c r="B118">
        <v>75.19</v>
      </c>
      <c r="C118">
        <v>78.180000000000007</v>
      </c>
      <c r="D118">
        <v>81.680000000000007</v>
      </c>
      <c r="E118">
        <v>82.85</v>
      </c>
      <c r="F118">
        <v>83.36</v>
      </c>
      <c r="G118">
        <v>82.56</v>
      </c>
      <c r="H118">
        <v>81.73</v>
      </c>
      <c r="I118">
        <v>80.89</v>
      </c>
    </row>
    <row r="119" spans="1:9" x14ac:dyDescent="0.35">
      <c r="A119" s="1">
        <v>45406</v>
      </c>
      <c r="B119">
        <v>75.19</v>
      </c>
      <c r="C119">
        <v>78.180000000000007</v>
      </c>
      <c r="D119">
        <v>81.680000000000007</v>
      </c>
      <c r="E119">
        <v>82.85</v>
      </c>
      <c r="F119">
        <v>82.81</v>
      </c>
      <c r="G119">
        <v>82.09</v>
      </c>
      <c r="H119">
        <v>81.349999999999994</v>
      </c>
      <c r="I119">
        <v>80.58</v>
      </c>
    </row>
    <row r="120" spans="1:9" x14ac:dyDescent="0.35">
      <c r="A120" s="1">
        <v>45407</v>
      </c>
      <c r="B120">
        <v>75.19</v>
      </c>
      <c r="C120">
        <v>78.180000000000007</v>
      </c>
      <c r="D120">
        <v>81.680000000000007</v>
      </c>
      <c r="E120">
        <v>82.85</v>
      </c>
      <c r="F120">
        <v>83.57</v>
      </c>
      <c r="G120">
        <v>82.75</v>
      </c>
      <c r="H120">
        <v>81.93</v>
      </c>
      <c r="I120">
        <v>81.09</v>
      </c>
    </row>
    <row r="121" spans="1:9" x14ac:dyDescent="0.35">
      <c r="A121" s="1">
        <v>45408</v>
      </c>
      <c r="B121">
        <v>75.19</v>
      </c>
      <c r="C121">
        <v>78.180000000000007</v>
      </c>
      <c r="D121">
        <v>81.680000000000007</v>
      </c>
      <c r="E121">
        <v>82.85</v>
      </c>
      <c r="F121">
        <v>83.85</v>
      </c>
      <c r="G121">
        <v>83.13</v>
      </c>
      <c r="H121">
        <v>82.35</v>
      </c>
      <c r="I121">
        <v>81.540000000000006</v>
      </c>
    </row>
    <row r="122" spans="1:9" x14ac:dyDescent="0.35">
      <c r="A122" s="1">
        <v>45409</v>
      </c>
      <c r="B122">
        <v>75.19</v>
      </c>
      <c r="C122">
        <v>78.180000000000007</v>
      </c>
      <c r="D122">
        <v>81.680000000000007</v>
      </c>
      <c r="E122">
        <v>82.85</v>
      </c>
      <c r="F122">
        <v>83.85</v>
      </c>
      <c r="G122">
        <v>83.13</v>
      </c>
      <c r="H122">
        <v>82.35</v>
      </c>
      <c r="I122">
        <v>81.540000000000006</v>
      </c>
    </row>
    <row r="123" spans="1:9" x14ac:dyDescent="0.35">
      <c r="A123" s="1">
        <v>45410</v>
      </c>
      <c r="B123">
        <v>75.19</v>
      </c>
      <c r="C123">
        <v>78.180000000000007</v>
      </c>
      <c r="D123">
        <v>81.680000000000007</v>
      </c>
      <c r="E123">
        <v>82.85</v>
      </c>
      <c r="F123">
        <v>83.85</v>
      </c>
      <c r="G123">
        <v>83.13</v>
      </c>
      <c r="H123">
        <v>82.35</v>
      </c>
      <c r="I123">
        <v>81.540000000000006</v>
      </c>
    </row>
    <row r="124" spans="1:9" x14ac:dyDescent="0.35">
      <c r="A124" s="1">
        <v>45411</v>
      </c>
      <c r="B124">
        <v>75.19</v>
      </c>
      <c r="C124">
        <v>78.180000000000007</v>
      </c>
      <c r="D124">
        <v>81.680000000000007</v>
      </c>
      <c r="E124">
        <v>82.85</v>
      </c>
      <c r="F124">
        <v>82.63</v>
      </c>
      <c r="G124">
        <v>82.03</v>
      </c>
      <c r="H124">
        <v>81.37</v>
      </c>
      <c r="I124">
        <v>80.650000000000006</v>
      </c>
    </row>
    <row r="125" spans="1:9" x14ac:dyDescent="0.35">
      <c r="A125" s="1">
        <v>45412</v>
      </c>
      <c r="B125">
        <v>75.19</v>
      </c>
      <c r="C125">
        <v>78.180000000000007</v>
      </c>
      <c r="D125">
        <v>81.680000000000007</v>
      </c>
      <c r="E125">
        <v>82.85</v>
      </c>
      <c r="F125">
        <v>81.93</v>
      </c>
      <c r="G125">
        <v>81.28</v>
      </c>
      <c r="H125">
        <v>80.61</v>
      </c>
      <c r="I125">
        <v>79.91</v>
      </c>
    </row>
    <row r="126" spans="1:9" x14ac:dyDescent="0.35">
      <c r="A126" s="1">
        <v>45413</v>
      </c>
      <c r="B126">
        <v>75.19</v>
      </c>
      <c r="C126">
        <v>78.180000000000007</v>
      </c>
      <c r="D126">
        <v>81.680000000000007</v>
      </c>
      <c r="E126">
        <v>82.85</v>
      </c>
      <c r="F126">
        <v>79</v>
      </c>
      <c r="G126">
        <v>78.44</v>
      </c>
      <c r="H126">
        <v>77.849999999999994</v>
      </c>
      <c r="I126">
        <v>77.22</v>
      </c>
    </row>
    <row r="127" spans="1:9" x14ac:dyDescent="0.35">
      <c r="A127" s="1">
        <v>45414</v>
      </c>
      <c r="B127">
        <v>75.19</v>
      </c>
      <c r="C127">
        <v>78.180000000000007</v>
      </c>
      <c r="D127">
        <v>81.680000000000007</v>
      </c>
      <c r="E127">
        <v>82.85</v>
      </c>
      <c r="F127">
        <v>78.95</v>
      </c>
      <c r="G127">
        <v>78.48</v>
      </c>
      <c r="H127">
        <v>77.95</v>
      </c>
      <c r="I127">
        <v>77.37</v>
      </c>
    </row>
    <row r="128" spans="1:9" x14ac:dyDescent="0.35">
      <c r="A128" s="1">
        <v>45415</v>
      </c>
      <c r="B128">
        <v>75.19</v>
      </c>
      <c r="C128">
        <v>78.180000000000007</v>
      </c>
      <c r="D128">
        <v>81.680000000000007</v>
      </c>
      <c r="E128">
        <v>82.85</v>
      </c>
      <c r="F128">
        <v>78.11</v>
      </c>
      <c r="G128">
        <v>77.760000000000005</v>
      </c>
      <c r="H128">
        <v>77.349999999999994</v>
      </c>
      <c r="I128">
        <v>76.86</v>
      </c>
    </row>
    <row r="129" spans="1:9" x14ac:dyDescent="0.35">
      <c r="A129" s="1">
        <v>45416</v>
      </c>
      <c r="B129">
        <v>75.19</v>
      </c>
      <c r="C129">
        <v>78.180000000000007</v>
      </c>
      <c r="D129">
        <v>81.680000000000007</v>
      </c>
      <c r="E129">
        <v>82.85</v>
      </c>
      <c r="F129">
        <v>78.11</v>
      </c>
      <c r="G129">
        <v>77.760000000000005</v>
      </c>
      <c r="H129">
        <v>77.349999999999994</v>
      </c>
      <c r="I129">
        <v>76.86</v>
      </c>
    </row>
    <row r="130" spans="1:9" x14ac:dyDescent="0.35">
      <c r="A130" s="1">
        <v>45417</v>
      </c>
      <c r="B130">
        <v>75.19</v>
      </c>
      <c r="C130">
        <v>78.180000000000007</v>
      </c>
      <c r="D130">
        <v>81.680000000000007</v>
      </c>
      <c r="E130">
        <v>82.85</v>
      </c>
      <c r="F130">
        <v>78.11</v>
      </c>
      <c r="G130">
        <v>77.760000000000005</v>
      </c>
      <c r="H130">
        <v>77.349999999999994</v>
      </c>
      <c r="I130">
        <v>76.86</v>
      </c>
    </row>
    <row r="131" spans="1:9" x14ac:dyDescent="0.35">
      <c r="A131" s="1">
        <v>45418</v>
      </c>
      <c r="B131">
        <v>75.19</v>
      </c>
      <c r="C131">
        <v>78.180000000000007</v>
      </c>
      <c r="D131">
        <v>81.680000000000007</v>
      </c>
      <c r="E131">
        <v>82.85</v>
      </c>
      <c r="F131">
        <v>78.48</v>
      </c>
      <c r="G131">
        <v>78.14</v>
      </c>
      <c r="H131">
        <v>77.739999999999995</v>
      </c>
      <c r="I131">
        <v>77.27</v>
      </c>
    </row>
    <row r="132" spans="1:9" x14ac:dyDescent="0.35">
      <c r="A132" s="1">
        <v>45419</v>
      </c>
      <c r="B132">
        <v>75.19</v>
      </c>
      <c r="C132">
        <v>78.180000000000007</v>
      </c>
      <c r="D132">
        <v>81.680000000000007</v>
      </c>
      <c r="E132">
        <v>82.85</v>
      </c>
      <c r="F132">
        <v>78.38</v>
      </c>
      <c r="G132">
        <v>78.06</v>
      </c>
      <c r="H132">
        <v>77.680000000000007</v>
      </c>
      <c r="I132">
        <v>77.239999999999995</v>
      </c>
    </row>
    <row r="133" spans="1:9" x14ac:dyDescent="0.35">
      <c r="A133" s="1">
        <v>45420</v>
      </c>
      <c r="B133">
        <v>75.19</v>
      </c>
      <c r="C133">
        <v>78.180000000000007</v>
      </c>
      <c r="D133">
        <v>81.680000000000007</v>
      </c>
      <c r="E133">
        <v>82.85</v>
      </c>
      <c r="F133">
        <v>78.989999999999995</v>
      </c>
      <c r="G133">
        <v>78.56</v>
      </c>
      <c r="H133">
        <v>78.069999999999993</v>
      </c>
      <c r="I133">
        <v>77.53</v>
      </c>
    </row>
    <row r="134" spans="1:9" x14ac:dyDescent="0.35">
      <c r="A134" s="1">
        <v>45421</v>
      </c>
      <c r="B134">
        <v>75.19</v>
      </c>
      <c r="C134">
        <v>78.180000000000007</v>
      </c>
      <c r="D134">
        <v>81.680000000000007</v>
      </c>
      <c r="E134">
        <v>82.85</v>
      </c>
      <c r="F134">
        <v>79.260000000000005</v>
      </c>
      <c r="G134">
        <v>78.8</v>
      </c>
      <c r="H134">
        <v>78.31</v>
      </c>
      <c r="I134">
        <v>77.760000000000005</v>
      </c>
    </row>
    <row r="135" spans="1:9" x14ac:dyDescent="0.35">
      <c r="A135" s="1">
        <v>45422</v>
      </c>
      <c r="B135">
        <v>75.19</v>
      </c>
      <c r="C135">
        <v>78.180000000000007</v>
      </c>
      <c r="D135">
        <v>81.680000000000007</v>
      </c>
      <c r="E135">
        <v>82.85</v>
      </c>
      <c r="F135">
        <v>78.260000000000005</v>
      </c>
      <c r="G135">
        <v>77.84</v>
      </c>
      <c r="H135">
        <v>77.41</v>
      </c>
      <c r="I135">
        <v>76.92</v>
      </c>
    </row>
    <row r="136" spans="1:9" x14ac:dyDescent="0.35">
      <c r="A136" s="1">
        <v>45423</v>
      </c>
      <c r="B136">
        <v>75.19</v>
      </c>
      <c r="C136">
        <v>78.180000000000007</v>
      </c>
      <c r="D136">
        <v>81.680000000000007</v>
      </c>
      <c r="E136">
        <v>82.85</v>
      </c>
      <c r="F136">
        <v>78.260000000000005</v>
      </c>
      <c r="G136">
        <v>77.84</v>
      </c>
      <c r="H136">
        <v>77.41</v>
      </c>
      <c r="I136">
        <v>76.92</v>
      </c>
    </row>
    <row r="137" spans="1:9" x14ac:dyDescent="0.35">
      <c r="A137" s="1">
        <v>45424</v>
      </c>
      <c r="B137">
        <v>75.19</v>
      </c>
      <c r="C137">
        <v>78.180000000000007</v>
      </c>
      <c r="D137">
        <v>81.680000000000007</v>
      </c>
      <c r="E137">
        <v>82.85</v>
      </c>
      <c r="F137">
        <v>78.260000000000005</v>
      </c>
      <c r="G137">
        <v>77.84</v>
      </c>
      <c r="H137">
        <v>77.41</v>
      </c>
      <c r="I137">
        <v>76.92</v>
      </c>
    </row>
    <row r="138" spans="1:9" x14ac:dyDescent="0.35">
      <c r="A138" s="1">
        <v>45425</v>
      </c>
      <c r="B138">
        <v>75.19</v>
      </c>
      <c r="C138">
        <v>78.180000000000007</v>
      </c>
      <c r="D138">
        <v>81.680000000000007</v>
      </c>
      <c r="E138">
        <v>82.85</v>
      </c>
      <c r="F138">
        <v>79.12</v>
      </c>
      <c r="G138">
        <v>78.599999999999994</v>
      </c>
      <c r="H138">
        <v>78.08</v>
      </c>
      <c r="I138">
        <v>77.52</v>
      </c>
    </row>
    <row r="139" spans="1:9" x14ac:dyDescent="0.35">
      <c r="A139" s="1">
        <v>45426</v>
      </c>
      <c r="B139">
        <v>75.19</v>
      </c>
      <c r="C139">
        <v>78.180000000000007</v>
      </c>
      <c r="D139">
        <v>81.680000000000007</v>
      </c>
      <c r="E139">
        <v>82.85</v>
      </c>
      <c r="F139">
        <v>78.02</v>
      </c>
      <c r="G139">
        <v>77.650000000000006</v>
      </c>
      <c r="H139">
        <v>77.2</v>
      </c>
      <c r="I139">
        <v>76.69</v>
      </c>
    </row>
    <row r="140" spans="1:9" x14ac:dyDescent="0.35">
      <c r="A140" s="1">
        <v>45427</v>
      </c>
      <c r="B140">
        <v>75.19</v>
      </c>
      <c r="C140">
        <v>78.180000000000007</v>
      </c>
      <c r="D140">
        <v>81.680000000000007</v>
      </c>
      <c r="E140">
        <v>82.85</v>
      </c>
      <c r="F140">
        <v>78.63</v>
      </c>
      <c r="G140">
        <v>78.16</v>
      </c>
      <c r="H140">
        <v>77.680000000000007</v>
      </c>
      <c r="I140">
        <v>77.14</v>
      </c>
    </row>
    <row r="141" spans="1:9" x14ac:dyDescent="0.35">
      <c r="A141" s="1">
        <v>45428</v>
      </c>
      <c r="B141">
        <v>75.19</v>
      </c>
      <c r="C141">
        <v>78.180000000000007</v>
      </c>
      <c r="D141">
        <v>81.680000000000007</v>
      </c>
      <c r="E141">
        <v>82.85</v>
      </c>
      <c r="F141">
        <v>79.23</v>
      </c>
      <c r="G141">
        <v>78.739999999999995</v>
      </c>
      <c r="H141">
        <v>78.27</v>
      </c>
      <c r="I141">
        <v>77.73</v>
      </c>
    </row>
    <row r="142" spans="1:9" x14ac:dyDescent="0.35">
      <c r="A142" s="1">
        <v>45429</v>
      </c>
      <c r="B142">
        <v>75.19</v>
      </c>
      <c r="C142">
        <v>78.180000000000007</v>
      </c>
      <c r="D142">
        <v>81.680000000000007</v>
      </c>
      <c r="E142">
        <v>82.85</v>
      </c>
      <c r="F142">
        <v>80.06</v>
      </c>
      <c r="G142">
        <v>79.58</v>
      </c>
      <c r="H142">
        <v>79.12</v>
      </c>
      <c r="I142">
        <v>78.58</v>
      </c>
    </row>
    <row r="143" spans="1:9" x14ac:dyDescent="0.35">
      <c r="A143" s="1">
        <v>45430</v>
      </c>
      <c r="B143">
        <v>75.19</v>
      </c>
      <c r="C143">
        <v>78.180000000000007</v>
      </c>
      <c r="D143">
        <v>81.680000000000007</v>
      </c>
      <c r="E143">
        <v>82.85</v>
      </c>
      <c r="F143">
        <v>80.06</v>
      </c>
      <c r="G143">
        <v>79.58</v>
      </c>
      <c r="H143">
        <v>79.12</v>
      </c>
      <c r="I143">
        <v>78.58</v>
      </c>
    </row>
    <row r="144" spans="1:9" x14ac:dyDescent="0.35">
      <c r="A144" s="1">
        <v>45431</v>
      </c>
      <c r="B144">
        <v>75.19</v>
      </c>
      <c r="C144">
        <v>78.180000000000007</v>
      </c>
      <c r="D144">
        <v>81.680000000000007</v>
      </c>
      <c r="E144">
        <v>82.85</v>
      </c>
      <c r="F144">
        <v>80.06</v>
      </c>
      <c r="G144">
        <v>79.58</v>
      </c>
      <c r="H144">
        <v>79.12</v>
      </c>
      <c r="I144">
        <v>78.58</v>
      </c>
    </row>
    <row r="145" spans="1:9" x14ac:dyDescent="0.35">
      <c r="A145" s="1">
        <v>45432</v>
      </c>
      <c r="B145">
        <v>75.19</v>
      </c>
      <c r="C145">
        <v>78.180000000000007</v>
      </c>
      <c r="D145">
        <v>81.680000000000007</v>
      </c>
      <c r="E145">
        <v>82.85</v>
      </c>
      <c r="F145">
        <v>79.8</v>
      </c>
      <c r="G145">
        <v>79.3</v>
      </c>
      <c r="H145">
        <v>78.900000000000006</v>
      </c>
      <c r="I145">
        <v>78.42</v>
      </c>
    </row>
    <row r="146" spans="1:9" x14ac:dyDescent="0.35">
      <c r="A146" s="1">
        <v>45433</v>
      </c>
      <c r="B146">
        <v>75.19</v>
      </c>
      <c r="C146">
        <v>78.180000000000007</v>
      </c>
      <c r="D146">
        <v>81.680000000000007</v>
      </c>
      <c r="E146">
        <v>82.85</v>
      </c>
      <c r="F146">
        <v>79.260000000000005</v>
      </c>
      <c r="G146">
        <v>78.66</v>
      </c>
      <c r="H146">
        <v>78.28</v>
      </c>
      <c r="I146">
        <v>77.819999999999993</v>
      </c>
    </row>
    <row r="147" spans="1:9" x14ac:dyDescent="0.35">
      <c r="A147" s="1">
        <v>45434</v>
      </c>
      <c r="B147">
        <v>75.19</v>
      </c>
      <c r="C147">
        <v>78.180000000000007</v>
      </c>
      <c r="D147">
        <v>81.680000000000007</v>
      </c>
      <c r="E147">
        <v>82.85</v>
      </c>
      <c r="F147">
        <v>79.260000000000005</v>
      </c>
      <c r="G147">
        <v>77.569999999999993</v>
      </c>
      <c r="H147">
        <v>77.150000000000006</v>
      </c>
      <c r="I147">
        <v>76.66</v>
      </c>
    </row>
    <row r="148" spans="1:9" x14ac:dyDescent="0.35">
      <c r="A148" s="1">
        <v>45435</v>
      </c>
      <c r="B148">
        <v>75.19</v>
      </c>
      <c r="C148">
        <v>78.180000000000007</v>
      </c>
      <c r="D148">
        <v>81.680000000000007</v>
      </c>
      <c r="E148">
        <v>82.85</v>
      </c>
      <c r="F148">
        <v>79.260000000000005</v>
      </c>
      <c r="G148">
        <v>76.87</v>
      </c>
      <c r="H148">
        <v>76.459999999999994</v>
      </c>
      <c r="I148">
        <v>76</v>
      </c>
    </row>
    <row r="149" spans="1:9" x14ac:dyDescent="0.35">
      <c r="A149" s="1">
        <v>45436</v>
      </c>
      <c r="B149">
        <v>75.19</v>
      </c>
      <c r="C149">
        <v>78.180000000000007</v>
      </c>
      <c r="D149">
        <v>81.680000000000007</v>
      </c>
      <c r="E149">
        <v>82.85</v>
      </c>
      <c r="F149">
        <v>79.260000000000005</v>
      </c>
      <c r="G149">
        <v>77.72</v>
      </c>
      <c r="H149">
        <v>77.23</v>
      </c>
      <c r="I149">
        <v>76.709999999999994</v>
      </c>
    </row>
    <row r="150" spans="1:9" x14ac:dyDescent="0.35">
      <c r="A150" s="1">
        <v>45437</v>
      </c>
      <c r="B150">
        <v>75.19</v>
      </c>
      <c r="C150">
        <v>78.180000000000007</v>
      </c>
      <c r="D150">
        <v>81.680000000000007</v>
      </c>
      <c r="E150">
        <v>82.85</v>
      </c>
      <c r="F150">
        <v>79.260000000000005</v>
      </c>
      <c r="G150">
        <v>77.72</v>
      </c>
      <c r="H150">
        <v>77.23</v>
      </c>
      <c r="I150">
        <v>76.709999999999994</v>
      </c>
    </row>
    <row r="151" spans="1:9" x14ac:dyDescent="0.35">
      <c r="A151" s="1">
        <v>45438</v>
      </c>
      <c r="B151">
        <v>75.19</v>
      </c>
      <c r="C151">
        <v>78.180000000000007</v>
      </c>
      <c r="D151">
        <v>81.680000000000007</v>
      </c>
      <c r="E151">
        <v>82.85</v>
      </c>
      <c r="F151">
        <v>79.260000000000005</v>
      </c>
      <c r="G151">
        <v>77.72</v>
      </c>
      <c r="H151">
        <v>77.23</v>
      </c>
      <c r="I151">
        <v>76.709999999999994</v>
      </c>
    </row>
    <row r="152" spans="1:9" x14ac:dyDescent="0.35">
      <c r="A152" s="1">
        <v>45439</v>
      </c>
      <c r="B152">
        <v>75.19</v>
      </c>
      <c r="C152">
        <v>78.180000000000007</v>
      </c>
      <c r="D152">
        <v>81.680000000000007</v>
      </c>
      <c r="E152">
        <v>82.85</v>
      </c>
      <c r="F152">
        <v>79.260000000000005</v>
      </c>
      <c r="G152">
        <v>77.72</v>
      </c>
      <c r="H152">
        <v>77.23</v>
      </c>
      <c r="I152">
        <v>76.709999999999994</v>
      </c>
    </row>
    <row r="153" spans="1:9" x14ac:dyDescent="0.35">
      <c r="A153" s="1">
        <v>45440</v>
      </c>
      <c r="B153">
        <v>75.19</v>
      </c>
      <c r="C153">
        <v>78.180000000000007</v>
      </c>
      <c r="D153">
        <v>81.680000000000007</v>
      </c>
      <c r="E153">
        <v>82.85</v>
      </c>
      <c r="F153">
        <v>79.260000000000005</v>
      </c>
      <c r="G153">
        <v>79.83</v>
      </c>
      <c r="H153">
        <v>79.349999999999994</v>
      </c>
      <c r="I153">
        <v>78.83</v>
      </c>
    </row>
    <row r="154" spans="1:9" x14ac:dyDescent="0.35">
      <c r="A154" s="1">
        <v>45441</v>
      </c>
      <c r="B154">
        <v>75.19</v>
      </c>
      <c r="C154">
        <v>78.180000000000007</v>
      </c>
      <c r="D154">
        <v>81.680000000000007</v>
      </c>
      <c r="E154">
        <v>82.85</v>
      </c>
      <c r="F154">
        <v>79.260000000000005</v>
      </c>
      <c r="G154">
        <v>79.23</v>
      </c>
      <c r="H154">
        <v>78.8</v>
      </c>
      <c r="I154">
        <v>78.34</v>
      </c>
    </row>
    <row r="155" spans="1:9" x14ac:dyDescent="0.35">
      <c r="A155" s="1">
        <v>45442</v>
      </c>
      <c r="B155">
        <v>75.19</v>
      </c>
      <c r="C155">
        <v>78.180000000000007</v>
      </c>
      <c r="D155">
        <v>81.680000000000007</v>
      </c>
      <c r="E155">
        <v>82.85</v>
      </c>
      <c r="F155">
        <v>79.260000000000005</v>
      </c>
      <c r="G155">
        <v>77.91</v>
      </c>
      <c r="H155">
        <v>77.540000000000006</v>
      </c>
      <c r="I155">
        <v>77.14</v>
      </c>
    </row>
    <row r="156" spans="1:9" x14ac:dyDescent="0.35">
      <c r="A156" s="1">
        <v>45443</v>
      </c>
      <c r="B156">
        <v>75.19</v>
      </c>
      <c r="C156">
        <v>78.180000000000007</v>
      </c>
      <c r="D156">
        <v>81.680000000000007</v>
      </c>
      <c r="E156">
        <v>82.85</v>
      </c>
      <c r="F156">
        <v>79.260000000000005</v>
      </c>
      <c r="G156">
        <v>76.989999999999995</v>
      </c>
      <c r="H156">
        <v>76.73</v>
      </c>
      <c r="I156">
        <v>76.400000000000006</v>
      </c>
    </row>
    <row r="157" spans="1:9" x14ac:dyDescent="0.35">
      <c r="A157" s="1">
        <v>45444</v>
      </c>
      <c r="B157">
        <v>75.19</v>
      </c>
      <c r="C157">
        <v>78.180000000000007</v>
      </c>
      <c r="D157">
        <v>81.680000000000007</v>
      </c>
      <c r="E157">
        <v>82.85</v>
      </c>
      <c r="F157">
        <v>79.260000000000005</v>
      </c>
      <c r="G157">
        <v>76.989999999999995</v>
      </c>
      <c r="H157">
        <v>76.73</v>
      </c>
      <c r="I157">
        <v>76.400000000000006</v>
      </c>
    </row>
    <row r="158" spans="1:9" x14ac:dyDescent="0.35">
      <c r="A158" s="1">
        <v>45445</v>
      </c>
      <c r="B158">
        <v>75.19</v>
      </c>
      <c r="C158">
        <v>78.180000000000007</v>
      </c>
      <c r="D158">
        <v>81.680000000000007</v>
      </c>
      <c r="E158">
        <v>82.85</v>
      </c>
      <c r="F158">
        <v>79.260000000000005</v>
      </c>
      <c r="G158">
        <v>76.989999999999995</v>
      </c>
      <c r="H158">
        <v>76.73</v>
      </c>
      <c r="I158">
        <v>76.400000000000006</v>
      </c>
    </row>
    <row r="159" spans="1:9" x14ac:dyDescent="0.35">
      <c r="A159" s="1">
        <v>45446</v>
      </c>
      <c r="B159">
        <v>75.19</v>
      </c>
      <c r="C159">
        <v>78.180000000000007</v>
      </c>
      <c r="D159">
        <v>81.680000000000007</v>
      </c>
      <c r="E159">
        <v>82.85</v>
      </c>
      <c r="F159">
        <v>79.260000000000005</v>
      </c>
      <c r="G159">
        <v>74.22</v>
      </c>
      <c r="H159">
        <v>74.09</v>
      </c>
      <c r="I159">
        <v>73.84</v>
      </c>
    </row>
    <row r="160" spans="1:9" x14ac:dyDescent="0.35">
      <c r="A160" s="1">
        <v>45447</v>
      </c>
      <c r="B160">
        <v>75.19</v>
      </c>
      <c r="C160">
        <v>78.180000000000007</v>
      </c>
      <c r="D160">
        <v>81.680000000000007</v>
      </c>
      <c r="E160">
        <v>82.85</v>
      </c>
      <c r="F160">
        <v>79.260000000000005</v>
      </c>
      <c r="G160">
        <v>73.25</v>
      </c>
      <c r="H160">
        <v>73.06</v>
      </c>
      <c r="I160">
        <v>72.75</v>
      </c>
    </row>
    <row r="161" spans="1:9" x14ac:dyDescent="0.35">
      <c r="A161" s="1">
        <v>45448</v>
      </c>
      <c r="B161">
        <v>75.19</v>
      </c>
      <c r="C161">
        <v>78.180000000000007</v>
      </c>
      <c r="D161">
        <v>81.680000000000007</v>
      </c>
      <c r="E161">
        <v>82.85</v>
      </c>
      <c r="F161">
        <v>79.260000000000005</v>
      </c>
      <c r="G161">
        <v>74.069999999999993</v>
      </c>
      <c r="H161">
        <v>73.819999999999993</v>
      </c>
      <c r="I161">
        <v>73.42</v>
      </c>
    </row>
    <row r="162" spans="1:9" x14ac:dyDescent="0.35">
      <c r="A162" s="1">
        <v>45449</v>
      </c>
      <c r="B162">
        <v>75.19</v>
      </c>
      <c r="C162">
        <v>78.180000000000007</v>
      </c>
      <c r="D162">
        <v>81.680000000000007</v>
      </c>
      <c r="E162">
        <v>82.85</v>
      </c>
      <c r="F162">
        <v>79.260000000000005</v>
      </c>
      <c r="G162">
        <v>75.55</v>
      </c>
      <c r="H162">
        <v>75.239999999999995</v>
      </c>
      <c r="I162">
        <v>74.81</v>
      </c>
    </row>
    <row r="163" spans="1:9" x14ac:dyDescent="0.35">
      <c r="A163" s="1">
        <v>45450</v>
      </c>
      <c r="B163">
        <v>75.19</v>
      </c>
      <c r="C163">
        <v>78.180000000000007</v>
      </c>
      <c r="D163">
        <v>81.680000000000007</v>
      </c>
      <c r="E163">
        <v>82.85</v>
      </c>
      <c r="F163">
        <v>79.260000000000005</v>
      </c>
      <c r="G163">
        <v>75.53</v>
      </c>
      <c r="H163">
        <v>75.22</v>
      </c>
      <c r="I163">
        <v>74.8</v>
      </c>
    </row>
    <row r="164" spans="1:9" x14ac:dyDescent="0.35">
      <c r="A164" s="1">
        <v>45451</v>
      </c>
      <c r="B164">
        <v>75.19</v>
      </c>
      <c r="C164">
        <v>78.180000000000007</v>
      </c>
      <c r="D164">
        <v>81.680000000000007</v>
      </c>
      <c r="E164">
        <v>82.85</v>
      </c>
      <c r="F164">
        <v>79.260000000000005</v>
      </c>
      <c r="G164">
        <v>75.53</v>
      </c>
      <c r="H164">
        <v>75.22</v>
      </c>
      <c r="I164">
        <v>74.8</v>
      </c>
    </row>
    <row r="165" spans="1:9" x14ac:dyDescent="0.35">
      <c r="A165" s="1">
        <v>45452</v>
      </c>
      <c r="B165">
        <v>75.19</v>
      </c>
      <c r="C165">
        <v>78.180000000000007</v>
      </c>
      <c r="D165">
        <v>81.680000000000007</v>
      </c>
      <c r="E165">
        <v>82.85</v>
      </c>
      <c r="F165">
        <v>79.260000000000005</v>
      </c>
      <c r="G165">
        <v>75.53</v>
      </c>
      <c r="H165">
        <v>75.22</v>
      </c>
      <c r="I165">
        <v>74.8</v>
      </c>
    </row>
    <row r="166" spans="1:9" x14ac:dyDescent="0.35">
      <c r="A166" s="1">
        <v>45453</v>
      </c>
      <c r="B166">
        <v>75.19</v>
      </c>
      <c r="C166">
        <v>78.180000000000007</v>
      </c>
      <c r="D166">
        <v>81.680000000000007</v>
      </c>
      <c r="E166">
        <v>82.85</v>
      </c>
      <c r="F166">
        <v>79.260000000000005</v>
      </c>
      <c r="G166">
        <v>77.739999999999995</v>
      </c>
      <c r="H166">
        <v>77.33</v>
      </c>
      <c r="I166">
        <v>76.819999999999993</v>
      </c>
    </row>
    <row r="167" spans="1:9" x14ac:dyDescent="0.35">
      <c r="A167" s="1">
        <v>45454</v>
      </c>
      <c r="B167">
        <v>75.19</v>
      </c>
      <c r="C167">
        <v>78.180000000000007</v>
      </c>
      <c r="D167">
        <v>81.680000000000007</v>
      </c>
      <c r="E167">
        <v>82.85</v>
      </c>
      <c r="F167">
        <v>79.260000000000005</v>
      </c>
      <c r="G167">
        <v>77.900000000000006</v>
      </c>
      <c r="H167">
        <v>77.55</v>
      </c>
      <c r="I167">
        <v>77.08</v>
      </c>
    </row>
    <row r="168" spans="1:9" x14ac:dyDescent="0.35">
      <c r="A168" s="1">
        <v>45455</v>
      </c>
      <c r="B168">
        <v>75.19</v>
      </c>
      <c r="C168">
        <v>78.180000000000007</v>
      </c>
      <c r="D168">
        <v>81.680000000000007</v>
      </c>
      <c r="E168">
        <v>82.85</v>
      </c>
      <c r="F168">
        <v>79.260000000000005</v>
      </c>
      <c r="G168">
        <v>78.5</v>
      </c>
      <c r="H168">
        <v>78.150000000000006</v>
      </c>
      <c r="I168">
        <v>77.680000000000007</v>
      </c>
    </row>
    <row r="169" spans="1:9" x14ac:dyDescent="0.35">
      <c r="A169" s="1">
        <v>45456</v>
      </c>
      <c r="B169">
        <v>75.19</v>
      </c>
      <c r="C169">
        <v>78.180000000000007</v>
      </c>
      <c r="D169">
        <v>81.680000000000007</v>
      </c>
      <c r="E169">
        <v>82.85</v>
      </c>
      <c r="F169">
        <v>79.260000000000005</v>
      </c>
      <c r="G169">
        <v>78.62</v>
      </c>
      <c r="H169">
        <v>78.260000000000005</v>
      </c>
      <c r="I169">
        <v>77.819999999999993</v>
      </c>
    </row>
    <row r="170" spans="1:9" x14ac:dyDescent="0.35">
      <c r="A170" s="1">
        <v>45457</v>
      </c>
      <c r="B170">
        <v>75.19</v>
      </c>
      <c r="C170">
        <v>78.180000000000007</v>
      </c>
      <c r="D170">
        <v>81.680000000000007</v>
      </c>
      <c r="E170">
        <v>82.85</v>
      </c>
      <c r="F170">
        <v>79.260000000000005</v>
      </c>
      <c r="G170">
        <v>78.45</v>
      </c>
      <c r="H170">
        <v>78.05</v>
      </c>
      <c r="I170">
        <v>77.55</v>
      </c>
    </row>
    <row r="171" spans="1:9" x14ac:dyDescent="0.35">
      <c r="A171" s="1">
        <v>45458</v>
      </c>
      <c r="B171">
        <v>75.19</v>
      </c>
      <c r="C171">
        <v>78.180000000000007</v>
      </c>
      <c r="D171">
        <v>81.680000000000007</v>
      </c>
      <c r="E171">
        <v>82.85</v>
      </c>
      <c r="F171">
        <v>79.260000000000005</v>
      </c>
      <c r="G171">
        <v>78.45</v>
      </c>
      <c r="H171">
        <v>78.05</v>
      </c>
      <c r="I171">
        <v>77.55</v>
      </c>
    </row>
    <row r="172" spans="1:9" x14ac:dyDescent="0.35">
      <c r="A172" s="1">
        <v>45459</v>
      </c>
      <c r="B172">
        <v>75.19</v>
      </c>
      <c r="C172">
        <v>78.180000000000007</v>
      </c>
      <c r="D172">
        <v>81.680000000000007</v>
      </c>
      <c r="E172">
        <v>82.85</v>
      </c>
      <c r="F172">
        <v>79.260000000000005</v>
      </c>
      <c r="G172">
        <v>78.45</v>
      </c>
      <c r="H172">
        <v>78.05</v>
      </c>
      <c r="I172">
        <v>77.55</v>
      </c>
    </row>
    <row r="173" spans="1:9" x14ac:dyDescent="0.35">
      <c r="A173" s="1">
        <v>45460</v>
      </c>
      <c r="B173">
        <v>75.19</v>
      </c>
      <c r="C173">
        <v>78.180000000000007</v>
      </c>
      <c r="D173">
        <v>81.680000000000007</v>
      </c>
      <c r="E173">
        <v>82.85</v>
      </c>
      <c r="F173">
        <v>79.260000000000005</v>
      </c>
      <c r="G173">
        <v>80.33</v>
      </c>
      <c r="H173">
        <v>79.72</v>
      </c>
      <c r="I173">
        <v>79.02</v>
      </c>
    </row>
    <row r="174" spans="1:9" x14ac:dyDescent="0.35">
      <c r="A174" s="1">
        <v>45461</v>
      </c>
      <c r="B174">
        <v>75.19</v>
      </c>
      <c r="C174">
        <v>78.180000000000007</v>
      </c>
      <c r="D174">
        <v>81.680000000000007</v>
      </c>
      <c r="E174">
        <v>82.85</v>
      </c>
      <c r="F174">
        <v>79.260000000000005</v>
      </c>
      <c r="G174">
        <v>81.569999999999993</v>
      </c>
      <c r="H174">
        <v>80.709999999999994</v>
      </c>
      <c r="I174">
        <v>79.989999999999995</v>
      </c>
    </row>
    <row r="175" spans="1:9" x14ac:dyDescent="0.35">
      <c r="A175" s="1">
        <v>45462</v>
      </c>
      <c r="B175">
        <v>75.19</v>
      </c>
      <c r="C175">
        <v>78.180000000000007</v>
      </c>
      <c r="D175">
        <v>81.680000000000007</v>
      </c>
      <c r="E175">
        <v>82.85</v>
      </c>
      <c r="F175">
        <v>79.260000000000005</v>
      </c>
      <c r="G175">
        <v>81.569999999999993</v>
      </c>
      <c r="H175">
        <v>80.709999999999994</v>
      </c>
      <c r="I175">
        <v>79.989999999999995</v>
      </c>
    </row>
    <row r="176" spans="1:9" x14ac:dyDescent="0.35">
      <c r="A176" s="1">
        <v>45463</v>
      </c>
      <c r="B176">
        <v>75.19</v>
      </c>
      <c r="C176">
        <v>78.180000000000007</v>
      </c>
      <c r="D176">
        <v>81.680000000000007</v>
      </c>
      <c r="E176">
        <v>82.85</v>
      </c>
      <c r="F176">
        <v>79.260000000000005</v>
      </c>
      <c r="G176">
        <v>82.17</v>
      </c>
      <c r="H176">
        <v>81.290000000000006</v>
      </c>
      <c r="I176">
        <v>80.489999999999995</v>
      </c>
    </row>
    <row r="177" spans="1:9" x14ac:dyDescent="0.35">
      <c r="A177" s="1">
        <v>45464</v>
      </c>
      <c r="B177">
        <v>75.19</v>
      </c>
      <c r="C177">
        <v>78.180000000000007</v>
      </c>
      <c r="D177">
        <v>81.680000000000007</v>
      </c>
      <c r="E177">
        <v>82.85</v>
      </c>
      <c r="F177">
        <v>79.260000000000005</v>
      </c>
      <c r="G177">
        <v>82.17</v>
      </c>
      <c r="H177">
        <v>80.73</v>
      </c>
      <c r="I177">
        <v>79.959999999999994</v>
      </c>
    </row>
    <row r="178" spans="1:9" x14ac:dyDescent="0.35">
      <c r="A178" s="1">
        <v>45465</v>
      </c>
      <c r="B178">
        <v>75.19</v>
      </c>
      <c r="C178">
        <v>78.180000000000007</v>
      </c>
      <c r="D178">
        <v>81.680000000000007</v>
      </c>
      <c r="E178">
        <v>82.85</v>
      </c>
      <c r="F178">
        <v>79.260000000000005</v>
      </c>
      <c r="G178">
        <v>82.17</v>
      </c>
      <c r="H178">
        <v>80.73</v>
      </c>
      <c r="I178">
        <v>79.959999999999994</v>
      </c>
    </row>
    <row r="179" spans="1:9" x14ac:dyDescent="0.35">
      <c r="A179" s="1">
        <v>45466</v>
      </c>
      <c r="B179">
        <v>75.19</v>
      </c>
      <c r="C179">
        <v>78.180000000000007</v>
      </c>
      <c r="D179">
        <v>81.680000000000007</v>
      </c>
      <c r="E179">
        <v>82.85</v>
      </c>
      <c r="F179">
        <v>79.260000000000005</v>
      </c>
      <c r="G179">
        <v>82.17</v>
      </c>
      <c r="H179">
        <v>80.73</v>
      </c>
      <c r="I179">
        <v>79.959999999999994</v>
      </c>
    </row>
    <row r="180" spans="1:9" x14ac:dyDescent="0.35">
      <c r="A180" s="1">
        <v>45467</v>
      </c>
      <c r="B180">
        <v>75.19</v>
      </c>
      <c r="C180">
        <v>78.180000000000007</v>
      </c>
      <c r="D180">
        <v>81.680000000000007</v>
      </c>
      <c r="E180">
        <v>82.85</v>
      </c>
      <c r="F180">
        <v>79.260000000000005</v>
      </c>
      <c r="G180">
        <v>82.17</v>
      </c>
      <c r="H180">
        <v>81.63</v>
      </c>
      <c r="I180">
        <v>80.86</v>
      </c>
    </row>
    <row r="181" spans="1:9" x14ac:dyDescent="0.35">
      <c r="A181" s="1">
        <v>45468</v>
      </c>
      <c r="B181">
        <v>75.19</v>
      </c>
      <c r="C181">
        <v>78.180000000000007</v>
      </c>
      <c r="D181">
        <v>81.680000000000007</v>
      </c>
      <c r="E181">
        <v>82.85</v>
      </c>
      <c r="F181">
        <v>79.260000000000005</v>
      </c>
      <c r="G181">
        <v>82.17</v>
      </c>
      <c r="H181">
        <v>80.83</v>
      </c>
      <c r="I181">
        <v>80.069999999999993</v>
      </c>
    </row>
    <row r="182" spans="1:9" x14ac:dyDescent="0.35">
      <c r="A182" s="1">
        <v>45469</v>
      </c>
      <c r="B182">
        <v>75.19</v>
      </c>
      <c r="C182">
        <v>78.180000000000007</v>
      </c>
      <c r="D182">
        <v>81.680000000000007</v>
      </c>
      <c r="E182">
        <v>82.85</v>
      </c>
      <c r="F182">
        <v>79.260000000000005</v>
      </c>
      <c r="G182">
        <v>82.17</v>
      </c>
      <c r="H182">
        <v>80.900000000000006</v>
      </c>
      <c r="I182">
        <v>80.19</v>
      </c>
    </row>
    <row r="183" spans="1:9" x14ac:dyDescent="0.35">
      <c r="A183" s="1">
        <v>45470</v>
      </c>
      <c r="B183">
        <v>75.19</v>
      </c>
      <c r="C183">
        <v>78.180000000000007</v>
      </c>
      <c r="D183">
        <v>81.680000000000007</v>
      </c>
      <c r="E183">
        <v>82.85</v>
      </c>
      <c r="F183">
        <v>79.260000000000005</v>
      </c>
      <c r="G183">
        <v>82.17</v>
      </c>
      <c r="H183">
        <v>81.739999999999995</v>
      </c>
      <c r="I183">
        <v>80.83</v>
      </c>
    </row>
    <row r="184" spans="1:9" x14ac:dyDescent="0.35">
      <c r="A184" s="1">
        <v>45471</v>
      </c>
      <c r="B184">
        <v>75.19</v>
      </c>
      <c r="C184">
        <v>78.180000000000007</v>
      </c>
      <c r="D184">
        <v>81.680000000000007</v>
      </c>
      <c r="E184">
        <v>82.85</v>
      </c>
      <c r="F184">
        <v>79.260000000000005</v>
      </c>
      <c r="G184">
        <v>82.17</v>
      </c>
      <c r="H184">
        <v>81.540000000000006</v>
      </c>
      <c r="I184">
        <v>80.64</v>
      </c>
    </row>
    <row r="185" spans="1:9" x14ac:dyDescent="0.35">
      <c r="A185" s="1">
        <v>45472</v>
      </c>
      <c r="B185">
        <v>75.19</v>
      </c>
      <c r="C185">
        <v>78.180000000000007</v>
      </c>
      <c r="D185">
        <v>81.680000000000007</v>
      </c>
      <c r="E185">
        <v>82.85</v>
      </c>
      <c r="F185">
        <v>79.260000000000005</v>
      </c>
      <c r="G185">
        <v>82.17</v>
      </c>
      <c r="H185">
        <v>81.540000000000006</v>
      </c>
      <c r="I185">
        <v>80.64</v>
      </c>
    </row>
    <row r="186" spans="1:9" x14ac:dyDescent="0.35">
      <c r="A186" s="1">
        <v>45473</v>
      </c>
      <c r="B186">
        <v>75.19</v>
      </c>
      <c r="C186">
        <v>78.180000000000007</v>
      </c>
      <c r="D186">
        <v>81.680000000000007</v>
      </c>
      <c r="E186">
        <v>82.85</v>
      </c>
      <c r="F186">
        <v>79.260000000000005</v>
      </c>
      <c r="G186">
        <v>82.17</v>
      </c>
      <c r="H186">
        <v>81.540000000000006</v>
      </c>
      <c r="I186">
        <v>80.64</v>
      </c>
    </row>
    <row r="187" spans="1:9" x14ac:dyDescent="0.35">
      <c r="A187" s="1">
        <v>45474</v>
      </c>
      <c r="B187">
        <v>75.19</v>
      </c>
      <c r="C187">
        <v>78.180000000000007</v>
      </c>
      <c r="D187">
        <v>81.680000000000007</v>
      </c>
      <c r="E187">
        <v>82.85</v>
      </c>
      <c r="F187">
        <v>79.260000000000005</v>
      </c>
      <c r="G187">
        <v>82.17</v>
      </c>
      <c r="H187">
        <v>83.38</v>
      </c>
      <c r="I187">
        <v>82.32</v>
      </c>
    </row>
    <row r="188" spans="1:9" x14ac:dyDescent="0.35">
      <c r="A188" s="1">
        <v>45475</v>
      </c>
      <c r="B188">
        <v>75.19</v>
      </c>
      <c r="C188">
        <v>78.180000000000007</v>
      </c>
      <c r="D188">
        <v>81.680000000000007</v>
      </c>
      <c r="E188">
        <v>82.85</v>
      </c>
      <c r="F188">
        <v>79.260000000000005</v>
      </c>
      <c r="G188">
        <v>82.17</v>
      </c>
      <c r="H188">
        <v>82.81</v>
      </c>
      <c r="I188">
        <v>81.91</v>
      </c>
    </row>
    <row r="189" spans="1:9" x14ac:dyDescent="0.35">
      <c r="A189" s="1">
        <v>45476</v>
      </c>
      <c r="B189">
        <v>75.19</v>
      </c>
      <c r="C189">
        <v>78.180000000000007</v>
      </c>
      <c r="D189">
        <v>81.680000000000007</v>
      </c>
      <c r="E189">
        <v>82.85</v>
      </c>
      <c r="F189">
        <v>79.260000000000005</v>
      </c>
      <c r="G189">
        <v>82.17</v>
      </c>
      <c r="H189">
        <v>83.88</v>
      </c>
      <c r="I189">
        <v>83.02</v>
      </c>
    </row>
    <row r="190" spans="1:9" x14ac:dyDescent="0.35">
      <c r="A190" s="1">
        <v>45477</v>
      </c>
      <c r="B190">
        <v>75.19</v>
      </c>
      <c r="C190">
        <v>78.180000000000007</v>
      </c>
      <c r="D190">
        <v>81.680000000000007</v>
      </c>
      <c r="E190">
        <v>82.85</v>
      </c>
      <c r="F190">
        <v>79.260000000000005</v>
      </c>
      <c r="G190">
        <v>82.17</v>
      </c>
      <c r="H190">
        <v>83.88</v>
      </c>
      <c r="I190">
        <v>83.02</v>
      </c>
    </row>
    <row r="191" spans="1:9" x14ac:dyDescent="0.35">
      <c r="A191" s="1">
        <v>45478</v>
      </c>
      <c r="B191">
        <v>75.19</v>
      </c>
      <c r="C191">
        <v>78.180000000000007</v>
      </c>
      <c r="D191">
        <v>81.680000000000007</v>
      </c>
      <c r="E191">
        <v>82.85</v>
      </c>
      <c r="F191">
        <v>79.260000000000005</v>
      </c>
      <c r="G191">
        <v>82.17</v>
      </c>
      <c r="H191">
        <v>83.16</v>
      </c>
      <c r="I191">
        <v>82.26</v>
      </c>
    </row>
    <row r="192" spans="1:9" x14ac:dyDescent="0.35">
      <c r="A192" s="1">
        <v>45479</v>
      </c>
      <c r="B192">
        <v>75.19</v>
      </c>
      <c r="C192">
        <v>78.180000000000007</v>
      </c>
      <c r="D192">
        <v>81.680000000000007</v>
      </c>
      <c r="E192">
        <v>82.85</v>
      </c>
      <c r="F192">
        <v>79.260000000000005</v>
      </c>
      <c r="G192">
        <v>82.17</v>
      </c>
      <c r="H192">
        <v>83.16</v>
      </c>
      <c r="I192">
        <v>82.26</v>
      </c>
    </row>
    <row r="193" spans="1:9" x14ac:dyDescent="0.35">
      <c r="A193" s="1">
        <v>45480</v>
      </c>
      <c r="B193">
        <v>75.19</v>
      </c>
      <c r="C193">
        <v>78.180000000000007</v>
      </c>
      <c r="D193">
        <v>81.680000000000007</v>
      </c>
      <c r="E193">
        <v>82.85</v>
      </c>
      <c r="F193">
        <v>79.260000000000005</v>
      </c>
      <c r="G193">
        <v>82.17</v>
      </c>
      <c r="H193">
        <v>83.16</v>
      </c>
      <c r="I193">
        <v>82.26</v>
      </c>
    </row>
    <row r="194" spans="1:9" x14ac:dyDescent="0.35">
      <c r="A194" s="1">
        <v>45481</v>
      </c>
      <c r="B194">
        <v>75.19</v>
      </c>
      <c r="C194">
        <v>78.180000000000007</v>
      </c>
      <c r="D194">
        <v>81.680000000000007</v>
      </c>
      <c r="E194">
        <v>82.85</v>
      </c>
      <c r="F194">
        <v>79.260000000000005</v>
      </c>
      <c r="G194">
        <v>82.17</v>
      </c>
      <c r="H194">
        <v>82.33</v>
      </c>
      <c r="I194">
        <v>81.52</v>
      </c>
    </row>
    <row r="195" spans="1:9" x14ac:dyDescent="0.35">
      <c r="A195" s="1">
        <v>45482</v>
      </c>
      <c r="B195">
        <v>75.19</v>
      </c>
      <c r="C195">
        <v>78.180000000000007</v>
      </c>
      <c r="D195">
        <v>81.680000000000007</v>
      </c>
      <c r="E195">
        <v>82.85</v>
      </c>
      <c r="F195">
        <v>79.260000000000005</v>
      </c>
      <c r="G195">
        <v>82.17</v>
      </c>
      <c r="H195">
        <v>81.41</v>
      </c>
      <c r="I195">
        <v>80.56</v>
      </c>
    </row>
    <row r="196" spans="1:9" x14ac:dyDescent="0.35">
      <c r="A196" s="1">
        <v>45483</v>
      </c>
      <c r="B196">
        <v>75.19</v>
      </c>
      <c r="C196">
        <v>78.180000000000007</v>
      </c>
      <c r="D196">
        <v>81.680000000000007</v>
      </c>
      <c r="E196">
        <v>82.85</v>
      </c>
      <c r="F196">
        <v>79.260000000000005</v>
      </c>
      <c r="G196">
        <v>82.17</v>
      </c>
      <c r="H196">
        <v>82.1</v>
      </c>
      <c r="I196">
        <v>81.069999999999993</v>
      </c>
    </row>
    <row r="197" spans="1:9" x14ac:dyDescent="0.35">
      <c r="A197" s="1">
        <v>45484</v>
      </c>
      <c r="B197">
        <v>75.19</v>
      </c>
      <c r="C197">
        <v>78.180000000000007</v>
      </c>
      <c r="D197">
        <v>81.680000000000007</v>
      </c>
      <c r="E197">
        <v>82.85</v>
      </c>
      <c r="F197">
        <v>79.260000000000005</v>
      </c>
      <c r="G197">
        <v>82.17</v>
      </c>
      <c r="H197">
        <v>82.62</v>
      </c>
      <c r="I197">
        <v>81.38</v>
      </c>
    </row>
    <row r="198" spans="1:9" x14ac:dyDescent="0.35">
      <c r="A198" s="1">
        <v>45485</v>
      </c>
      <c r="B198">
        <v>75.19</v>
      </c>
      <c r="C198">
        <v>78.180000000000007</v>
      </c>
      <c r="D198">
        <v>81.680000000000007</v>
      </c>
      <c r="E198">
        <v>82.85</v>
      </c>
      <c r="F198">
        <v>79.260000000000005</v>
      </c>
      <c r="G198">
        <v>82.17</v>
      </c>
      <c r="H198">
        <v>82.21</v>
      </c>
      <c r="I198">
        <v>81.02</v>
      </c>
    </row>
    <row r="199" spans="1:9" x14ac:dyDescent="0.35">
      <c r="A199" s="1">
        <v>45486</v>
      </c>
      <c r="B199">
        <v>75.19</v>
      </c>
      <c r="C199">
        <v>78.180000000000007</v>
      </c>
      <c r="D199">
        <v>81.680000000000007</v>
      </c>
      <c r="E199">
        <v>82.85</v>
      </c>
      <c r="F199">
        <v>79.260000000000005</v>
      </c>
      <c r="G199">
        <v>82.17</v>
      </c>
      <c r="H199">
        <v>82.21</v>
      </c>
      <c r="I199">
        <v>81.02</v>
      </c>
    </row>
    <row r="200" spans="1:9" x14ac:dyDescent="0.35">
      <c r="A200" s="1">
        <v>45487</v>
      </c>
      <c r="B200">
        <v>75.19</v>
      </c>
      <c r="C200">
        <v>78.180000000000007</v>
      </c>
      <c r="D200">
        <v>81.680000000000007</v>
      </c>
      <c r="E200">
        <v>82.85</v>
      </c>
      <c r="F200">
        <v>79.260000000000005</v>
      </c>
      <c r="G200">
        <v>82.17</v>
      </c>
      <c r="H200">
        <v>82.21</v>
      </c>
      <c r="I200">
        <v>81.02</v>
      </c>
    </row>
    <row r="201" spans="1:9" x14ac:dyDescent="0.35">
      <c r="A201" s="1">
        <v>45488</v>
      </c>
      <c r="B201">
        <v>75.19</v>
      </c>
      <c r="C201">
        <v>78.180000000000007</v>
      </c>
      <c r="D201">
        <v>81.680000000000007</v>
      </c>
      <c r="E201">
        <v>82.85</v>
      </c>
      <c r="F201">
        <v>79.260000000000005</v>
      </c>
      <c r="G201">
        <v>82.17</v>
      </c>
      <c r="H201">
        <v>81.91</v>
      </c>
      <c r="I201">
        <v>80.84</v>
      </c>
    </row>
    <row r="202" spans="1:9" x14ac:dyDescent="0.35">
      <c r="A202" s="1">
        <v>45489</v>
      </c>
      <c r="B202">
        <v>75.19</v>
      </c>
      <c r="C202">
        <v>78.180000000000007</v>
      </c>
      <c r="D202">
        <v>81.680000000000007</v>
      </c>
      <c r="E202">
        <v>82.85</v>
      </c>
      <c r="F202">
        <v>79.260000000000005</v>
      </c>
      <c r="G202">
        <v>82.17</v>
      </c>
      <c r="H202">
        <v>80.760000000000005</v>
      </c>
      <c r="I202">
        <v>79.709999999999994</v>
      </c>
    </row>
    <row r="203" spans="1:9" x14ac:dyDescent="0.35">
      <c r="A203" s="1">
        <v>45490</v>
      </c>
      <c r="B203">
        <v>75.19</v>
      </c>
      <c r="C203">
        <v>78.180000000000007</v>
      </c>
      <c r="D203">
        <v>81.680000000000007</v>
      </c>
      <c r="E203">
        <v>82.85</v>
      </c>
      <c r="F203">
        <v>79.260000000000005</v>
      </c>
      <c r="G203">
        <v>82.17</v>
      </c>
      <c r="H203">
        <v>82.85</v>
      </c>
      <c r="I203">
        <v>81.44</v>
      </c>
    </row>
    <row r="204" spans="1:9" x14ac:dyDescent="0.35">
      <c r="A204" s="1">
        <v>45491</v>
      </c>
      <c r="B204">
        <v>75.19</v>
      </c>
      <c r="C204">
        <v>78.180000000000007</v>
      </c>
      <c r="D204">
        <v>81.680000000000007</v>
      </c>
      <c r="E204">
        <v>82.85</v>
      </c>
      <c r="F204">
        <v>79.260000000000005</v>
      </c>
      <c r="G204">
        <v>82.17</v>
      </c>
      <c r="H204">
        <v>82.82</v>
      </c>
      <c r="I204">
        <v>81.3</v>
      </c>
    </row>
    <row r="205" spans="1:9" x14ac:dyDescent="0.35">
      <c r="A205" s="1">
        <v>45492</v>
      </c>
      <c r="B205">
        <v>75.19</v>
      </c>
      <c r="C205">
        <v>78.180000000000007</v>
      </c>
      <c r="D205">
        <v>81.680000000000007</v>
      </c>
      <c r="E205">
        <v>82.85</v>
      </c>
      <c r="F205">
        <v>79.260000000000005</v>
      </c>
      <c r="G205">
        <v>82.17</v>
      </c>
      <c r="H205">
        <v>80.13</v>
      </c>
      <c r="I205">
        <v>78.64</v>
      </c>
    </row>
    <row r="206" spans="1:9" x14ac:dyDescent="0.35">
      <c r="A206" s="1">
        <v>45493</v>
      </c>
      <c r="B206">
        <v>75.19</v>
      </c>
      <c r="C206">
        <v>78.180000000000007</v>
      </c>
      <c r="D206">
        <v>81.680000000000007</v>
      </c>
      <c r="E206">
        <v>82.85</v>
      </c>
      <c r="F206">
        <v>79.260000000000005</v>
      </c>
      <c r="G206">
        <v>82.17</v>
      </c>
      <c r="H206">
        <v>80.13</v>
      </c>
      <c r="I206">
        <v>78.64</v>
      </c>
    </row>
    <row r="207" spans="1:9" x14ac:dyDescent="0.35">
      <c r="A207" s="1">
        <v>45494</v>
      </c>
      <c r="B207">
        <v>75.19</v>
      </c>
      <c r="C207">
        <v>78.180000000000007</v>
      </c>
      <c r="D207">
        <v>81.680000000000007</v>
      </c>
      <c r="E207">
        <v>82.85</v>
      </c>
      <c r="F207">
        <v>79.260000000000005</v>
      </c>
      <c r="G207">
        <v>82.17</v>
      </c>
      <c r="H207">
        <v>80.13</v>
      </c>
      <c r="I207">
        <v>78.64</v>
      </c>
    </row>
    <row r="208" spans="1:9" x14ac:dyDescent="0.35">
      <c r="A208" s="1">
        <v>45495</v>
      </c>
      <c r="B208">
        <v>75.19</v>
      </c>
      <c r="C208">
        <v>78.180000000000007</v>
      </c>
      <c r="D208">
        <v>81.680000000000007</v>
      </c>
      <c r="E208">
        <v>82.85</v>
      </c>
      <c r="F208">
        <v>79.260000000000005</v>
      </c>
      <c r="G208">
        <v>82.17</v>
      </c>
      <c r="H208">
        <v>79.78</v>
      </c>
      <c r="I208">
        <v>78.400000000000006</v>
      </c>
    </row>
    <row r="209" spans="1:9" x14ac:dyDescent="0.35">
      <c r="A209" s="1">
        <v>45496</v>
      </c>
      <c r="B209">
        <v>75.19</v>
      </c>
      <c r="C209">
        <v>78.180000000000007</v>
      </c>
      <c r="D209">
        <v>81.680000000000007</v>
      </c>
      <c r="E209">
        <v>82.85</v>
      </c>
      <c r="F209">
        <v>79.260000000000005</v>
      </c>
      <c r="G209">
        <v>82.17</v>
      </c>
      <c r="H209">
        <v>79.78</v>
      </c>
      <c r="I209">
        <v>76.959999999999994</v>
      </c>
    </row>
    <row r="210" spans="1:9" x14ac:dyDescent="0.35">
      <c r="A210" s="1">
        <v>45497</v>
      </c>
      <c r="B210">
        <v>75.19</v>
      </c>
      <c r="C210">
        <v>78.180000000000007</v>
      </c>
      <c r="D210">
        <v>81.680000000000007</v>
      </c>
      <c r="E210">
        <v>82.85</v>
      </c>
      <c r="F210">
        <v>79.260000000000005</v>
      </c>
      <c r="G210">
        <v>82.17</v>
      </c>
      <c r="H210">
        <v>79.78</v>
      </c>
      <c r="I210">
        <v>77.59</v>
      </c>
    </row>
    <row r="211" spans="1:9" x14ac:dyDescent="0.35">
      <c r="A211" s="1">
        <v>45498</v>
      </c>
      <c r="B211">
        <v>75.19</v>
      </c>
      <c r="C211">
        <v>78.180000000000007</v>
      </c>
      <c r="D211">
        <v>81.680000000000007</v>
      </c>
      <c r="E211">
        <v>82.85</v>
      </c>
      <c r="F211">
        <v>79.260000000000005</v>
      </c>
      <c r="G211">
        <v>82.17</v>
      </c>
      <c r="H211">
        <v>79.78</v>
      </c>
      <c r="I211">
        <v>78.28</v>
      </c>
    </row>
    <row r="212" spans="1:9" x14ac:dyDescent="0.35">
      <c r="A212" s="1">
        <v>45499</v>
      </c>
      <c r="B212">
        <v>75.19</v>
      </c>
      <c r="C212">
        <v>78.180000000000007</v>
      </c>
      <c r="D212">
        <v>81.680000000000007</v>
      </c>
      <c r="E212">
        <v>82.85</v>
      </c>
      <c r="F212">
        <v>79.260000000000005</v>
      </c>
      <c r="G212">
        <v>82.17</v>
      </c>
      <c r="H212">
        <v>79.78</v>
      </c>
      <c r="I212">
        <v>77.16</v>
      </c>
    </row>
    <row r="213" spans="1:9" x14ac:dyDescent="0.35">
      <c r="A213" s="1">
        <v>45500</v>
      </c>
      <c r="B213">
        <v>75.19</v>
      </c>
      <c r="C213">
        <v>78.180000000000007</v>
      </c>
      <c r="D213">
        <v>81.680000000000007</v>
      </c>
      <c r="E213">
        <v>82.85</v>
      </c>
      <c r="F213">
        <v>79.260000000000005</v>
      </c>
      <c r="G213">
        <v>82.17</v>
      </c>
      <c r="H213">
        <v>79.78</v>
      </c>
      <c r="I213">
        <v>77.16</v>
      </c>
    </row>
    <row r="214" spans="1:9" x14ac:dyDescent="0.35">
      <c r="A214" s="1">
        <v>45501</v>
      </c>
      <c r="B214">
        <v>75.19</v>
      </c>
      <c r="C214">
        <v>78.180000000000007</v>
      </c>
      <c r="D214">
        <v>81.680000000000007</v>
      </c>
      <c r="E214">
        <v>82.85</v>
      </c>
      <c r="F214">
        <v>79.260000000000005</v>
      </c>
      <c r="G214">
        <v>82.17</v>
      </c>
      <c r="H214">
        <v>79.78</v>
      </c>
      <c r="I214">
        <v>77.16</v>
      </c>
    </row>
    <row r="215" spans="1:9" x14ac:dyDescent="0.35">
      <c r="A215" s="1">
        <v>45502</v>
      </c>
      <c r="B215">
        <v>75.19</v>
      </c>
      <c r="C215">
        <v>78.180000000000007</v>
      </c>
      <c r="D215">
        <v>81.680000000000007</v>
      </c>
      <c r="E215">
        <v>82.85</v>
      </c>
      <c r="F215">
        <v>79.260000000000005</v>
      </c>
      <c r="G215">
        <v>82.17</v>
      </c>
      <c r="H215">
        <v>79.78</v>
      </c>
      <c r="I215">
        <v>75.81</v>
      </c>
    </row>
    <row r="216" spans="1:9" x14ac:dyDescent="0.35">
      <c r="A216" s="1">
        <v>45503</v>
      </c>
      <c r="B216">
        <v>75.19</v>
      </c>
      <c r="C216">
        <v>78.180000000000007</v>
      </c>
      <c r="D216">
        <v>81.680000000000007</v>
      </c>
      <c r="E216">
        <v>82.85</v>
      </c>
      <c r="F216">
        <v>79.260000000000005</v>
      </c>
      <c r="G216">
        <v>82.17</v>
      </c>
      <c r="H216">
        <v>79.78</v>
      </c>
      <c r="I216">
        <v>74.73</v>
      </c>
    </row>
    <row r="217" spans="1:9" x14ac:dyDescent="0.35">
      <c r="A217" s="1">
        <v>45504</v>
      </c>
      <c r="B217">
        <v>75.19</v>
      </c>
      <c r="C217">
        <v>78.180000000000007</v>
      </c>
      <c r="D217">
        <v>81.680000000000007</v>
      </c>
      <c r="E217">
        <v>82.85</v>
      </c>
      <c r="F217">
        <v>79.260000000000005</v>
      </c>
      <c r="G217">
        <v>82.17</v>
      </c>
      <c r="H217">
        <v>79.78</v>
      </c>
      <c r="I217">
        <v>77.91</v>
      </c>
    </row>
    <row r="218" spans="1:9" x14ac:dyDescent="0.35">
      <c r="A218" s="1">
        <v>45505</v>
      </c>
      <c r="B218">
        <v>75.19</v>
      </c>
      <c r="C218">
        <v>78.180000000000007</v>
      </c>
      <c r="D218">
        <v>81.680000000000007</v>
      </c>
      <c r="E218">
        <v>82.85</v>
      </c>
      <c r="F218">
        <v>79.260000000000005</v>
      </c>
      <c r="G218">
        <v>82.17</v>
      </c>
      <c r="H218">
        <v>79.78</v>
      </c>
      <c r="I218">
        <v>76.31</v>
      </c>
    </row>
    <row r="219" spans="1:9" x14ac:dyDescent="0.35">
      <c r="A219" s="1">
        <v>45506</v>
      </c>
      <c r="B219">
        <v>75.19</v>
      </c>
      <c r="C219">
        <v>78.180000000000007</v>
      </c>
      <c r="D219">
        <v>81.680000000000007</v>
      </c>
      <c r="E219">
        <v>82.85</v>
      </c>
      <c r="F219">
        <v>79.260000000000005</v>
      </c>
      <c r="G219">
        <v>82.17</v>
      </c>
      <c r="H219">
        <v>79.78</v>
      </c>
      <c r="I219">
        <v>73.52</v>
      </c>
    </row>
    <row r="220" spans="1:9" x14ac:dyDescent="0.35">
      <c r="A220" s="1">
        <v>45507</v>
      </c>
      <c r="B220">
        <v>75.19</v>
      </c>
      <c r="C220">
        <v>78.180000000000007</v>
      </c>
      <c r="D220">
        <v>81.680000000000007</v>
      </c>
      <c r="E220">
        <v>82.85</v>
      </c>
      <c r="F220">
        <v>79.260000000000005</v>
      </c>
      <c r="G220">
        <v>82.17</v>
      </c>
      <c r="H220">
        <v>79.78</v>
      </c>
      <c r="I220">
        <v>73.52</v>
      </c>
    </row>
    <row r="221" spans="1:9" x14ac:dyDescent="0.35">
      <c r="A221" s="1">
        <v>45508</v>
      </c>
      <c r="B221">
        <v>75.19</v>
      </c>
      <c r="C221">
        <v>78.180000000000007</v>
      </c>
      <c r="D221">
        <v>81.680000000000007</v>
      </c>
      <c r="E221">
        <v>82.85</v>
      </c>
      <c r="F221">
        <v>79.260000000000005</v>
      </c>
      <c r="G221">
        <v>82.17</v>
      </c>
      <c r="H221">
        <v>79.78</v>
      </c>
      <c r="I221">
        <v>73.52</v>
      </c>
    </row>
    <row r="222" spans="1:9" x14ac:dyDescent="0.35">
      <c r="A222" s="1">
        <v>45509</v>
      </c>
      <c r="B222">
        <v>75.19</v>
      </c>
      <c r="C222">
        <v>78.180000000000007</v>
      </c>
      <c r="D222">
        <v>81.680000000000007</v>
      </c>
      <c r="E222">
        <v>82.85</v>
      </c>
      <c r="F222">
        <v>79.260000000000005</v>
      </c>
      <c r="G222">
        <v>82.17</v>
      </c>
      <c r="H222">
        <v>79.78</v>
      </c>
      <c r="I222">
        <v>72.94</v>
      </c>
    </row>
    <row r="223" spans="1:9" x14ac:dyDescent="0.35">
      <c r="A223" s="1">
        <v>45510</v>
      </c>
      <c r="B223">
        <v>75.19</v>
      </c>
      <c r="C223">
        <v>78.180000000000007</v>
      </c>
      <c r="D223">
        <v>81.680000000000007</v>
      </c>
      <c r="E223">
        <v>82.85</v>
      </c>
      <c r="F223">
        <v>79.260000000000005</v>
      </c>
      <c r="G223">
        <v>82.17</v>
      </c>
      <c r="H223">
        <v>79.78</v>
      </c>
      <c r="I223">
        <v>73.2</v>
      </c>
    </row>
    <row r="224" spans="1:9" x14ac:dyDescent="0.35">
      <c r="A224" s="1">
        <v>45511</v>
      </c>
      <c r="B224">
        <v>75.19</v>
      </c>
      <c r="C224">
        <v>78.180000000000007</v>
      </c>
      <c r="D224">
        <v>81.680000000000007</v>
      </c>
      <c r="E224">
        <v>82.85</v>
      </c>
      <c r="F224">
        <v>79.260000000000005</v>
      </c>
      <c r="G224">
        <v>82.17</v>
      </c>
      <c r="H224">
        <v>79.78</v>
      </c>
      <c r="I224">
        <v>75.23</v>
      </c>
    </row>
    <row r="225" spans="1:9" x14ac:dyDescent="0.35">
      <c r="A225" s="1">
        <v>45512</v>
      </c>
      <c r="B225">
        <v>75.19</v>
      </c>
      <c r="C225">
        <v>78.180000000000007</v>
      </c>
      <c r="D225">
        <v>81.680000000000007</v>
      </c>
      <c r="E225">
        <v>82.85</v>
      </c>
      <c r="F225">
        <v>79.260000000000005</v>
      </c>
      <c r="G225">
        <v>82.17</v>
      </c>
      <c r="H225">
        <v>79.78</v>
      </c>
      <c r="I225">
        <v>76.19</v>
      </c>
    </row>
    <row r="226" spans="1:9" x14ac:dyDescent="0.35">
      <c r="A226" s="1">
        <v>45513</v>
      </c>
      <c r="B226">
        <v>75.19</v>
      </c>
      <c r="C226">
        <v>78.180000000000007</v>
      </c>
      <c r="D226">
        <v>81.680000000000007</v>
      </c>
      <c r="E226">
        <v>82.85</v>
      </c>
      <c r="F226">
        <v>79.260000000000005</v>
      </c>
      <c r="G226">
        <v>82.17</v>
      </c>
      <c r="H226">
        <v>79.78</v>
      </c>
      <c r="I226">
        <v>76.84</v>
      </c>
    </row>
    <row r="227" spans="1:9" x14ac:dyDescent="0.35">
      <c r="A227" s="1">
        <v>45514</v>
      </c>
      <c r="B227">
        <v>75.19</v>
      </c>
      <c r="C227">
        <v>78.180000000000007</v>
      </c>
      <c r="D227">
        <v>81.680000000000007</v>
      </c>
      <c r="E227">
        <v>82.85</v>
      </c>
      <c r="F227">
        <v>79.260000000000005</v>
      </c>
      <c r="G227">
        <v>82.17</v>
      </c>
      <c r="H227">
        <v>79.78</v>
      </c>
      <c r="I227">
        <v>76.84</v>
      </c>
    </row>
    <row r="228" spans="1:9" x14ac:dyDescent="0.35">
      <c r="A228" s="1">
        <v>45515</v>
      </c>
      <c r="B228">
        <v>75.19</v>
      </c>
      <c r="C228">
        <v>78.180000000000007</v>
      </c>
      <c r="D228">
        <v>81.680000000000007</v>
      </c>
      <c r="E228">
        <v>82.85</v>
      </c>
      <c r="F228">
        <v>79.260000000000005</v>
      </c>
      <c r="G228">
        <v>82.17</v>
      </c>
      <c r="H228">
        <v>79.78</v>
      </c>
      <c r="I228">
        <v>76.84</v>
      </c>
    </row>
    <row r="229" spans="1:9" x14ac:dyDescent="0.35">
      <c r="A229" s="1">
        <v>45516</v>
      </c>
      <c r="B229">
        <v>75.19</v>
      </c>
      <c r="C229">
        <v>78.180000000000007</v>
      </c>
      <c r="D229">
        <v>81.680000000000007</v>
      </c>
      <c r="E229">
        <v>82.85</v>
      </c>
      <c r="F229">
        <v>79.260000000000005</v>
      </c>
      <c r="G229">
        <v>82.17</v>
      </c>
      <c r="H229">
        <v>79.78</v>
      </c>
      <c r="I229">
        <v>80.06</v>
      </c>
    </row>
    <row r="230" spans="1:9" x14ac:dyDescent="0.35">
      <c r="A230" s="1">
        <v>45517</v>
      </c>
      <c r="B230">
        <v>75.19</v>
      </c>
      <c r="C230">
        <v>78.180000000000007</v>
      </c>
      <c r="D230">
        <v>81.680000000000007</v>
      </c>
      <c r="E230">
        <v>82.85</v>
      </c>
      <c r="F230">
        <v>79.260000000000005</v>
      </c>
      <c r="G230">
        <v>82.17</v>
      </c>
      <c r="H230">
        <v>79.78</v>
      </c>
      <c r="I230">
        <v>78.349999999999994</v>
      </c>
    </row>
    <row r="231" spans="1:9" x14ac:dyDescent="0.35">
      <c r="A231" s="1">
        <v>45518</v>
      </c>
      <c r="B231">
        <v>75.19</v>
      </c>
      <c r="C231">
        <v>78.180000000000007</v>
      </c>
      <c r="D231">
        <v>81.680000000000007</v>
      </c>
      <c r="E231">
        <v>82.85</v>
      </c>
      <c r="F231">
        <v>79.260000000000005</v>
      </c>
      <c r="G231">
        <v>82.17</v>
      </c>
      <c r="H231">
        <v>79.78</v>
      </c>
      <c r="I231">
        <v>76.98</v>
      </c>
    </row>
    <row r="232" spans="1:9" x14ac:dyDescent="0.35">
      <c r="A232" s="1">
        <v>45519</v>
      </c>
      <c r="B232">
        <v>75.19</v>
      </c>
      <c r="C232">
        <v>78.180000000000007</v>
      </c>
      <c r="D232">
        <v>81.680000000000007</v>
      </c>
      <c r="E232">
        <v>82.85</v>
      </c>
      <c r="F232">
        <v>79.260000000000005</v>
      </c>
      <c r="G232">
        <v>82.17</v>
      </c>
      <c r="H232">
        <v>79.78</v>
      </c>
      <c r="I232">
        <v>78.16</v>
      </c>
    </row>
    <row r="233" spans="1:9" x14ac:dyDescent="0.35">
      <c r="A233" s="1">
        <v>45520</v>
      </c>
      <c r="B233">
        <v>75.19</v>
      </c>
      <c r="C233">
        <v>78.180000000000007</v>
      </c>
      <c r="D233">
        <v>81.680000000000007</v>
      </c>
      <c r="E233">
        <v>82.85</v>
      </c>
      <c r="F233">
        <v>79.260000000000005</v>
      </c>
      <c r="G233">
        <v>82.17</v>
      </c>
      <c r="H233">
        <v>79.78</v>
      </c>
      <c r="I233">
        <v>76.650000000000006</v>
      </c>
    </row>
    <row r="234" spans="1:9" x14ac:dyDescent="0.35">
      <c r="A234" s="1">
        <v>45521</v>
      </c>
      <c r="B234">
        <v>75.19</v>
      </c>
      <c r="C234">
        <v>78.180000000000007</v>
      </c>
      <c r="D234">
        <v>81.680000000000007</v>
      </c>
      <c r="E234">
        <v>82.85</v>
      </c>
      <c r="F234">
        <v>79.260000000000005</v>
      </c>
      <c r="G234">
        <v>82.17</v>
      </c>
      <c r="H234">
        <v>79.78</v>
      </c>
      <c r="I234">
        <v>76.650000000000006</v>
      </c>
    </row>
    <row r="235" spans="1:9" x14ac:dyDescent="0.35">
      <c r="A235" s="1">
        <v>45522</v>
      </c>
      <c r="B235">
        <v>75.19</v>
      </c>
      <c r="C235">
        <v>78.180000000000007</v>
      </c>
      <c r="D235">
        <v>81.680000000000007</v>
      </c>
      <c r="E235">
        <v>82.85</v>
      </c>
      <c r="F235">
        <v>79.260000000000005</v>
      </c>
      <c r="G235">
        <v>82.17</v>
      </c>
      <c r="H235">
        <v>79.78</v>
      </c>
      <c r="I235">
        <v>76.650000000000006</v>
      </c>
    </row>
    <row r="236" spans="1:9" x14ac:dyDescent="0.35">
      <c r="A236" s="1">
        <v>45523</v>
      </c>
      <c r="B236">
        <v>75.19</v>
      </c>
      <c r="C236">
        <v>78.180000000000007</v>
      </c>
      <c r="D236">
        <v>81.680000000000007</v>
      </c>
      <c r="E236">
        <v>82.85</v>
      </c>
      <c r="F236">
        <v>79.260000000000005</v>
      </c>
      <c r="G236">
        <v>82.17</v>
      </c>
      <c r="H236">
        <v>79.78</v>
      </c>
      <c r="I236">
        <v>74.37</v>
      </c>
    </row>
    <row r="237" spans="1:9" x14ac:dyDescent="0.35">
      <c r="A237" s="1">
        <v>45524</v>
      </c>
      <c r="B237">
        <v>75.19</v>
      </c>
      <c r="C237">
        <v>78.180000000000007</v>
      </c>
      <c r="D237">
        <v>81.680000000000007</v>
      </c>
      <c r="E237">
        <v>82.85</v>
      </c>
      <c r="F237">
        <v>79.260000000000005</v>
      </c>
      <c r="G237">
        <v>82.17</v>
      </c>
      <c r="H237">
        <v>79.78</v>
      </c>
      <c r="I237">
        <v>74.040000000000006</v>
      </c>
    </row>
    <row r="238" spans="1:9" x14ac:dyDescent="0.35">
      <c r="A238" s="1">
        <v>45525</v>
      </c>
      <c r="B238">
        <v>75.19</v>
      </c>
      <c r="C238">
        <v>78.180000000000007</v>
      </c>
      <c r="D238">
        <v>81.680000000000007</v>
      </c>
      <c r="E238">
        <v>82.85</v>
      </c>
      <c r="F238">
        <v>79.260000000000005</v>
      </c>
      <c r="G238">
        <v>82.17</v>
      </c>
      <c r="H238">
        <v>79.78</v>
      </c>
      <c r="I238">
        <v>74.040000000000006</v>
      </c>
    </row>
    <row r="239" spans="1:9" x14ac:dyDescent="0.35">
      <c r="A239" s="1">
        <v>45526</v>
      </c>
      <c r="B239">
        <v>75.19</v>
      </c>
      <c r="C239">
        <v>78.180000000000007</v>
      </c>
      <c r="D239">
        <v>81.680000000000007</v>
      </c>
      <c r="E239">
        <v>82.85</v>
      </c>
      <c r="F239">
        <v>79.260000000000005</v>
      </c>
      <c r="G239">
        <v>82.17</v>
      </c>
      <c r="H239">
        <v>79.78</v>
      </c>
      <c r="I239">
        <v>74.040000000000006</v>
      </c>
    </row>
    <row r="240" spans="1:9" x14ac:dyDescent="0.35">
      <c r="A240" s="1">
        <v>45527</v>
      </c>
      <c r="B240">
        <v>75.19</v>
      </c>
      <c r="C240">
        <v>78.180000000000007</v>
      </c>
      <c r="D240">
        <v>81.680000000000007</v>
      </c>
      <c r="E240">
        <v>82.85</v>
      </c>
      <c r="F240">
        <v>79.260000000000005</v>
      </c>
      <c r="G240">
        <v>82.17</v>
      </c>
      <c r="H240">
        <v>79.78</v>
      </c>
      <c r="I240">
        <v>74.040000000000006</v>
      </c>
    </row>
    <row r="241" spans="1:9" x14ac:dyDescent="0.35">
      <c r="A241" s="1">
        <v>45528</v>
      </c>
      <c r="B241">
        <v>75.19</v>
      </c>
      <c r="C241">
        <v>78.180000000000007</v>
      </c>
      <c r="D241">
        <v>81.680000000000007</v>
      </c>
      <c r="E241">
        <v>82.85</v>
      </c>
      <c r="F241">
        <v>79.260000000000005</v>
      </c>
      <c r="G241">
        <v>82.17</v>
      </c>
      <c r="H241">
        <v>79.78</v>
      </c>
      <c r="I241">
        <v>74.040000000000006</v>
      </c>
    </row>
    <row r="242" spans="1:9" x14ac:dyDescent="0.35">
      <c r="A242" s="1">
        <v>45529</v>
      </c>
      <c r="B242">
        <v>75.19</v>
      </c>
      <c r="C242">
        <v>78.180000000000007</v>
      </c>
      <c r="D242">
        <v>81.680000000000007</v>
      </c>
      <c r="E242">
        <v>82.85</v>
      </c>
      <c r="F242">
        <v>79.260000000000005</v>
      </c>
      <c r="G242">
        <v>82.17</v>
      </c>
      <c r="H242">
        <v>79.78</v>
      </c>
      <c r="I242">
        <v>74.040000000000006</v>
      </c>
    </row>
    <row r="243" spans="1:9" x14ac:dyDescent="0.35">
      <c r="A243" s="1">
        <v>45530</v>
      </c>
      <c r="B243">
        <v>75.19</v>
      </c>
      <c r="C243">
        <v>78.180000000000007</v>
      </c>
      <c r="D243">
        <v>81.680000000000007</v>
      </c>
      <c r="E243">
        <v>82.85</v>
      </c>
      <c r="F243">
        <v>79.260000000000005</v>
      </c>
      <c r="G243">
        <v>82.17</v>
      </c>
      <c r="H243">
        <v>79.78</v>
      </c>
      <c r="I243">
        <v>74.040000000000006</v>
      </c>
    </row>
    <row r="244" spans="1:9" x14ac:dyDescent="0.35">
      <c r="A244" s="1">
        <v>45531</v>
      </c>
      <c r="B244">
        <v>75.19</v>
      </c>
      <c r="C244">
        <v>78.180000000000007</v>
      </c>
      <c r="D244">
        <v>81.680000000000007</v>
      </c>
      <c r="E244">
        <v>82.85</v>
      </c>
      <c r="F244">
        <v>79.260000000000005</v>
      </c>
      <c r="G244">
        <v>82.17</v>
      </c>
      <c r="H244">
        <v>79.78</v>
      </c>
      <c r="I244">
        <v>74.040000000000006</v>
      </c>
    </row>
    <row r="245" spans="1:9" x14ac:dyDescent="0.35">
      <c r="A245" s="1">
        <v>45532</v>
      </c>
      <c r="B245">
        <v>75.19</v>
      </c>
      <c r="C245">
        <v>78.180000000000007</v>
      </c>
      <c r="D245">
        <v>81.680000000000007</v>
      </c>
      <c r="E245">
        <v>82.85</v>
      </c>
      <c r="F245">
        <v>79.260000000000005</v>
      </c>
      <c r="G245">
        <v>82.17</v>
      </c>
      <c r="H245">
        <v>79.78</v>
      </c>
      <c r="I245">
        <v>74.040000000000006</v>
      </c>
    </row>
    <row r="246" spans="1:9" x14ac:dyDescent="0.35">
      <c r="A246" s="1">
        <v>45533</v>
      </c>
      <c r="B246">
        <v>75.19</v>
      </c>
      <c r="C246">
        <v>78.180000000000007</v>
      </c>
      <c r="D246">
        <v>81.680000000000007</v>
      </c>
      <c r="E246">
        <v>82.85</v>
      </c>
      <c r="F246">
        <v>79.260000000000005</v>
      </c>
      <c r="G246">
        <v>82.17</v>
      </c>
      <c r="H246">
        <v>79.78</v>
      </c>
      <c r="I246">
        <v>74.040000000000006</v>
      </c>
    </row>
    <row r="247" spans="1:9" x14ac:dyDescent="0.35">
      <c r="A247" s="1">
        <v>45534</v>
      </c>
      <c r="B247">
        <v>75.19</v>
      </c>
      <c r="C247">
        <v>78.180000000000007</v>
      </c>
      <c r="D247">
        <v>81.680000000000007</v>
      </c>
      <c r="E247">
        <v>82.85</v>
      </c>
      <c r="F247">
        <v>79.260000000000005</v>
      </c>
      <c r="G247">
        <v>82.17</v>
      </c>
      <c r="H247">
        <v>79.78</v>
      </c>
      <c r="I247">
        <v>74.040000000000006</v>
      </c>
    </row>
    <row r="248" spans="1:9" x14ac:dyDescent="0.35">
      <c r="A248" s="1">
        <v>45535</v>
      </c>
      <c r="B248">
        <v>75.19</v>
      </c>
      <c r="C248">
        <v>78.180000000000007</v>
      </c>
      <c r="D248">
        <v>81.680000000000007</v>
      </c>
      <c r="E248">
        <v>82.85</v>
      </c>
      <c r="F248">
        <v>79.260000000000005</v>
      </c>
      <c r="G248">
        <v>82.17</v>
      </c>
      <c r="H248">
        <v>79.78</v>
      </c>
      <c r="I248">
        <v>74.040000000000006</v>
      </c>
    </row>
    <row r="249" spans="1:9" x14ac:dyDescent="0.35">
      <c r="A249" s="1">
        <v>45536</v>
      </c>
      <c r="B249">
        <v>75.19</v>
      </c>
      <c r="C249">
        <v>78.180000000000007</v>
      </c>
      <c r="D249">
        <v>81.680000000000007</v>
      </c>
      <c r="E249">
        <v>82.85</v>
      </c>
      <c r="F249">
        <v>79.260000000000005</v>
      </c>
      <c r="G249">
        <v>82.17</v>
      </c>
      <c r="H249">
        <v>79.78</v>
      </c>
      <c r="I249">
        <v>74.040000000000006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C5D8-3967-427A-82F3-EFE467AF3881}">
  <dimension ref="A1:J247"/>
  <sheetViews>
    <sheetView zoomScaleNormal="100" workbookViewId="0">
      <selection activeCell="D3" sqref="D3"/>
    </sheetView>
  </sheetViews>
  <sheetFormatPr defaultRowHeight="14.15" x14ac:dyDescent="0.35"/>
  <cols>
    <col min="1" max="1" width="20.7109375" customWidth="1"/>
    <col min="2" max="2" width="22.35546875" bestFit="1" customWidth="1"/>
    <col min="3" max="3" width="19.5703125" bestFit="1" customWidth="1"/>
    <col min="4" max="4" width="21.28515625" bestFit="1" customWidth="1"/>
    <col min="5" max="5" width="15.92578125" bestFit="1" customWidth="1"/>
    <col min="6" max="6" width="17.640625" bestFit="1" customWidth="1"/>
    <col min="7" max="7" width="14.85546875" bestFit="1" customWidth="1"/>
    <col min="8" max="8" width="16.5703125" bestFit="1" customWidth="1"/>
    <col min="9" max="9" width="20.2109375" bestFit="1" customWidth="1"/>
    <col min="10" max="10" width="21.85546875" bestFit="1" customWidth="1"/>
  </cols>
  <sheetData>
    <row r="1" spans="1:10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3" spans="1:10" x14ac:dyDescent="0.35">
      <c r="A3">
        <f>'Spot Prices'!C3-'Spot Prices'!B3</f>
        <v>2.5999999999999943</v>
      </c>
      <c r="B3">
        <f>'Spot Prices'!D3-'Spot Prices'!B3</f>
        <v>5.9499999999999886</v>
      </c>
      <c r="C3">
        <f>AVERAGE(A3:A32)</f>
        <v>2.5576666666666652</v>
      </c>
      <c r="D3">
        <f>AVERAGE(B3:B32)</f>
        <v>6.3164999999999969</v>
      </c>
      <c r="E3">
        <f>ABS(A3-C3)/C3</f>
        <v>1.6551544376383086E-2</v>
      </c>
      <c r="F3">
        <f>ABS(B3-D3)/D3</f>
        <v>5.802263911976703E-2</v>
      </c>
      <c r="G3" t="str">
        <f>IF(OR(E3&gt;0.1),"Blow Out","Normal")</f>
        <v>Normal</v>
      </c>
      <c r="H3" t="str">
        <f>IF(OR(F3&gt;0.1),"Blow Out","Normal")</f>
        <v>Normal</v>
      </c>
      <c r="I3" s="2">
        <f>COUNTIF(G3:G247, "Blow Out")</f>
        <v>143</v>
      </c>
      <c r="J3" s="2">
        <f>COUNTIF(H3:H247, "Blow Out")</f>
        <v>177</v>
      </c>
    </row>
    <row r="4" spans="1:10" x14ac:dyDescent="0.35">
      <c r="A4">
        <f>'Spot Prices'!C4-'Spot Prices'!B4</f>
        <v>2.6000000000000085</v>
      </c>
      <c r="B4">
        <f>'Spot Prices'!D4-'Spot Prices'!B4</f>
        <v>5.4650000000000034</v>
      </c>
      <c r="C4">
        <f t="shared" ref="C4:D67" si="0">AVERAGE(A4:A33)</f>
        <v>2.5526666666666658</v>
      </c>
      <c r="D4">
        <f t="shared" si="0"/>
        <v>6.3478333333333312</v>
      </c>
      <c r="E4">
        <f t="shared" ref="E4:E67" si="1">ABS(A4-C4)/C4</f>
        <v>1.8542700443983855E-2</v>
      </c>
      <c r="F4">
        <f t="shared" ref="F4:F67" si="2">ABS(B4-D4)/D4</f>
        <v>0.13907632525533564</v>
      </c>
      <c r="G4" t="str">
        <f t="shared" ref="G4:G67" si="3">IF(OR(E4&gt;0.1),"Blow Out","Normal")</f>
        <v>Normal</v>
      </c>
      <c r="H4" t="str">
        <f t="shared" ref="H4:H67" si="4">IF(OR(F4&gt;0.1),"Blow Out","Normal")</f>
        <v>Blow Out</v>
      </c>
    </row>
    <row r="5" spans="1:10" x14ac:dyDescent="0.35">
      <c r="A5">
        <f>'Spot Prices'!C5-'Spot Prices'!B5</f>
        <v>2.5</v>
      </c>
      <c r="B5">
        <f>'Spot Prices'!D5-'Spot Prices'!B5</f>
        <v>4.4299999999999926</v>
      </c>
      <c r="C5">
        <f t="shared" si="0"/>
        <v>2.5493333333333319</v>
      </c>
      <c r="D5">
        <f t="shared" si="0"/>
        <v>6.4736666666666656</v>
      </c>
      <c r="E5">
        <f t="shared" si="1"/>
        <v>1.935146443514589E-2</v>
      </c>
      <c r="F5">
        <f t="shared" si="2"/>
        <v>0.31568920240976367</v>
      </c>
      <c r="G5" t="str">
        <f t="shared" si="3"/>
        <v>Normal</v>
      </c>
      <c r="H5" t="str">
        <f t="shared" si="4"/>
        <v>Blow Out</v>
      </c>
    </row>
    <row r="6" spans="1:10" x14ac:dyDescent="0.35">
      <c r="A6">
        <f>'Spot Prices'!C6-'Spot Prices'!B6</f>
        <v>2.5</v>
      </c>
      <c r="B6">
        <f>'Spot Prices'!D6-'Spot Prices'!B6</f>
        <v>3.6150000000000091</v>
      </c>
      <c r="C6">
        <f t="shared" si="0"/>
        <v>2.5526666666666653</v>
      </c>
      <c r="D6">
        <f t="shared" si="0"/>
        <v>6.5464999999999991</v>
      </c>
      <c r="E6">
        <f t="shared" si="1"/>
        <v>2.0632018803864716E-2</v>
      </c>
      <c r="F6">
        <f t="shared" si="2"/>
        <v>0.44779653249828005</v>
      </c>
      <c r="G6" t="str">
        <f t="shared" si="3"/>
        <v>Normal</v>
      </c>
      <c r="H6" t="str">
        <f t="shared" si="4"/>
        <v>Blow Out</v>
      </c>
    </row>
    <row r="7" spans="1:10" x14ac:dyDescent="0.35">
      <c r="A7">
        <f>'Spot Prices'!C7-'Spot Prices'!B7</f>
        <v>2.3999999999999915</v>
      </c>
      <c r="B7">
        <f>'Spot Prices'!D7-'Spot Prices'!B7</f>
        <v>5.0450000000000017</v>
      </c>
      <c r="C7">
        <f t="shared" si="0"/>
        <v>2.5559999999999983</v>
      </c>
      <c r="D7">
        <f t="shared" si="0"/>
        <v>6.6464999999999996</v>
      </c>
      <c r="E7">
        <f t="shared" si="1"/>
        <v>6.1032863849767957E-2</v>
      </c>
      <c r="F7">
        <f t="shared" si="2"/>
        <v>0.24095388550364824</v>
      </c>
      <c r="G7" t="str">
        <f t="shared" si="3"/>
        <v>Normal</v>
      </c>
      <c r="H7" t="str">
        <f t="shared" si="4"/>
        <v>Blow Out</v>
      </c>
    </row>
    <row r="8" spans="1:10" x14ac:dyDescent="0.35">
      <c r="A8">
        <f>'Spot Prices'!C8-'Spot Prices'!B8</f>
        <v>2.3999999999999915</v>
      </c>
      <c r="B8">
        <f>'Spot Prices'!D8-'Spot Prices'!B8</f>
        <v>5.0450000000000017</v>
      </c>
      <c r="C8">
        <f t="shared" si="0"/>
        <v>2.5626666666666651</v>
      </c>
      <c r="D8">
        <f t="shared" si="0"/>
        <v>6.6988333333333347</v>
      </c>
      <c r="E8">
        <f t="shared" si="1"/>
        <v>6.3475546305934077E-2</v>
      </c>
      <c r="F8">
        <f t="shared" si="2"/>
        <v>0.24688378573383415</v>
      </c>
      <c r="G8" t="str">
        <f t="shared" si="3"/>
        <v>Normal</v>
      </c>
      <c r="H8" t="str">
        <f t="shared" si="4"/>
        <v>Blow Out</v>
      </c>
    </row>
    <row r="9" spans="1:10" x14ac:dyDescent="0.35">
      <c r="A9">
        <f>'Spot Prices'!C9-'Spot Prices'!B9</f>
        <v>2.3999999999999915</v>
      </c>
      <c r="B9">
        <f>'Spot Prices'!D9-'Spot Prices'!B9</f>
        <v>5.0450000000000017</v>
      </c>
      <c r="C9">
        <f t="shared" si="0"/>
        <v>2.5693333333333319</v>
      </c>
      <c r="D9">
        <f t="shared" si="0"/>
        <v>6.7376666666666667</v>
      </c>
      <c r="E9">
        <f t="shared" si="1"/>
        <v>6.5905552672550799E-2</v>
      </c>
      <c r="F9">
        <f t="shared" si="2"/>
        <v>0.2512244595062581</v>
      </c>
      <c r="G9" t="str">
        <f t="shared" si="3"/>
        <v>Normal</v>
      </c>
      <c r="H9" t="str">
        <f t="shared" si="4"/>
        <v>Blow Out</v>
      </c>
    </row>
    <row r="10" spans="1:10" x14ac:dyDescent="0.35">
      <c r="A10">
        <f>'Spot Prices'!C10-'Spot Prices'!B10</f>
        <v>2.4000000000000057</v>
      </c>
      <c r="B10">
        <f>'Spot Prices'!D10-'Spot Prices'!B10</f>
        <v>4.9900000000000091</v>
      </c>
      <c r="C10">
        <f t="shared" si="0"/>
        <v>2.5796666666666654</v>
      </c>
      <c r="D10">
        <f t="shared" si="0"/>
        <v>6.8166666666666655</v>
      </c>
      <c r="E10">
        <f t="shared" si="1"/>
        <v>6.9647241245636329E-2</v>
      </c>
      <c r="F10">
        <f t="shared" si="2"/>
        <v>0.26797066014669779</v>
      </c>
      <c r="G10" t="str">
        <f t="shared" si="3"/>
        <v>Normal</v>
      </c>
      <c r="H10" t="str">
        <f t="shared" si="4"/>
        <v>Blow Out</v>
      </c>
    </row>
    <row r="11" spans="1:10" x14ac:dyDescent="0.35">
      <c r="A11">
        <f>'Spot Prices'!C11-'Spot Prices'!B11</f>
        <v>2.4500000000000028</v>
      </c>
      <c r="B11">
        <f>'Spot Prices'!D11-'Spot Prices'!B11</f>
        <v>6.6800000000000068</v>
      </c>
      <c r="C11">
        <f t="shared" si="0"/>
        <v>2.5896666666666652</v>
      </c>
      <c r="D11">
        <f t="shared" si="0"/>
        <v>6.9016666666666673</v>
      </c>
      <c r="E11">
        <f t="shared" si="1"/>
        <v>5.3932295018662299E-2</v>
      </c>
      <c r="F11">
        <f t="shared" si="2"/>
        <v>3.2117845930933656E-2</v>
      </c>
      <c r="G11" t="str">
        <f t="shared" si="3"/>
        <v>Normal</v>
      </c>
      <c r="H11" t="str">
        <f t="shared" si="4"/>
        <v>Normal</v>
      </c>
    </row>
    <row r="12" spans="1:10" x14ac:dyDescent="0.35">
      <c r="A12">
        <f>'Spot Prices'!C12-'Spot Prices'!B12</f>
        <v>2.5999999999999943</v>
      </c>
      <c r="B12">
        <f>'Spot Prices'!D12-'Spot Prices'!B12</f>
        <v>7.2950000000000017</v>
      </c>
      <c r="C12">
        <f t="shared" si="0"/>
        <v>2.6006666666666649</v>
      </c>
      <c r="D12">
        <f t="shared" si="0"/>
        <v>6.9450000000000012</v>
      </c>
      <c r="E12">
        <f t="shared" si="1"/>
        <v>2.5634452704585638E-4</v>
      </c>
      <c r="F12">
        <f t="shared" si="2"/>
        <v>5.0395968322534263E-2</v>
      </c>
      <c r="G12" t="str">
        <f t="shared" si="3"/>
        <v>Normal</v>
      </c>
      <c r="H12" t="str">
        <f t="shared" si="4"/>
        <v>Normal</v>
      </c>
    </row>
    <row r="13" spans="1:10" x14ac:dyDescent="0.35">
      <c r="A13">
        <f>'Spot Prices'!C13-'Spot Prices'!B13</f>
        <v>2.75</v>
      </c>
      <c r="B13">
        <f>'Spot Prices'!D13-'Spot Prices'!B13</f>
        <v>8.4750000000000085</v>
      </c>
      <c r="C13">
        <f t="shared" si="0"/>
        <v>2.6086666666666654</v>
      </c>
      <c r="D13">
        <f t="shared" si="0"/>
        <v>6.9621666666666666</v>
      </c>
      <c r="E13">
        <f t="shared" si="1"/>
        <v>5.4178379759775637E-2</v>
      </c>
      <c r="F13">
        <f t="shared" si="2"/>
        <v>0.2172934670720334</v>
      </c>
      <c r="G13" t="str">
        <f t="shared" si="3"/>
        <v>Normal</v>
      </c>
      <c r="H13" t="str">
        <f t="shared" si="4"/>
        <v>Blow Out</v>
      </c>
    </row>
    <row r="14" spans="1:10" x14ac:dyDescent="0.35">
      <c r="A14">
        <f>'Spot Prices'!C14-'Spot Prices'!B14</f>
        <v>3</v>
      </c>
      <c r="B14">
        <f>'Spot Prices'!D14-'Spot Prices'!B14</f>
        <v>7.3349999999999937</v>
      </c>
      <c r="C14">
        <f t="shared" si="0"/>
        <v>2.6116666666666655</v>
      </c>
      <c r="D14">
        <f t="shared" si="0"/>
        <v>6.9399999999999995</v>
      </c>
      <c r="E14">
        <f t="shared" si="1"/>
        <v>0.14869176770899861</v>
      </c>
      <c r="F14">
        <f t="shared" si="2"/>
        <v>5.6916426512967473E-2</v>
      </c>
      <c r="G14" t="str">
        <f t="shared" si="3"/>
        <v>Blow Out</v>
      </c>
      <c r="H14" t="str">
        <f t="shared" si="4"/>
        <v>Normal</v>
      </c>
    </row>
    <row r="15" spans="1:10" x14ac:dyDescent="0.35">
      <c r="A15">
        <f>'Spot Prices'!C15-'Spot Prices'!B15</f>
        <v>3</v>
      </c>
      <c r="B15">
        <f>'Spot Prices'!D15-'Spot Prices'!B15</f>
        <v>7.3349999999999937</v>
      </c>
      <c r="C15">
        <f t="shared" si="0"/>
        <v>2.6063333333333323</v>
      </c>
      <c r="D15">
        <f t="shared" si="0"/>
        <v>6.9558333333333335</v>
      </c>
      <c r="E15">
        <f t="shared" si="1"/>
        <v>0.15104233277912824</v>
      </c>
      <c r="F15">
        <f t="shared" si="2"/>
        <v>5.4510602611715857E-2</v>
      </c>
      <c r="G15" t="str">
        <f t="shared" si="3"/>
        <v>Blow Out</v>
      </c>
      <c r="H15" t="str">
        <f t="shared" si="4"/>
        <v>Normal</v>
      </c>
    </row>
    <row r="16" spans="1:10" x14ac:dyDescent="0.35">
      <c r="A16">
        <f>'Spot Prices'!C16-'Spot Prices'!B16</f>
        <v>3</v>
      </c>
      <c r="B16">
        <f>'Spot Prices'!D16-'Spot Prices'!B16</f>
        <v>7.3349999999999937</v>
      </c>
      <c r="C16">
        <f t="shared" si="0"/>
        <v>2.5966666666666653</v>
      </c>
      <c r="D16">
        <f t="shared" si="0"/>
        <v>6.9598333333333322</v>
      </c>
      <c r="E16">
        <f t="shared" si="1"/>
        <v>0.15532734274711227</v>
      </c>
      <c r="F16">
        <f t="shared" si="2"/>
        <v>5.3904547522688993E-2</v>
      </c>
      <c r="G16" t="str">
        <f t="shared" si="3"/>
        <v>Blow Out</v>
      </c>
      <c r="H16" t="str">
        <f t="shared" si="4"/>
        <v>Normal</v>
      </c>
    </row>
    <row r="17" spans="1:8" x14ac:dyDescent="0.35">
      <c r="A17">
        <f>'Spot Prices'!C17-'Spot Prices'!B17</f>
        <v>3</v>
      </c>
      <c r="B17">
        <f>'Spot Prices'!D17-'Spot Prices'!B17</f>
        <v>6.394999999999996</v>
      </c>
      <c r="C17">
        <f t="shared" si="0"/>
        <v>2.5849999999999986</v>
      </c>
      <c r="D17">
        <f t="shared" si="0"/>
        <v>6.9786666666666655</v>
      </c>
      <c r="E17">
        <f t="shared" si="1"/>
        <v>0.16054158607350158</v>
      </c>
      <c r="F17">
        <f t="shared" si="2"/>
        <v>8.3635842567826163E-2</v>
      </c>
      <c r="G17" t="str">
        <f t="shared" si="3"/>
        <v>Blow Out</v>
      </c>
      <c r="H17" t="str">
        <f t="shared" si="4"/>
        <v>Normal</v>
      </c>
    </row>
    <row r="18" spans="1:8" x14ac:dyDescent="0.35">
      <c r="A18">
        <f>'Spot Prices'!C18-'Spot Prices'!B18</f>
        <v>3.019999999999996</v>
      </c>
      <c r="B18">
        <f>'Spot Prices'!D18-'Spot Prices'!B18</f>
        <v>7.3999999999999915</v>
      </c>
      <c r="C18">
        <f t="shared" si="0"/>
        <v>2.571666666666665</v>
      </c>
      <c r="D18">
        <f t="shared" si="0"/>
        <v>7.0378333333333307</v>
      </c>
      <c r="E18">
        <f t="shared" si="1"/>
        <v>0.17433570965651252</v>
      </c>
      <c r="F18">
        <f t="shared" si="2"/>
        <v>5.1459966372225482E-2</v>
      </c>
      <c r="G18" t="str">
        <f t="shared" si="3"/>
        <v>Blow Out</v>
      </c>
      <c r="H18" t="str">
        <f t="shared" si="4"/>
        <v>Normal</v>
      </c>
    </row>
    <row r="19" spans="1:8" x14ac:dyDescent="0.35">
      <c r="A19">
        <f>'Spot Prices'!C19-'Spot Prices'!B19</f>
        <v>3.0499999999999972</v>
      </c>
      <c r="B19">
        <f>'Spot Prices'!D19-'Spot Prices'!B19</f>
        <v>6.8199999999999932</v>
      </c>
      <c r="C19">
        <f t="shared" si="0"/>
        <v>2.5643333333333316</v>
      </c>
      <c r="D19">
        <f t="shared" si="0"/>
        <v>7.0336666666666652</v>
      </c>
      <c r="E19">
        <f t="shared" si="1"/>
        <v>0.18939295463408265</v>
      </c>
      <c r="F19">
        <f t="shared" si="2"/>
        <v>3.0377707217668175E-2</v>
      </c>
      <c r="G19" t="str">
        <f t="shared" si="3"/>
        <v>Blow Out</v>
      </c>
      <c r="H19" t="str">
        <f t="shared" si="4"/>
        <v>Normal</v>
      </c>
    </row>
    <row r="20" spans="1:8" x14ac:dyDescent="0.35">
      <c r="A20">
        <f>'Spot Prices'!C20-'Spot Prices'!B20</f>
        <v>2.7600000000000051</v>
      </c>
      <c r="B20">
        <f>'Spot Prices'!D20-'Spot Prices'!B20</f>
        <v>6.7399999999999949</v>
      </c>
      <c r="C20">
        <f t="shared" si="0"/>
        <v>2.5559999999999983</v>
      </c>
      <c r="D20">
        <f t="shared" si="0"/>
        <v>7.0365000000000011</v>
      </c>
      <c r="E20">
        <f t="shared" si="1"/>
        <v>7.9812206572772687E-2</v>
      </c>
      <c r="F20">
        <f t="shared" si="2"/>
        <v>4.2137426277269401E-2</v>
      </c>
      <c r="G20" t="str">
        <f t="shared" si="3"/>
        <v>Normal</v>
      </c>
      <c r="H20" t="str">
        <f t="shared" si="4"/>
        <v>Normal</v>
      </c>
    </row>
    <row r="21" spans="1:8" x14ac:dyDescent="0.35">
      <c r="A21">
        <f>'Spot Prices'!C21-'Spot Prices'!B21</f>
        <v>2.5799999999999983</v>
      </c>
      <c r="B21">
        <f>'Spot Prices'!D21-'Spot Prices'!B21</f>
        <v>7.6800000000000068</v>
      </c>
      <c r="C21">
        <f t="shared" si="0"/>
        <v>2.5573333333333315</v>
      </c>
      <c r="D21">
        <f t="shared" si="0"/>
        <v>7.0420000000000007</v>
      </c>
      <c r="E21">
        <f t="shared" si="1"/>
        <v>8.8633993743483519E-3</v>
      </c>
      <c r="F21">
        <f t="shared" si="2"/>
        <v>9.0599261573417508E-2</v>
      </c>
      <c r="G21" t="str">
        <f t="shared" si="3"/>
        <v>Normal</v>
      </c>
      <c r="H21" t="str">
        <f t="shared" si="4"/>
        <v>Normal</v>
      </c>
    </row>
    <row r="22" spans="1:8" x14ac:dyDescent="0.35">
      <c r="A22">
        <f>'Spot Prices'!C22-'Spot Prices'!B22</f>
        <v>2.5799999999999983</v>
      </c>
      <c r="B22">
        <f>'Spot Prices'!D22-'Spot Prices'!B22</f>
        <v>7.6800000000000068</v>
      </c>
      <c r="C22">
        <f t="shared" si="0"/>
        <v>2.5646666666666649</v>
      </c>
      <c r="D22">
        <f t="shared" si="0"/>
        <v>7.0161666666666669</v>
      </c>
      <c r="E22">
        <f t="shared" si="1"/>
        <v>5.9786846893683772E-3</v>
      </c>
      <c r="F22">
        <f t="shared" si="2"/>
        <v>9.4614818158064454E-2</v>
      </c>
      <c r="G22" t="str">
        <f t="shared" si="3"/>
        <v>Normal</v>
      </c>
      <c r="H22" t="str">
        <f t="shared" si="4"/>
        <v>Normal</v>
      </c>
    </row>
    <row r="23" spans="1:8" x14ac:dyDescent="0.35">
      <c r="A23">
        <f>'Spot Prices'!C23-'Spot Prices'!B23</f>
        <v>2.5799999999999983</v>
      </c>
      <c r="B23">
        <f>'Spot Prices'!D23-'Spot Prices'!B23</f>
        <v>7.6800000000000068</v>
      </c>
      <c r="C23">
        <f t="shared" si="0"/>
        <v>2.5719999999999978</v>
      </c>
      <c r="D23">
        <f t="shared" si="0"/>
        <v>7.0008333333333335</v>
      </c>
      <c r="E23">
        <f t="shared" si="1"/>
        <v>3.110419906687581E-3</v>
      </c>
      <c r="F23">
        <f t="shared" si="2"/>
        <v>9.7012260445186058E-2</v>
      </c>
      <c r="G23" t="str">
        <f t="shared" si="3"/>
        <v>Normal</v>
      </c>
      <c r="H23" t="str">
        <f t="shared" si="4"/>
        <v>Normal</v>
      </c>
    </row>
    <row r="24" spans="1:8" x14ac:dyDescent="0.35">
      <c r="A24">
        <f>'Spot Prices'!C24-'Spot Prices'!B24</f>
        <v>2.3500000000000085</v>
      </c>
      <c r="B24">
        <f>'Spot Prices'!D24-'Spot Prices'!B24</f>
        <v>6.8900000000000006</v>
      </c>
      <c r="C24">
        <f t="shared" si="0"/>
        <v>2.5693333333333315</v>
      </c>
      <c r="D24">
        <f t="shared" si="0"/>
        <v>6.9661666666666662</v>
      </c>
      <c r="E24">
        <f t="shared" si="1"/>
        <v>8.5365853658532609E-2</v>
      </c>
      <c r="F24">
        <f t="shared" si="2"/>
        <v>1.0933799076488592E-2</v>
      </c>
      <c r="G24" t="str">
        <f t="shared" si="3"/>
        <v>Normal</v>
      </c>
      <c r="H24" t="str">
        <f t="shared" si="4"/>
        <v>Normal</v>
      </c>
    </row>
    <row r="25" spans="1:8" x14ac:dyDescent="0.35">
      <c r="A25">
        <f>'Spot Prices'!C25-'Spot Prices'!B25</f>
        <v>2</v>
      </c>
      <c r="B25">
        <f>'Spot Prices'!D25-'Spot Prices'!B25</f>
        <v>7.3149999999999977</v>
      </c>
      <c r="C25">
        <f t="shared" si="0"/>
        <v>2.5703333333333309</v>
      </c>
      <c r="D25">
        <f t="shared" si="0"/>
        <v>6.9479999999999977</v>
      </c>
      <c r="E25">
        <f t="shared" si="1"/>
        <v>0.22189080534301575</v>
      </c>
      <c r="F25">
        <f t="shared" si="2"/>
        <v>5.2820955670696619E-2</v>
      </c>
      <c r="G25" t="str">
        <f t="shared" si="3"/>
        <v>Blow Out</v>
      </c>
      <c r="H25" t="str">
        <f t="shared" si="4"/>
        <v>Normal</v>
      </c>
    </row>
    <row r="26" spans="1:8" x14ac:dyDescent="0.35">
      <c r="A26">
        <f>'Spot Prices'!C26-'Spot Prices'!B26</f>
        <v>2</v>
      </c>
      <c r="B26">
        <f>'Spot Prices'!D26-'Spot Prices'!B26</f>
        <v>6.3349999999999937</v>
      </c>
      <c r="C26">
        <f t="shared" si="0"/>
        <v>2.5786666666666642</v>
      </c>
      <c r="D26">
        <f t="shared" si="0"/>
        <v>6.8973333333333322</v>
      </c>
      <c r="E26">
        <f t="shared" si="1"/>
        <v>0.22440537745604891</v>
      </c>
      <c r="F26">
        <f t="shared" si="2"/>
        <v>8.1529093369418895E-2</v>
      </c>
      <c r="G26" t="str">
        <f t="shared" si="3"/>
        <v>Blow Out</v>
      </c>
      <c r="H26" t="str">
        <f t="shared" si="4"/>
        <v>Normal</v>
      </c>
    </row>
    <row r="27" spans="1:8" x14ac:dyDescent="0.35">
      <c r="A27">
        <f>'Spot Prices'!C27-'Spot Prices'!B27</f>
        <v>1.8299999999999983</v>
      </c>
      <c r="B27">
        <f>'Spot Prices'!D27-'Spot Prices'!B27</f>
        <v>5.25</v>
      </c>
      <c r="C27">
        <f t="shared" si="0"/>
        <v>2.5656666666666643</v>
      </c>
      <c r="D27">
        <f t="shared" si="0"/>
        <v>6.886499999999999</v>
      </c>
      <c r="E27">
        <f t="shared" si="1"/>
        <v>0.28673509159412758</v>
      </c>
      <c r="F27">
        <f t="shared" si="2"/>
        <v>0.23763885863646253</v>
      </c>
      <c r="G27" t="str">
        <f t="shared" si="3"/>
        <v>Blow Out</v>
      </c>
      <c r="H27" t="str">
        <f t="shared" si="4"/>
        <v>Blow Out</v>
      </c>
    </row>
    <row r="28" spans="1:8" x14ac:dyDescent="0.35">
      <c r="A28">
        <f>'Spot Prices'!C28-'Spot Prices'!B28</f>
        <v>2.4499999999999886</v>
      </c>
      <c r="B28">
        <f>'Spot Prices'!D28-'Spot Prices'!B28</f>
        <v>5.269999999999996</v>
      </c>
      <c r="C28">
        <f t="shared" si="0"/>
        <v>2.5583333333333309</v>
      </c>
      <c r="D28">
        <f t="shared" si="0"/>
        <v>6.9118333333333322</v>
      </c>
      <c r="E28">
        <f t="shared" si="1"/>
        <v>4.2345276872967706E-2</v>
      </c>
      <c r="F28">
        <f t="shared" si="2"/>
        <v>0.23753948542354944</v>
      </c>
      <c r="G28" t="str">
        <f t="shared" si="3"/>
        <v>Normal</v>
      </c>
      <c r="H28" t="str">
        <f t="shared" si="4"/>
        <v>Blow Out</v>
      </c>
    </row>
    <row r="29" spans="1:8" x14ac:dyDescent="0.35">
      <c r="A29">
        <f>'Spot Prices'!C29-'Spot Prices'!B29</f>
        <v>2.4499999999999886</v>
      </c>
      <c r="B29">
        <f>'Spot Prices'!D29-'Spot Prices'!B29</f>
        <v>5.269999999999996</v>
      </c>
      <c r="C29">
        <f t="shared" si="0"/>
        <v>2.5303333333333313</v>
      </c>
      <c r="D29">
        <f t="shared" si="0"/>
        <v>6.9364999999999988</v>
      </c>
      <c r="E29">
        <f t="shared" si="1"/>
        <v>3.1748122776976452E-2</v>
      </c>
      <c r="F29">
        <f t="shared" si="2"/>
        <v>0.2402508469689329</v>
      </c>
      <c r="G29" t="str">
        <f t="shared" si="3"/>
        <v>Normal</v>
      </c>
      <c r="H29" t="str">
        <f t="shared" si="4"/>
        <v>Blow Out</v>
      </c>
    </row>
    <row r="30" spans="1:8" x14ac:dyDescent="0.35">
      <c r="A30">
        <f>'Spot Prices'!C30-'Spot Prices'!B30</f>
        <v>2.4499999999999886</v>
      </c>
      <c r="B30">
        <f>'Spot Prices'!D30-'Spot Prices'!B30</f>
        <v>5.269999999999996</v>
      </c>
      <c r="C30">
        <f t="shared" si="0"/>
        <v>2.5286666666666653</v>
      </c>
      <c r="D30">
        <f t="shared" si="0"/>
        <v>6.9411666666666658</v>
      </c>
      <c r="E30">
        <f t="shared" si="1"/>
        <v>3.1109939361986565E-2</v>
      </c>
      <c r="F30">
        <f t="shared" si="2"/>
        <v>0.24076163949384158</v>
      </c>
      <c r="G30" t="str">
        <f t="shared" si="3"/>
        <v>Normal</v>
      </c>
      <c r="H30" t="str">
        <f t="shared" si="4"/>
        <v>Blow Out</v>
      </c>
    </row>
    <row r="31" spans="1:8" x14ac:dyDescent="0.35">
      <c r="A31">
        <f>'Spot Prices'!C31-'Spot Prices'!B31</f>
        <v>2.4500000000000028</v>
      </c>
      <c r="B31">
        <f>'Spot Prices'!D31-'Spot Prices'!B31</f>
        <v>7.1550000000000011</v>
      </c>
      <c r="C31">
        <f t="shared" si="0"/>
        <v>2.5319999999999987</v>
      </c>
      <c r="D31">
        <f t="shared" si="0"/>
        <v>6.9368333333333316</v>
      </c>
      <c r="E31">
        <f t="shared" si="1"/>
        <v>3.2385466034753514E-2</v>
      </c>
      <c r="F31">
        <f t="shared" si="2"/>
        <v>3.1450469714807847E-2</v>
      </c>
      <c r="G31" t="str">
        <f t="shared" si="3"/>
        <v>Normal</v>
      </c>
      <c r="H31" t="str">
        <f t="shared" si="4"/>
        <v>Normal</v>
      </c>
    </row>
    <row r="32" spans="1:8" x14ac:dyDescent="0.35">
      <c r="A32">
        <f>'Spot Prices'!C32-'Spot Prices'!B32</f>
        <v>2.5800000000000125</v>
      </c>
      <c r="B32">
        <f>'Spot Prices'!D32-'Spot Prices'!B32</f>
        <v>6.3050000000000068</v>
      </c>
      <c r="C32">
        <f t="shared" si="0"/>
        <v>2.5296666666666652</v>
      </c>
      <c r="D32">
        <f t="shared" si="0"/>
        <v>6.8653333333333331</v>
      </c>
      <c r="E32">
        <f t="shared" si="1"/>
        <v>1.9897219660039805E-2</v>
      </c>
      <c r="F32">
        <f t="shared" si="2"/>
        <v>8.1617789862108117E-2</v>
      </c>
      <c r="G32" t="str">
        <f t="shared" si="3"/>
        <v>Normal</v>
      </c>
      <c r="H32" t="str">
        <f t="shared" si="4"/>
        <v>Normal</v>
      </c>
    </row>
    <row r="33" spans="1:8" x14ac:dyDescent="0.35">
      <c r="A33">
        <f>'Spot Prices'!C33-'Spot Prices'!B33</f>
        <v>2.4500000000000028</v>
      </c>
      <c r="B33">
        <f>'Spot Prices'!D33-'Spot Prices'!B33</f>
        <v>6.8900000000000006</v>
      </c>
      <c r="C33">
        <f t="shared" si="0"/>
        <v>2.5236666666666645</v>
      </c>
      <c r="D33">
        <f t="shared" si="0"/>
        <v>6.8648333333333325</v>
      </c>
      <c r="E33">
        <f t="shared" si="1"/>
        <v>2.9190331528197753E-2</v>
      </c>
      <c r="F33">
        <f t="shared" si="2"/>
        <v>3.6660273373961181E-3</v>
      </c>
      <c r="G33" t="str">
        <f t="shared" si="3"/>
        <v>Normal</v>
      </c>
      <c r="H33" t="str">
        <f t="shared" si="4"/>
        <v>Normal</v>
      </c>
    </row>
    <row r="34" spans="1:8" x14ac:dyDescent="0.35">
      <c r="A34">
        <f>'Spot Prices'!C34-'Spot Prices'!B34</f>
        <v>2.5</v>
      </c>
      <c r="B34">
        <f>'Spot Prices'!D34-'Spot Prices'!B34</f>
        <v>9.2400000000000091</v>
      </c>
      <c r="C34">
        <f t="shared" si="0"/>
        <v>2.5279999999999978</v>
      </c>
      <c r="D34">
        <f t="shared" si="0"/>
        <v>6.8823333333333325</v>
      </c>
      <c r="E34">
        <f t="shared" si="1"/>
        <v>1.1075949367087749E-2</v>
      </c>
      <c r="F34">
        <f t="shared" si="2"/>
        <v>0.3425679275439546</v>
      </c>
      <c r="G34" t="str">
        <f t="shared" si="3"/>
        <v>Normal</v>
      </c>
      <c r="H34" t="str">
        <f t="shared" si="4"/>
        <v>Blow Out</v>
      </c>
    </row>
    <row r="35" spans="1:8" x14ac:dyDescent="0.35">
      <c r="A35">
        <f>'Spot Prices'!C35-'Spot Prices'!B35</f>
        <v>2.5999999999999943</v>
      </c>
      <c r="B35">
        <f>'Spot Prices'!D35-'Spot Prices'!B35</f>
        <v>6.6149999999999949</v>
      </c>
      <c r="C35">
        <f t="shared" si="0"/>
        <v>2.5306666666666642</v>
      </c>
      <c r="D35">
        <f t="shared" si="0"/>
        <v>6.8214999999999977</v>
      </c>
      <c r="E35">
        <f t="shared" si="1"/>
        <v>2.7397260273971366E-2</v>
      </c>
      <c r="F35">
        <f t="shared" si="2"/>
        <v>3.0271934325295444E-2</v>
      </c>
      <c r="G35" t="str">
        <f t="shared" si="3"/>
        <v>Normal</v>
      </c>
      <c r="H35" t="str">
        <f t="shared" si="4"/>
        <v>Normal</v>
      </c>
    </row>
    <row r="36" spans="1:8" x14ac:dyDescent="0.35">
      <c r="A36">
        <f>'Spot Prices'!C36-'Spot Prices'!B36</f>
        <v>2.5999999999999943</v>
      </c>
      <c r="B36">
        <f>'Spot Prices'!D36-'Spot Prices'!B36</f>
        <v>6.6149999999999949</v>
      </c>
      <c r="C36">
        <f t="shared" si="0"/>
        <v>2.529999999999998</v>
      </c>
      <c r="D36">
        <f t="shared" si="0"/>
        <v>6.8481666666666667</v>
      </c>
      <c r="E36">
        <f t="shared" si="1"/>
        <v>2.7667984189721873E-2</v>
      </c>
      <c r="F36">
        <f t="shared" si="2"/>
        <v>3.4048042055051984E-2</v>
      </c>
      <c r="G36" t="str">
        <f t="shared" si="3"/>
        <v>Normal</v>
      </c>
      <c r="H36" t="str">
        <f t="shared" si="4"/>
        <v>Normal</v>
      </c>
    </row>
    <row r="37" spans="1:8" x14ac:dyDescent="0.35">
      <c r="A37">
        <f>'Spot Prices'!C37-'Spot Prices'!B37</f>
        <v>2.5999999999999943</v>
      </c>
      <c r="B37">
        <f>'Spot Prices'!D37-'Spot Prices'!B37</f>
        <v>6.6149999999999949</v>
      </c>
      <c r="C37">
        <f t="shared" si="0"/>
        <v>2.5266666666666646</v>
      </c>
      <c r="D37">
        <f t="shared" si="0"/>
        <v>6.8754999999999997</v>
      </c>
      <c r="E37">
        <f t="shared" si="1"/>
        <v>2.902374670184555E-2</v>
      </c>
      <c r="F37">
        <f t="shared" si="2"/>
        <v>3.788815358883061E-2</v>
      </c>
      <c r="G37" t="str">
        <f t="shared" si="3"/>
        <v>Normal</v>
      </c>
      <c r="H37" t="str">
        <f t="shared" si="4"/>
        <v>Normal</v>
      </c>
    </row>
    <row r="38" spans="1:8" x14ac:dyDescent="0.35">
      <c r="A38">
        <f>'Spot Prices'!C38-'Spot Prices'!B38</f>
        <v>2.5999999999999943</v>
      </c>
      <c r="B38">
        <f>'Spot Prices'!D38-'Spot Prices'!B38</f>
        <v>6.2099999999999937</v>
      </c>
      <c r="C38">
        <f t="shared" si="0"/>
        <v>2.5233333333333317</v>
      </c>
      <c r="D38">
        <f t="shared" si="0"/>
        <v>6.8903333333333325</v>
      </c>
      <c r="E38">
        <f t="shared" si="1"/>
        <v>3.0383091149271881E-2</v>
      </c>
      <c r="F38">
        <f t="shared" si="2"/>
        <v>9.8737361520972206E-2</v>
      </c>
      <c r="G38" t="str">
        <f t="shared" si="3"/>
        <v>Normal</v>
      </c>
      <c r="H38" t="str">
        <f t="shared" si="4"/>
        <v>Normal</v>
      </c>
    </row>
    <row r="39" spans="1:8" x14ac:dyDescent="0.35">
      <c r="A39">
        <f>'Spot Prices'!C39-'Spot Prices'!B39</f>
        <v>2.7099999999999937</v>
      </c>
      <c r="B39">
        <f>'Spot Prices'!D39-'Spot Prices'!B39</f>
        <v>7.414999999999992</v>
      </c>
      <c r="C39">
        <f t="shared" si="0"/>
        <v>2.5166666666666653</v>
      </c>
      <c r="D39">
        <f t="shared" si="0"/>
        <v>6.9226666666666672</v>
      </c>
      <c r="E39">
        <f t="shared" si="1"/>
        <v>7.6821192052978243E-2</v>
      </c>
      <c r="F39">
        <f t="shared" si="2"/>
        <v>7.111902927580771E-2</v>
      </c>
      <c r="G39" t="str">
        <f t="shared" si="3"/>
        <v>Normal</v>
      </c>
      <c r="H39" t="str">
        <f t="shared" si="4"/>
        <v>Normal</v>
      </c>
    </row>
    <row r="40" spans="1:8" x14ac:dyDescent="0.35">
      <c r="A40">
        <f>'Spot Prices'!C40-'Spot Prices'!B40</f>
        <v>2.7000000000000028</v>
      </c>
      <c r="B40">
        <f>'Spot Prices'!D40-'Spot Prices'!B40</f>
        <v>7.5400000000000063</v>
      </c>
      <c r="C40">
        <f t="shared" si="0"/>
        <v>2.5096666666666656</v>
      </c>
      <c r="D40">
        <f t="shared" si="0"/>
        <v>6.8711666666666664</v>
      </c>
      <c r="E40">
        <f t="shared" si="1"/>
        <v>7.5840085004650282E-2</v>
      </c>
      <c r="F40">
        <f t="shared" si="2"/>
        <v>9.7339122419774396E-2</v>
      </c>
      <c r="G40" t="str">
        <f t="shared" si="3"/>
        <v>Normal</v>
      </c>
      <c r="H40" t="str">
        <f t="shared" si="4"/>
        <v>Normal</v>
      </c>
    </row>
    <row r="41" spans="1:8" x14ac:dyDescent="0.35">
      <c r="A41">
        <f>'Spot Prices'!C41-'Spot Prices'!B41</f>
        <v>2.7800000000000011</v>
      </c>
      <c r="B41">
        <f>'Spot Prices'!D41-'Spot Prices'!B41</f>
        <v>7.980000000000004</v>
      </c>
      <c r="C41">
        <f t="shared" si="0"/>
        <v>2.5063333333333317</v>
      </c>
      <c r="D41">
        <f t="shared" si="0"/>
        <v>6.8083333333333327</v>
      </c>
      <c r="E41">
        <f t="shared" si="1"/>
        <v>0.1091900518686007</v>
      </c>
      <c r="F41">
        <f t="shared" si="2"/>
        <v>0.17209302325581466</v>
      </c>
      <c r="G41" t="str">
        <f t="shared" si="3"/>
        <v>Blow Out</v>
      </c>
      <c r="H41" t="str">
        <f t="shared" si="4"/>
        <v>Blow Out</v>
      </c>
    </row>
    <row r="42" spans="1:8" x14ac:dyDescent="0.35">
      <c r="A42">
        <f>'Spot Prices'!C42-'Spot Prices'!B42</f>
        <v>2.8400000000000034</v>
      </c>
      <c r="B42">
        <f>'Spot Prices'!D42-'Spot Prices'!B42</f>
        <v>7.8100000000000023</v>
      </c>
      <c r="C42">
        <f t="shared" si="0"/>
        <v>2.5003333333333315</v>
      </c>
      <c r="D42">
        <f t="shared" si="0"/>
        <v>6.7308333333333339</v>
      </c>
      <c r="E42">
        <f t="shared" si="1"/>
        <v>0.13584855352619871</v>
      </c>
      <c r="F42">
        <f t="shared" si="2"/>
        <v>0.16033180636374916</v>
      </c>
      <c r="G42" t="str">
        <f t="shared" si="3"/>
        <v>Blow Out</v>
      </c>
      <c r="H42" t="str">
        <f t="shared" si="4"/>
        <v>Blow Out</v>
      </c>
    </row>
    <row r="43" spans="1:8" x14ac:dyDescent="0.35">
      <c r="A43">
        <f>'Spot Prices'!C43-'Spot Prices'!B43</f>
        <v>2.8400000000000034</v>
      </c>
      <c r="B43">
        <f>'Spot Prices'!D43-'Spot Prices'!B43</f>
        <v>7.8100000000000023</v>
      </c>
      <c r="C43">
        <f t="shared" si="0"/>
        <v>2.4923333333333315</v>
      </c>
      <c r="D43">
        <f t="shared" si="0"/>
        <v>6.6590000000000007</v>
      </c>
      <c r="E43">
        <f t="shared" si="1"/>
        <v>0.13949444964558197</v>
      </c>
      <c r="F43">
        <f t="shared" si="2"/>
        <v>0.1728487760925066</v>
      </c>
      <c r="G43" t="str">
        <f t="shared" si="3"/>
        <v>Blow Out</v>
      </c>
      <c r="H43" t="str">
        <f t="shared" si="4"/>
        <v>Blow Out</v>
      </c>
    </row>
    <row r="44" spans="1:8" x14ac:dyDescent="0.35">
      <c r="A44">
        <f>'Spot Prices'!C44-'Spot Prices'!B44</f>
        <v>2.8400000000000034</v>
      </c>
      <c r="B44">
        <f>'Spot Prices'!D44-'Spot Prices'!B44</f>
        <v>7.8100000000000023</v>
      </c>
      <c r="C44">
        <f t="shared" si="0"/>
        <v>2.4896666666666643</v>
      </c>
      <c r="D44">
        <f t="shared" si="0"/>
        <v>6.5968333333333335</v>
      </c>
      <c r="E44">
        <f t="shared" si="1"/>
        <v>0.14071495514794732</v>
      </c>
      <c r="F44">
        <f t="shared" si="2"/>
        <v>0.1839013668174127</v>
      </c>
      <c r="G44" t="str">
        <f t="shared" si="3"/>
        <v>Blow Out</v>
      </c>
      <c r="H44" t="str">
        <f t="shared" si="4"/>
        <v>Blow Out</v>
      </c>
    </row>
    <row r="45" spans="1:8" x14ac:dyDescent="0.35">
      <c r="A45">
        <f>'Spot Prices'!C45-'Spot Prices'!B45</f>
        <v>2.7099999999999937</v>
      </c>
      <c r="B45">
        <f>'Spot Prices'!D45-'Spot Prices'!B45</f>
        <v>7.4549999999999983</v>
      </c>
      <c r="C45">
        <f t="shared" si="0"/>
        <v>2.4883333333333306</v>
      </c>
      <c r="D45">
        <f t="shared" si="0"/>
        <v>6.5336666666666661</v>
      </c>
      <c r="E45">
        <f t="shared" si="1"/>
        <v>8.9082384460815817E-2</v>
      </c>
      <c r="F45">
        <f t="shared" si="2"/>
        <v>0.14101321361155028</v>
      </c>
      <c r="G45" t="str">
        <f t="shared" si="3"/>
        <v>Normal</v>
      </c>
      <c r="H45" t="str">
        <f t="shared" si="4"/>
        <v>Blow Out</v>
      </c>
    </row>
    <row r="46" spans="1:8" x14ac:dyDescent="0.35">
      <c r="A46">
        <f>'Spot Prices'!C46-'Spot Prices'!B46</f>
        <v>2.6499999999999915</v>
      </c>
      <c r="B46">
        <f>'Spot Prices'!D46-'Spot Prices'!B46</f>
        <v>7.8999999999999915</v>
      </c>
      <c r="C46">
        <f t="shared" si="0"/>
        <v>2.4903333333333308</v>
      </c>
      <c r="D46">
        <f t="shared" si="0"/>
        <v>6.4423333333333321</v>
      </c>
      <c r="E46">
        <f t="shared" si="1"/>
        <v>6.411457636193045E-2</v>
      </c>
      <c r="F46">
        <f t="shared" si="2"/>
        <v>0.22626377606457179</v>
      </c>
      <c r="G46" t="str">
        <f t="shared" si="3"/>
        <v>Normal</v>
      </c>
      <c r="H46" t="str">
        <f t="shared" si="4"/>
        <v>Blow Out</v>
      </c>
    </row>
    <row r="47" spans="1:8" x14ac:dyDescent="0.35">
      <c r="A47">
        <f>'Spot Prices'!C47-'Spot Prices'!B47</f>
        <v>2.5999999999999943</v>
      </c>
      <c r="B47">
        <f>'Spot Prices'!D47-'Spot Prices'!B47</f>
        <v>8.1700000000000017</v>
      </c>
      <c r="C47">
        <f t="shared" si="0"/>
        <v>2.5006666666666644</v>
      </c>
      <c r="D47">
        <f t="shared" si="0"/>
        <v>6.320666666666666</v>
      </c>
      <c r="E47">
        <f t="shared" si="1"/>
        <v>3.9722740602504678E-2</v>
      </c>
      <c r="F47">
        <f t="shared" si="2"/>
        <v>0.29258517034068177</v>
      </c>
      <c r="G47" t="str">
        <f t="shared" si="3"/>
        <v>Normal</v>
      </c>
      <c r="H47" t="str">
        <f t="shared" si="4"/>
        <v>Blow Out</v>
      </c>
    </row>
    <row r="48" spans="1:8" x14ac:dyDescent="0.35">
      <c r="A48">
        <f>'Spot Prices'!C48-'Spot Prices'!B48</f>
        <v>2.7999999999999972</v>
      </c>
      <c r="B48">
        <f>'Spot Prices'!D48-'Spot Prices'!B48</f>
        <v>7.2750000000000057</v>
      </c>
      <c r="C48">
        <f t="shared" si="0"/>
        <v>2.5139999999999976</v>
      </c>
      <c r="D48">
        <f t="shared" si="0"/>
        <v>6.1728333333333314</v>
      </c>
      <c r="E48">
        <f t="shared" si="1"/>
        <v>0.11376292760540965</v>
      </c>
      <c r="F48">
        <f t="shared" si="2"/>
        <v>0.17855117855117983</v>
      </c>
      <c r="G48" t="str">
        <f t="shared" si="3"/>
        <v>Blow Out</v>
      </c>
      <c r="H48" t="str">
        <f t="shared" si="4"/>
        <v>Blow Out</v>
      </c>
    </row>
    <row r="49" spans="1:8" x14ac:dyDescent="0.35">
      <c r="A49">
        <f>'Spot Prices'!C49-'Spot Prices'!B49</f>
        <v>2.7999999999999972</v>
      </c>
      <c r="B49">
        <f>'Spot Prices'!D49-'Spot Prices'!B49</f>
        <v>6.9050000000000011</v>
      </c>
      <c r="C49">
        <f t="shared" si="0"/>
        <v>2.5206666666666644</v>
      </c>
      <c r="D49">
        <f t="shared" si="0"/>
        <v>6.0548333333333311</v>
      </c>
      <c r="E49">
        <f t="shared" si="1"/>
        <v>0.11081724411531328</v>
      </c>
      <c r="F49">
        <f t="shared" si="2"/>
        <v>0.14041124170772723</v>
      </c>
      <c r="G49" t="str">
        <f t="shared" si="3"/>
        <v>Blow Out</v>
      </c>
      <c r="H49" t="str">
        <f t="shared" si="4"/>
        <v>Blow Out</v>
      </c>
    </row>
    <row r="50" spans="1:8" x14ac:dyDescent="0.35">
      <c r="A50">
        <f>'Spot Prices'!C50-'Spot Prices'!B50</f>
        <v>2.7999999999999972</v>
      </c>
      <c r="B50">
        <f>'Spot Prices'!D50-'Spot Prices'!B50</f>
        <v>6.9050000000000011</v>
      </c>
      <c r="C50">
        <f t="shared" si="0"/>
        <v>2.5273333333333312</v>
      </c>
      <c r="D50">
        <f t="shared" si="0"/>
        <v>5.9491666666666658</v>
      </c>
      <c r="E50">
        <f t="shared" si="1"/>
        <v>0.10788710102875211</v>
      </c>
      <c r="F50">
        <f t="shared" si="2"/>
        <v>0.1606667600504276</v>
      </c>
      <c r="G50" t="str">
        <f t="shared" si="3"/>
        <v>Blow Out</v>
      </c>
      <c r="H50" t="str">
        <f t="shared" si="4"/>
        <v>Blow Out</v>
      </c>
    </row>
    <row r="51" spans="1:8" x14ac:dyDescent="0.35">
      <c r="A51">
        <f>'Spot Prices'!C51-'Spot Prices'!B51</f>
        <v>2.7999999999999972</v>
      </c>
      <c r="B51">
        <f>'Spot Prices'!D51-'Spot Prices'!B51</f>
        <v>6.9050000000000011</v>
      </c>
      <c r="C51">
        <f t="shared" si="0"/>
        <v>2.5306666666666646</v>
      </c>
      <c r="D51">
        <f t="shared" si="0"/>
        <v>5.8359999999999994</v>
      </c>
      <c r="E51">
        <f t="shared" si="1"/>
        <v>0.10642781875658565</v>
      </c>
      <c r="F51">
        <f t="shared" si="2"/>
        <v>0.18317340644276933</v>
      </c>
      <c r="G51" t="str">
        <f t="shared" si="3"/>
        <v>Blow Out</v>
      </c>
      <c r="H51" t="str">
        <f t="shared" si="4"/>
        <v>Blow Out</v>
      </c>
    </row>
    <row r="52" spans="1:8" x14ac:dyDescent="0.35">
      <c r="A52">
        <f>'Spot Prices'!C52-'Spot Prices'!B52</f>
        <v>2.7999999999999972</v>
      </c>
      <c r="B52">
        <f>'Spot Prices'!D52-'Spot Prices'!B52</f>
        <v>7.2199999999999989</v>
      </c>
      <c r="C52">
        <f t="shared" si="0"/>
        <v>2.5449999999999986</v>
      </c>
      <c r="D52">
        <f t="shared" si="0"/>
        <v>5.731166666666665</v>
      </c>
      <c r="E52">
        <f t="shared" si="1"/>
        <v>0.10019646365422345</v>
      </c>
      <c r="F52">
        <f t="shared" si="2"/>
        <v>0.25977840462965673</v>
      </c>
      <c r="G52" t="str">
        <f t="shared" si="3"/>
        <v>Blow Out</v>
      </c>
      <c r="H52" t="str">
        <f t="shared" si="4"/>
        <v>Blow Out</v>
      </c>
    </row>
    <row r="53" spans="1:8" x14ac:dyDescent="0.35">
      <c r="A53">
        <f>'Spot Prices'!C53-'Spot Prices'!B53</f>
        <v>2.5</v>
      </c>
      <c r="B53">
        <f>'Spot Prices'!D53-'Spot Prices'!B53</f>
        <v>6.6399999999999864</v>
      </c>
      <c r="C53">
        <f t="shared" si="0"/>
        <v>2.5783333333333318</v>
      </c>
      <c r="D53">
        <f t="shared" si="0"/>
        <v>5.6149999999999993</v>
      </c>
      <c r="E53">
        <f t="shared" si="1"/>
        <v>3.038138332255922E-2</v>
      </c>
      <c r="F53">
        <f t="shared" si="2"/>
        <v>0.18254674977737972</v>
      </c>
      <c r="G53" t="str">
        <f t="shared" si="3"/>
        <v>Normal</v>
      </c>
      <c r="H53" t="str">
        <f t="shared" si="4"/>
        <v>Blow Out</v>
      </c>
    </row>
    <row r="54" spans="1:8" x14ac:dyDescent="0.35">
      <c r="A54">
        <f>'Spot Prices'!C54-'Spot Prices'!B54</f>
        <v>2.3799999999999955</v>
      </c>
      <c r="B54">
        <f>'Spot Prices'!D54-'Spot Prices'!B54</f>
        <v>6.3449999999999989</v>
      </c>
      <c r="C54">
        <f t="shared" si="0"/>
        <v>2.6216666666666648</v>
      </c>
      <c r="D54">
        <f t="shared" si="0"/>
        <v>5.514833333333331</v>
      </c>
      <c r="E54">
        <f t="shared" si="1"/>
        <v>9.2180546726002358E-2</v>
      </c>
      <c r="F54">
        <f t="shared" si="2"/>
        <v>0.15053340989452715</v>
      </c>
      <c r="G54" t="str">
        <f t="shared" si="3"/>
        <v>Normal</v>
      </c>
      <c r="H54" t="str">
        <f t="shared" si="4"/>
        <v>Blow Out</v>
      </c>
    </row>
    <row r="55" spans="1:8" x14ac:dyDescent="0.35">
      <c r="A55">
        <f>'Spot Prices'!C55-'Spot Prices'!B55</f>
        <v>2.25</v>
      </c>
      <c r="B55">
        <f>'Spot Prices'!D55-'Spot Prices'!B55</f>
        <v>5.7950000000000017</v>
      </c>
      <c r="C55">
        <f t="shared" si="0"/>
        <v>2.6706666666666647</v>
      </c>
      <c r="D55">
        <f t="shared" si="0"/>
        <v>5.4308333333333314</v>
      </c>
      <c r="E55">
        <f t="shared" si="1"/>
        <v>0.15751372940589056</v>
      </c>
      <c r="F55">
        <f t="shared" si="2"/>
        <v>6.7055393586006526E-2</v>
      </c>
      <c r="G55" t="str">
        <f t="shared" si="3"/>
        <v>Blow Out</v>
      </c>
      <c r="H55" t="str">
        <f t="shared" si="4"/>
        <v>Normal</v>
      </c>
    </row>
    <row r="56" spans="1:8" x14ac:dyDescent="0.35">
      <c r="A56">
        <f>'Spot Prices'!C56-'Spot Prices'!B56</f>
        <v>1.6099999999999994</v>
      </c>
      <c r="B56">
        <f>'Spot Prices'!D56-'Spot Prices'!B56</f>
        <v>6.0099999999999909</v>
      </c>
      <c r="C56">
        <f t="shared" si="0"/>
        <v>2.723999999999998</v>
      </c>
      <c r="D56">
        <f t="shared" si="0"/>
        <v>5.3651666666666644</v>
      </c>
      <c r="E56">
        <f t="shared" si="1"/>
        <v>0.40895741556534487</v>
      </c>
      <c r="F56">
        <f t="shared" si="2"/>
        <v>0.12018887266627196</v>
      </c>
      <c r="G56" t="str">
        <f t="shared" si="3"/>
        <v>Blow Out</v>
      </c>
      <c r="H56" t="str">
        <f t="shared" si="4"/>
        <v>Blow Out</v>
      </c>
    </row>
    <row r="57" spans="1:8" x14ac:dyDescent="0.35">
      <c r="A57">
        <f>'Spot Prices'!C57-'Spot Prices'!B57</f>
        <v>1.6099999999999994</v>
      </c>
      <c r="B57">
        <f>'Spot Prices'!D57-'Spot Prices'!B57</f>
        <v>6.0099999999999909</v>
      </c>
      <c r="C57">
        <f t="shared" si="0"/>
        <v>2.7986666666666644</v>
      </c>
      <c r="D57">
        <f t="shared" si="0"/>
        <v>5.2923333333333309</v>
      </c>
      <c r="E57">
        <f t="shared" si="1"/>
        <v>0.42472606002858476</v>
      </c>
      <c r="F57">
        <f t="shared" si="2"/>
        <v>0.13560496315424708</v>
      </c>
      <c r="G57" t="str">
        <f t="shared" si="3"/>
        <v>Blow Out</v>
      </c>
      <c r="H57" t="str">
        <f t="shared" si="4"/>
        <v>Blow Out</v>
      </c>
    </row>
    <row r="58" spans="1:8" x14ac:dyDescent="0.35">
      <c r="A58">
        <f>'Spot Prices'!C58-'Spot Prices'!B58</f>
        <v>1.6099999999999994</v>
      </c>
      <c r="B58">
        <f>'Spot Prices'!D58-'Spot Prices'!B58</f>
        <v>6.0099999999999909</v>
      </c>
      <c r="C58">
        <f t="shared" si="0"/>
        <v>2.8716666666666644</v>
      </c>
      <c r="D58">
        <f t="shared" si="0"/>
        <v>5.2093333333333307</v>
      </c>
      <c r="E58">
        <f t="shared" si="1"/>
        <v>0.4393499709808471</v>
      </c>
      <c r="F58">
        <f t="shared" si="2"/>
        <v>0.15369848988993998</v>
      </c>
      <c r="G58" t="str">
        <f t="shared" si="3"/>
        <v>Blow Out</v>
      </c>
      <c r="H58" t="str">
        <f t="shared" si="4"/>
        <v>Blow Out</v>
      </c>
    </row>
    <row r="59" spans="1:8" x14ac:dyDescent="0.35">
      <c r="A59">
        <f>'Spot Prices'!C59-'Spot Prices'!B59</f>
        <v>2.4000000000000057</v>
      </c>
      <c r="B59">
        <f>'Spot Prices'!D59-'Spot Prices'!B59</f>
        <v>5.4099999999999966</v>
      </c>
      <c r="C59">
        <f t="shared" si="0"/>
        <v>2.9179999999999979</v>
      </c>
      <c r="D59">
        <f t="shared" si="0"/>
        <v>5.1534999999999966</v>
      </c>
      <c r="E59">
        <f t="shared" si="1"/>
        <v>0.17751884852638541</v>
      </c>
      <c r="F59">
        <f t="shared" si="2"/>
        <v>4.9771999611914253E-2</v>
      </c>
      <c r="G59" t="str">
        <f t="shared" si="3"/>
        <v>Blow Out</v>
      </c>
      <c r="H59" t="str">
        <f t="shared" si="4"/>
        <v>Normal</v>
      </c>
    </row>
    <row r="60" spans="1:8" x14ac:dyDescent="0.35">
      <c r="A60">
        <f>'Spot Prices'!C60-'Spot Prices'!B60</f>
        <v>2.5499999999999972</v>
      </c>
      <c r="B60">
        <f>'Spot Prices'!D60-'Spot Prices'!B60</f>
        <v>5.1400000000000006</v>
      </c>
      <c r="C60">
        <f t="shared" si="0"/>
        <v>2.9379999999999975</v>
      </c>
      <c r="D60">
        <f t="shared" si="0"/>
        <v>5.099666666666665</v>
      </c>
      <c r="E60">
        <f t="shared" si="1"/>
        <v>0.13206262763784909</v>
      </c>
      <c r="F60">
        <f t="shared" si="2"/>
        <v>7.9090136610240336E-3</v>
      </c>
      <c r="G60" t="str">
        <f t="shared" si="3"/>
        <v>Blow Out</v>
      </c>
      <c r="H60" t="str">
        <f t="shared" si="4"/>
        <v>Normal</v>
      </c>
    </row>
    <row r="61" spans="1:8" x14ac:dyDescent="0.35">
      <c r="A61">
        <f>'Spot Prices'!C61-'Spot Prices'!B61</f>
        <v>2.3799999999999955</v>
      </c>
      <c r="B61">
        <f>'Spot Prices'!D61-'Spot Prices'!B61</f>
        <v>5.0099999999999909</v>
      </c>
      <c r="C61">
        <f t="shared" si="0"/>
        <v>2.9696666666666642</v>
      </c>
      <c r="D61">
        <f t="shared" si="0"/>
        <v>5.0546666666666633</v>
      </c>
      <c r="E61">
        <f t="shared" si="1"/>
        <v>0.19856325064541563</v>
      </c>
      <c r="F61">
        <f t="shared" si="2"/>
        <v>8.836718543920952E-3</v>
      </c>
      <c r="G61" t="str">
        <f t="shared" si="3"/>
        <v>Blow Out</v>
      </c>
      <c r="H61" t="str">
        <f t="shared" si="4"/>
        <v>Normal</v>
      </c>
    </row>
    <row r="62" spans="1:8" x14ac:dyDescent="0.35">
      <c r="A62">
        <f>'Spot Prices'!C62-'Spot Prices'!B62</f>
        <v>2.3999999999999915</v>
      </c>
      <c r="B62">
        <f>'Spot Prices'!D62-'Spot Prices'!B62</f>
        <v>6.289999999999992</v>
      </c>
      <c r="C62">
        <f t="shared" si="0"/>
        <v>3.0069999999999979</v>
      </c>
      <c r="D62">
        <f t="shared" si="0"/>
        <v>5.0139999999999967</v>
      </c>
      <c r="E62">
        <f t="shared" si="1"/>
        <v>0.20186232125041798</v>
      </c>
      <c r="F62">
        <f t="shared" si="2"/>
        <v>0.25448743518149108</v>
      </c>
      <c r="G62" t="str">
        <f t="shared" si="3"/>
        <v>Blow Out</v>
      </c>
      <c r="H62" t="str">
        <f t="shared" si="4"/>
        <v>Blow Out</v>
      </c>
    </row>
    <row r="63" spans="1:8" x14ac:dyDescent="0.35">
      <c r="A63">
        <f>'Spot Prices'!C63-'Spot Prices'!B63</f>
        <v>2.5799999999999983</v>
      </c>
      <c r="B63">
        <f>'Spot Prices'!D63-'Spot Prices'!B63</f>
        <v>7.4150000000000063</v>
      </c>
      <c r="C63">
        <f t="shared" si="0"/>
        <v>3.043666666666665</v>
      </c>
      <c r="D63">
        <f t="shared" si="0"/>
        <v>4.9306666666666645</v>
      </c>
      <c r="E63">
        <f t="shared" si="1"/>
        <v>0.15233818858832557</v>
      </c>
      <c r="F63">
        <f t="shared" si="2"/>
        <v>0.50385343428880669</v>
      </c>
      <c r="G63" t="str">
        <f t="shared" si="3"/>
        <v>Blow Out</v>
      </c>
      <c r="H63" t="str">
        <f t="shared" si="4"/>
        <v>Blow Out</v>
      </c>
    </row>
    <row r="64" spans="1:8" x14ac:dyDescent="0.35">
      <c r="A64">
        <f>'Spot Prices'!C64-'Spot Prices'!B64</f>
        <v>2.5799999999999983</v>
      </c>
      <c r="B64">
        <f>'Spot Prices'!D64-'Spot Prices'!B64</f>
        <v>7.4150000000000063</v>
      </c>
      <c r="C64">
        <f t="shared" si="0"/>
        <v>3.0743333333333314</v>
      </c>
      <c r="D64">
        <f t="shared" si="0"/>
        <v>4.8098333333333301</v>
      </c>
      <c r="E64">
        <f t="shared" si="1"/>
        <v>0.1607936680039033</v>
      </c>
      <c r="F64">
        <f t="shared" si="2"/>
        <v>0.54163345923282402</v>
      </c>
      <c r="G64" t="str">
        <f t="shared" si="3"/>
        <v>Blow Out</v>
      </c>
      <c r="H64" t="str">
        <f t="shared" si="4"/>
        <v>Blow Out</v>
      </c>
    </row>
    <row r="65" spans="1:8" x14ac:dyDescent="0.35">
      <c r="A65">
        <f>'Spot Prices'!C65-'Spot Prices'!B65</f>
        <v>2.5799999999999983</v>
      </c>
      <c r="B65">
        <f>'Spot Prices'!D65-'Spot Prices'!B65</f>
        <v>7.4150000000000063</v>
      </c>
      <c r="C65">
        <f t="shared" si="0"/>
        <v>3.1186666666666651</v>
      </c>
      <c r="D65">
        <f t="shared" si="0"/>
        <v>4.6709999999999967</v>
      </c>
      <c r="E65">
        <f t="shared" si="1"/>
        <v>0.17272338606241999</v>
      </c>
      <c r="F65">
        <f t="shared" si="2"/>
        <v>0.58745450652965348</v>
      </c>
      <c r="G65" t="str">
        <f t="shared" si="3"/>
        <v>Blow Out</v>
      </c>
      <c r="H65" t="str">
        <f t="shared" si="4"/>
        <v>Blow Out</v>
      </c>
    </row>
    <row r="66" spans="1:8" x14ac:dyDescent="0.35">
      <c r="A66">
        <f>'Spot Prices'!C66-'Spot Prices'!B66</f>
        <v>2.5</v>
      </c>
      <c r="B66">
        <f>'Spot Prices'!D66-'Spot Prices'!B66</f>
        <v>7.4350000000000023</v>
      </c>
      <c r="C66">
        <f t="shared" si="0"/>
        <v>3.1506666666666652</v>
      </c>
      <c r="D66">
        <f t="shared" si="0"/>
        <v>4.5798333333333305</v>
      </c>
      <c r="E66">
        <f t="shared" si="1"/>
        <v>0.20651713922979226</v>
      </c>
      <c r="F66">
        <f t="shared" si="2"/>
        <v>0.62342152188944433</v>
      </c>
      <c r="G66" t="str">
        <f t="shared" si="3"/>
        <v>Blow Out</v>
      </c>
      <c r="H66" t="str">
        <f t="shared" si="4"/>
        <v>Blow Out</v>
      </c>
    </row>
    <row r="67" spans="1:8" x14ac:dyDescent="0.35">
      <c r="A67">
        <f>'Spot Prices'!C67-'Spot Prices'!B67</f>
        <v>2.5</v>
      </c>
      <c r="B67">
        <f>'Spot Prices'!D67-'Spot Prices'!B67</f>
        <v>7.0599999999999881</v>
      </c>
      <c r="C67">
        <f t="shared" si="0"/>
        <v>3.1839999999999984</v>
      </c>
      <c r="D67">
        <f t="shared" si="0"/>
        <v>4.5119999999999969</v>
      </c>
      <c r="E67">
        <f t="shared" si="1"/>
        <v>0.21482412060301467</v>
      </c>
      <c r="F67">
        <f t="shared" si="2"/>
        <v>0.564716312056736</v>
      </c>
      <c r="G67" t="str">
        <f t="shared" si="3"/>
        <v>Blow Out</v>
      </c>
      <c r="H67" t="str">
        <f t="shared" si="4"/>
        <v>Blow Out</v>
      </c>
    </row>
    <row r="68" spans="1:8" x14ac:dyDescent="0.35">
      <c r="A68">
        <f>'Spot Prices'!C68-'Spot Prices'!B68</f>
        <v>2.4000000000000057</v>
      </c>
      <c r="B68">
        <f>'Spot Prices'!D68-'Spot Prices'!B68</f>
        <v>7.1800000000000068</v>
      </c>
      <c r="C68">
        <f t="shared" ref="C68:D131" si="5">AVERAGE(A68:A97)</f>
        <v>3.1973333333333316</v>
      </c>
      <c r="D68">
        <f t="shared" si="5"/>
        <v>4.4008333333333294</v>
      </c>
      <c r="E68">
        <f t="shared" ref="E68:E131" si="6">ABS(A68-C68)/C68</f>
        <v>0.2493744787322747</v>
      </c>
      <c r="F68">
        <f t="shared" ref="F68:F131" si="7">ABS(B68-D68)/D68</f>
        <v>0.63150918386669497</v>
      </c>
      <c r="G68" t="str">
        <f t="shared" ref="G68:G131" si="8">IF(OR(E68&gt;0.1),"Blow Out","Normal")</f>
        <v>Blow Out</v>
      </c>
      <c r="H68" t="str">
        <f t="shared" ref="H68:H131" si="9">IF(OR(F68&gt;0.1),"Blow Out","Normal")</f>
        <v>Blow Out</v>
      </c>
    </row>
    <row r="69" spans="1:8" x14ac:dyDescent="0.35">
      <c r="A69">
        <f>'Spot Prices'!C69-'Spot Prices'!B69</f>
        <v>2.5</v>
      </c>
      <c r="B69">
        <f>'Spot Prices'!D69-'Spot Prices'!B69</f>
        <v>5.8699999999999903</v>
      </c>
      <c r="C69">
        <f t="shared" si="5"/>
        <v>3.220666666666665</v>
      </c>
      <c r="D69">
        <f t="shared" si="5"/>
        <v>4.3748333333333296</v>
      </c>
      <c r="E69">
        <f t="shared" si="6"/>
        <v>0.22376319602566716</v>
      </c>
      <c r="F69">
        <f t="shared" si="7"/>
        <v>0.34176540058668797</v>
      </c>
      <c r="G69" t="str">
        <f t="shared" si="8"/>
        <v>Blow Out</v>
      </c>
      <c r="H69" t="str">
        <f t="shared" si="9"/>
        <v>Blow Out</v>
      </c>
    </row>
    <row r="70" spans="1:8" x14ac:dyDescent="0.35">
      <c r="A70">
        <f>'Spot Prices'!C70-'Spot Prices'!B70</f>
        <v>2.5999999999999943</v>
      </c>
      <c r="B70">
        <f>'Spot Prices'!D70-'Spot Prices'!B70</f>
        <v>5.6550000000000011</v>
      </c>
      <c r="C70">
        <f t="shared" si="5"/>
        <v>3.240666666666665</v>
      </c>
      <c r="D70">
        <f t="shared" si="5"/>
        <v>4.3924999999999974</v>
      </c>
      <c r="E70">
        <f t="shared" si="6"/>
        <v>0.19769594733594045</v>
      </c>
      <c r="F70">
        <f t="shared" si="7"/>
        <v>0.28742174160500955</v>
      </c>
      <c r="G70" t="str">
        <f t="shared" si="8"/>
        <v>Blow Out</v>
      </c>
      <c r="H70" t="str">
        <f t="shared" si="9"/>
        <v>Blow Out</v>
      </c>
    </row>
    <row r="71" spans="1:8" x14ac:dyDescent="0.35">
      <c r="A71">
        <f>'Spot Prices'!C71-'Spot Prices'!B71</f>
        <v>2.5999999999999943</v>
      </c>
      <c r="B71">
        <f>'Spot Prices'!D71-'Spot Prices'!B71</f>
        <v>5.6550000000000011</v>
      </c>
      <c r="C71">
        <f t="shared" si="5"/>
        <v>3.2573333333333325</v>
      </c>
      <c r="D71">
        <f t="shared" si="5"/>
        <v>4.4173333333333309</v>
      </c>
      <c r="E71">
        <f t="shared" si="6"/>
        <v>0.20180106426524919</v>
      </c>
      <c r="F71">
        <f t="shared" si="7"/>
        <v>0.28018412315122343</v>
      </c>
      <c r="G71" t="str">
        <f t="shared" si="8"/>
        <v>Blow Out</v>
      </c>
      <c r="H71" t="str">
        <f t="shared" si="9"/>
        <v>Blow Out</v>
      </c>
    </row>
    <row r="72" spans="1:8" x14ac:dyDescent="0.35">
      <c r="A72">
        <f>'Spot Prices'!C72-'Spot Prices'!B72</f>
        <v>2.5999999999999943</v>
      </c>
      <c r="B72">
        <f>'Spot Prices'!D72-'Spot Prices'!B72</f>
        <v>5.6550000000000011</v>
      </c>
      <c r="C72">
        <f t="shared" si="5"/>
        <v>3.2679999999999989</v>
      </c>
      <c r="D72">
        <f t="shared" si="5"/>
        <v>4.4198333333333304</v>
      </c>
      <c r="E72">
        <f t="shared" si="6"/>
        <v>0.20440636474908347</v>
      </c>
      <c r="F72">
        <f t="shared" si="7"/>
        <v>0.27946000980429236</v>
      </c>
      <c r="G72" t="str">
        <f t="shared" si="8"/>
        <v>Blow Out</v>
      </c>
      <c r="H72" t="str">
        <f t="shared" si="9"/>
        <v>Blow Out</v>
      </c>
    </row>
    <row r="73" spans="1:8" x14ac:dyDescent="0.35">
      <c r="A73">
        <f>'Spot Prices'!C73-'Spot Prices'!B73</f>
        <v>2.7599999999999909</v>
      </c>
      <c r="B73">
        <f>'Spot Prices'!D73-'Spot Prices'!B73</f>
        <v>5.9449999999999932</v>
      </c>
      <c r="C73">
        <f t="shared" si="5"/>
        <v>3.2766666666666655</v>
      </c>
      <c r="D73">
        <f t="shared" si="5"/>
        <v>4.4534999999999965</v>
      </c>
      <c r="E73">
        <f t="shared" si="6"/>
        <v>0.15768056968464134</v>
      </c>
      <c r="F73">
        <f t="shared" si="7"/>
        <v>0.33490513079600265</v>
      </c>
      <c r="G73" t="str">
        <f t="shared" si="8"/>
        <v>Blow Out</v>
      </c>
      <c r="H73" t="str">
        <f t="shared" si="9"/>
        <v>Blow Out</v>
      </c>
    </row>
    <row r="74" spans="1:8" x14ac:dyDescent="0.35">
      <c r="A74">
        <f>'Spot Prices'!C74-'Spot Prices'!B74</f>
        <v>2.7999999999999972</v>
      </c>
      <c r="B74">
        <f>'Spot Prices'!D74-'Spot Prices'!B74</f>
        <v>5.914999999999992</v>
      </c>
      <c r="C74">
        <f t="shared" si="5"/>
        <v>3.2773333333333325</v>
      </c>
      <c r="D74">
        <f t="shared" si="5"/>
        <v>4.420666666666663</v>
      </c>
      <c r="E74">
        <f t="shared" si="6"/>
        <v>0.1456468673718477</v>
      </c>
      <c r="F74">
        <f t="shared" si="7"/>
        <v>0.33803347911325526</v>
      </c>
      <c r="G74" t="str">
        <f t="shared" si="8"/>
        <v>Blow Out</v>
      </c>
      <c r="H74" t="str">
        <f t="shared" si="9"/>
        <v>Blow Out</v>
      </c>
    </row>
    <row r="75" spans="1:8" x14ac:dyDescent="0.35">
      <c r="A75">
        <f>'Spot Prices'!C75-'Spot Prices'!B75</f>
        <v>2.769999999999996</v>
      </c>
      <c r="B75">
        <f>'Spot Prices'!D75-'Spot Prices'!B75</f>
        <v>4.7150000000000034</v>
      </c>
      <c r="C75">
        <f t="shared" si="5"/>
        <v>3.2739999999999996</v>
      </c>
      <c r="D75">
        <f t="shared" si="5"/>
        <v>4.4466666666666637</v>
      </c>
      <c r="E75">
        <f t="shared" si="6"/>
        <v>0.15394013439218193</v>
      </c>
      <c r="F75">
        <f t="shared" si="7"/>
        <v>6.0344827586208384E-2</v>
      </c>
      <c r="G75" t="str">
        <f t="shared" si="8"/>
        <v>Blow Out</v>
      </c>
      <c r="H75" t="str">
        <f t="shared" si="9"/>
        <v>Normal</v>
      </c>
    </row>
    <row r="76" spans="1:8" x14ac:dyDescent="0.35">
      <c r="A76">
        <f>'Spot Prices'!C76-'Spot Prices'!B76</f>
        <v>2.9599999999999937</v>
      </c>
      <c r="B76">
        <f>'Spot Prices'!D76-'Spot Prices'!B76</f>
        <v>4.25</v>
      </c>
      <c r="C76">
        <f t="shared" si="5"/>
        <v>3.2716666666666665</v>
      </c>
      <c r="D76">
        <f t="shared" si="5"/>
        <v>4.5444999999999975</v>
      </c>
      <c r="E76">
        <f t="shared" si="6"/>
        <v>9.5262353540501096E-2</v>
      </c>
      <c r="F76">
        <f t="shared" si="7"/>
        <v>6.4803608757838638E-2</v>
      </c>
      <c r="G76" t="str">
        <f t="shared" si="8"/>
        <v>Normal</v>
      </c>
      <c r="H76" t="str">
        <f t="shared" si="9"/>
        <v>Normal</v>
      </c>
    </row>
    <row r="77" spans="1:8" x14ac:dyDescent="0.35">
      <c r="A77">
        <f>'Spot Prices'!C77-'Spot Prices'!B77</f>
        <v>3</v>
      </c>
      <c r="B77">
        <f>'Spot Prices'!D77-'Spot Prices'!B77</f>
        <v>3.7349999999999994</v>
      </c>
      <c r="C77">
        <f t="shared" si="5"/>
        <v>3.2629999999999999</v>
      </c>
      <c r="D77">
        <f t="shared" si="5"/>
        <v>4.6578333333333308</v>
      </c>
      <c r="E77">
        <f t="shared" si="6"/>
        <v>8.0600674226172203E-2</v>
      </c>
      <c r="F77">
        <f t="shared" si="7"/>
        <v>0.19812502236375967</v>
      </c>
      <c r="G77" t="str">
        <f t="shared" si="8"/>
        <v>Normal</v>
      </c>
      <c r="H77" t="str">
        <f t="shared" si="9"/>
        <v>Blow Out</v>
      </c>
    </row>
    <row r="78" spans="1:8" x14ac:dyDescent="0.35">
      <c r="A78">
        <f>'Spot Prices'!C78-'Spot Prices'!B78</f>
        <v>3</v>
      </c>
      <c r="B78">
        <f>'Spot Prices'!D78-'Spot Prices'!B78</f>
        <v>3.7349999999999994</v>
      </c>
      <c r="C78">
        <f t="shared" si="5"/>
        <v>3.2530000000000001</v>
      </c>
      <c r="D78">
        <f t="shared" si="5"/>
        <v>4.7883333333333304</v>
      </c>
      <c r="E78">
        <f t="shared" si="6"/>
        <v>7.7774362127267169E-2</v>
      </c>
      <c r="F78">
        <f t="shared" si="7"/>
        <v>0.21997911590671737</v>
      </c>
      <c r="G78" t="str">
        <f t="shared" si="8"/>
        <v>Normal</v>
      </c>
      <c r="H78" t="str">
        <f t="shared" si="9"/>
        <v>Blow Out</v>
      </c>
    </row>
    <row r="79" spans="1:8" x14ac:dyDescent="0.35">
      <c r="A79">
        <f>'Spot Prices'!C79-'Spot Prices'!B79</f>
        <v>3</v>
      </c>
      <c r="B79">
        <f>'Spot Prices'!D79-'Spot Prices'!B79</f>
        <v>3.7349999999999994</v>
      </c>
      <c r="C79">
        <f t="shared" si="5"/>
        <v>3.2546666666666666</v>
      </c>
      <c r="D79">
        <f t="shared" si="5"/>
        <v>4.833833333333331</v>
      </c>
      <c r="E79">
        <f t="shared" si="6"/>
        <v>7.824662023760752E-2</v>
      </c>
      <c r="F79">
        <f t="shared" si="7"/>
        <v>0.22732131158845612</v>
      </c>
      <c r="G79" t="str">
        <f t="shared" si="8"/>
        <v>Normal</v>
      </c>
      <c r="H79" t="str">
        <f t="shared" si="9"/>
        <v>Blow Out</v>
      </c>
    </row>
    <row r="80" spans="1:8" x14ac:dyDescent="0.35">
      <c r="A80">
        <f>'Spot Prices'!C80-'Spot Prices'!B80</f>
        <v>2.9000000000000057</v>
      </c>
      <c r="B80">
        <f>'Spot Prices'!D80-'Spot Prices'!B80</f>
        <v>3.5100000000000051</v>
      </c>
      <c r="C80">
        <f t="shared" si="5"/>
        <v>3.2556666666666669</v>
      </c>
      <c r="D80">
        <f t="shared" si="5"/>
        <v>4.9078333333333299</v>
      </c>
      <c r="E80">
        <f t="shared" si="6"/>
        <v>0.10924541824510942</v>
      </c>
      <c r="F80">
        <f t="shared" si="7"/>
        <v>0.28481678948619399</v>
      </c>
      <c r="G80" t="str">
        <f t="shared" si="8"/>
        <v>Blow Out</v>
      </c>
      <c r="H80" t="str">
        <f t="shared" si="9"/>
        <v>Blow Out</v>
      </c>
    </row>
    <row r="81" spans="1:8" x14ac:dyDescent="0.35">
      <c r="A81">
        <f>'Spot Prices'!C81-'Spot Prices'!B81</f>
        <v>3.230000000000004</v>
      </c>
      <c r="B81">
        <f>'Spot Prices'!D81-'Spot Prices'!B81</f>
        <v>3.7600000000000051</v>
      </c>
      <c r="C81">
        <f t="shared" si="5"/>
        <v>3.2589999999999999</v>
      </c>
      <c r="D81">
        <f t="shared" si="5"/>
        <v>5.0228333333333302</v>
      </c>
      <c r="E81">
        <f t="shared" si="6"/>
        <v>8.898435102791015E-3</v>
      </c>
      <c r="F81">
        <f t="shared" si="7"/>
        <v>0.25141852208248849</v>
      </c>
      <c r="G81" t="str">
        <f t="shared" si="8"/>
        <v>Normal</v>
      </c>
      <c r="H81" t="str">
        <f t="shared" si="9"/>
        <v>Blow Out</v>
      </c>
    </row>
    <row r="82" spans="1:8" x14ac:dyDescent="0.35">
      <c r="A82">
        <f>'Spot Prices'!C82-'Spot Prices'!B82</f>
        <v>3.7999999999999972</v>
      </c>
      <c r="B82">
        <f>'Spot Prices'!D82-'Spot Prices'!B82</f>
        <v>3.7349999999999994</v>
      </c>
      <c r="C82">
        <f t="shared" si="5"/>
        <v>3.2546666666666662</v>
      </c>
      <c r="D82">
        <f t="shared" si="5"/>
        <v>5.0734999999999975</v>
      </c>
      <c r="E82">
        <f t="shared" si="6"/>
        <v>0.16755428103236308</v>
      </c>
      <c r="F82">
        <f t="shared" si="7"/>
        <v>0.263821819256923</v>
      </c>
      <c r="G82" t="str">
        <f t="shared" si="8"/>
        <v>Blow Out</v>
      </c>
      <c r="H82" t="str">
        <f t="shared" si="9"/>
        <v>Blow Out</v>
      </c>
    </row>
    <row r="83" spans="1:8" x14ac:dyDescent="0.35">
      <c r="A83">
        <f>'Spot Prices'!C83-'Spot Prices'!B83</f>
        <v>3.7999999999999972</v>
      </c>
      <c r="B83">
        <f>'Spot Prices'!D83-'Spot Prices'!B83</f>
        <v>3.6349999999999909</v>
      </c>
      <c r="C83">
        <f t="shared" si="5"/>
        <v>3.2376666666666667</v>
      </c>
      <c r="D83">
        <f t="shared" si="5"/>
        <v>5.1118333333333306</v>
      </c>
      <c r="E83">
        <f t="shared" si="6"/>
        <v>0.17368475239369827</v>
      </c>
      <c r="F83">
        <f t="shared" si="7"/>
        <v>0.28890482866551603</v>
      </c>
      <c r="G83" t="str">
        <f t="shared" si="8"/>
        <v>Blow Out</v>
      </c>
      <c r="H83" t="str">
        <f t="shared" si="9"/>
        <v>Blow Out</v>
      </c>
    </row>
    <row r="84" spans="1:8" x14ac:dyDescent="0.35">
      <c r="A84">
        <f>'Spot Prices'!C84-'Spot Prices'!B84</f>
        <v>3.8499999999999943</v>
      </c>
      <c r="B84">
        <f>'Spot Prices'!D84-'Spot Prices'!B84</f>
        <v>3.8249999999999886</v>
      </c>
      <c r="C84">
        <f t="shared" si="5"/>
        <v>3.2206666666666668</v>
      </c>
      <c r="D84">
        <f t="shared" si="5"/>
        <v>5.1534999999999984</v>
      </c>
      <c r="E84">
        <f t="shared" si="6"/>
        <v>0.19540467812047013</v>
      </c>
      <c r="F84">
        <f t="shared" si="7"/>
        <v>0.25778597069952658</v>
      </c>
      <c r="G84" t="str">
        <f t="shared" si="8"/>
        <v>Blow Out</v>
      </c>
      <c r="H84" t="str">
        <f t="shared" si="9"/>
        <v>Blow Out</v>
      </c>
    </row>
    <row r="85" spans="1:8" x14ac:dyDescent="0.35">
      <c r="A85">
        <f>'Spot Prices'!C85-'Spot Prices'!B85</f>
        <v>3.8499999999999943</v>
      </c>
      <c r="B85">
        <f>'Spot Prices'!D85-'Spot Prices'!B85</f>
        <v>3.8249999999999886</v>
      </c>
      <c r="C85">
        <f t="shared" si="5"/>
        <v>3.2020000000000004</v>
      </c>
      <c r="D85">
        <f t="shared" si="5"/>
        <v>5.1888333333333323</v>
      </c>
      <c r="E85">
        <f t="shared" si="6"/>
        <v>0.20237351655215297</v>
      </c>
      <c r="F85">
        <f t="shared" si="7"/>
        <v>0.26284007323419084</v>
      </c>
      <c r="G85" t="str">
        <f t="shared" si="8"/>
        <v>Blow Out</v>
      </c>
      <c r="H85" t="str">
        <f t="shared" si="9"/>
        <v>Blow Out</v>
      </c>
    </row>
    <row r="86" spans="1:8" x14ac:dyDescent="0.35">
      <c r="A86">
        <f>'Spot Prices'!C86-'Spot Prices'!B86</f>
        <v>3.8499999999999943</v>
      </c>
      <c r="B86">
        <f>'Spot Prices'!D86-'Spot Prices'!B86</f>
        <v>3.8249999999999886</v>
      </c>
      <c r="C86">
        <f t="shared" si="5"/>
        <v>3.1926666666666677</v>
      </c>
      <c r="D86">
        <f t="shared" si="5"/>
        <v>5.2158333333333324</v>
      </c>
      <c r="E86">
        <f t="shared" si="6"/>
        <v>0.20588849446648355</v>
      </c>
      <c r="F86">
        <f t="shared" si="7"/>
        <v>0.26665601533791544</v>
      </c>
      <c r="G86" t="str">
        <f t="shared" si="8"/>
        <v>Blow Out</v>
      </c>
      <c r="H86" t="str">
        <f t="shared" si="9"/>
        <v>Blow Out</v>
      </c>
    </row>
    <row r="87" spans="1:8" x14ac:dyDescent="0.35">
      <c r="A87">
        <f>'Spot Prices'!C87-'Spot Prices'!B87</f>
        <v>3.7999999999999972</v>
      </c>
      <c r="B87">
        <f>'Spot Prices'!D87-'Spot Prices'!B87</f>
        <v>3.519999999999996</v>
      </c>
      <c r="C87">
        <f t="shared" si="5"/>
        <v>3.1510000000000016</v>
      </c>
      <c r="D87">
        <f t="shared" si="5"/>
        <v>5.2179999999999991</v>
      </c>
      <c r="E87">
        <f t="shared" si="6"/>
        <v>0.20596635988574905</v>
      </c>
      <c r="F87">
        <f t="shared" si="7"/>
        <v>0.32541203526255336</v>
      </c>
      <c r="G87" t="str">
        <f t="shared" si="8"/>
        <v>Blow Out</v>
      </c>
      <c r="H87" t="str">
        <f t="shared" si="9"/>
        <v>Blow Out</v>
      </c>
    </row>
    <row r="88" spans="1:8" x14ac:dyDescent="0.35">
      <c r="A88">
        <f>'Spot Prices'!C88-'Spot Prices'!B88</f>
        <v>3</v>
      </c>
      <c r="B88">
        <f>'Spot Prices'!D88-'Spot Prices'!B88</f>
        <v>4.3349999999999937</v>
      </c>
      <c r="C88">
        <f t="shared" si="5"/>
        <v>3.0976666666666683</v>
      </c>
      <c r="D88">
        <f t="shared" si="5"/>
        <v>5.2563333333333313</v>
      </c>
      <c r="E88">
        <f t="shared" si="6"/>
        <v>3.1529107930701052E-2</v>
      </c>
      <c r="F88">
        <f t="shared" si="7"/>
        <v>0.17528061386264276</v>
      </c>
      <c r="G88" t="str">
        <f t="shared" si="8"/>
        <v>Normal</v>
      </c>
      <c r="H88" t="str">
        <f t="shared" si="9"/>
        <v>Blow Out</v>
      </c>
    </row>
    <row r="89" spans="1:8" x14ac:dyDescent="0.35">
      <c r="A89">
        <f>'Spot Prices'!C89-'Spot Prices'!B89</f>
        <v>3</v>
      </c>
      <c r="B89">
        <f>'Spot Prices'!D89-'Spot Prices'!B89</f>
        <v>3.7950000000000017</v>
      </c>
      <c r="C89">
        <f t="shared" si="5"/>
        <v>3.0643333333333351</v>
      </c>
      <c r="D89">
        <f t="shared" si="5"/>
        <v>5.2121666666666648</v>
      </c>
      <c r="E89">
        <f t="shared" si="6"/>
        <v>2.0994234743827399E-2</v>
      </c>
      <c r="F89">
        <f t="shared" si="7"/>
        <v>0.27189588462891251</v>
      </c>
      <c r="G89" t="str">
        <f t="shared" si="8"/>
        <v>Normal</v>
      </c>
      <c r="H89" t="str">
        <f t="shared" si="9"/>
        <v>Blow Out</v>
      </c>
    </row>
    <row r="90" spans="1:8" x14ac:dyDescent="0.35">
      <c r="A90">
        <f>'Spot Prices'!C90-'Spot Prices'!B90</f>
        <v>3.5</v>
      </c>
      <c r="B90">
        <f>'Spot Prices'!D90-'Spot Prices'!B90</f>
        <v>3.789999999999992</v>
      </c>
      <c r="C90">
        <f t="shared" si="5"/>
        <v>3.0593333333333352</v>
      </c>
      <c r="D90">
        <f t="shared" si="5"/>
        <v>5.2706666666666671</v>
      </c>
      <c r="E90">
        <f t="shared" si="6"/>
        <v>0.14404009588145494</v>
      </c>
      <c r="F90">
        <f t="shared" si="7"/>
        <v>0.28092587907918193</v>
      </c>
      <c r="G90" t="str">
        <f t="shared" si="8"/>
        <v>Blow Out</v>
      </c>
      <c r="H90" t="str">
        <f t="shared" si="9"/>
        <v>Blow Out</v>
      </c>
    </row>
    <row r="91" spans="1:8" x14ac:dyDescent="0.35">
      <c r="A91">
        <f>'Spot Prices'!C91-'Spot Prices'!B91</f>
        <v>3.5</v>
      </c>
      <c r="B91">
        <f>'Spot Prices'!D91-'Spot Prices'!B91</f>
        <v>3.789999999999992</v>
      </c>
      <c r="C91">
        <f t="shared" si="5"/>
        <v>3.0376666666666687</v>
      </c>
      <c r="D91">
        <f t="shared" si="5"/>
        <v>5.3293333333333353</v>
      </c>
      <c r="E91">
        <f t="shared" si="6"/>
        <v>0.15220015362668637</v>
      </c>
      <c r="F91">
        <f t="shared" si="7"/>
        <v>0.28884163122341933</v>
      </c>
      <c r="G91" t="str">
        <f t="shared" si="8"/>
        <v>Blow Out</v>
      </c>
      <c r="H91" t="str">
        <f t="shared" si="9"/>
        <v>Blow Out</v>
      </c>
    </row>
    <row r="92" spans="1:8" x14ac:dyDescent="0.35">
      <c r="A92">
        <f>'Spot Prices'!C92-'Spot Prices'!B92</f>
        <v>3.5</v>
      </c>
      <c r="B92">
        <f>'Spot Prices'!D92-'Spot Prices'!B92</f>
        <v>3.789999999999992</v>
      </c>
      <c r="C92">
        <f t="shared" si="5"/>
        <v>3.0160000000000027</v>
      </c>
      <c r="D92">
        <f t="shared" si="5"/>
        <v>5.3880000000000017</v>
      </c>
      <c r="E92">
        <f t="shared" si="6"/>
        <v>0.16047745358090082</v>
      </c>
      <c r="F92">
        <f t="shared" si="7"/>
        <v>0.29658500371195418</v>
      </c>
      <c r="G92" t="str">
        <f t="shared" si="8"/>
        <v>Blow Out</v>
      </c>
      <c r="H92" t="str">
        <f t="shared" si="9"/>
        <v>Blow Out</v>
      </c>
    </row>
    <row r="93" spans="1:8" x14ac:dyDescent="0.35">
      <c r="A93">
        <f>'Spot Prices'!C93-'Spot Prices'!B93</f>
        <v>3.5</v>
      </c>
      <c r="B93">
        <f>'Spot Prices'!D93-'Spot Prices'!B93</f>
        <v>3.789999999999992</v>
      </c>
      <c r="C93">
        <f t="shared" si="5"/>
        <v>3.0060000000000024</v>
      </c>
      <c r="D93">
        <f t="shared" si="5"/>
        <v>5.4661666666666688</v>
      </c>
      <c r="E93">
        <f t="shared" si="6"/>
        <v>0.16433799068529512</v>
      </c>
      <c r="F93">
        <f t="shared" si="7"/>
        <v>0.30664390035674166</v>
      </c>
      <c r="G93" t="str">
        <f t="shared" si="8"/>
        <v>Blow Out</v>
      </c>
      <c r="H93" t="str">
        <f t="shared" si="9"/>
        <v>Blow Out</v>
      </c>
    </row>
    <row r="94" spans="1:8" x14ac:dyDescent="0.35">
      <c r="A94">
        <f>'Spot Prices'!C94-'Spot Prices'!B94</f>
        <v>3.9100000000000108</v>
      </c>
      <c r="B94">
        <f>'Spot Prices'!D94-'Spot Prices'!B94</f>
        <v>3.25</v>
      </c>
      <c r="C94">
        <f t="shared" si="5"/>
        <v>2.9953333333333356</v>
      </c>
      <c r="D94">
        <f t="shared" si="5"/>
        <v>5.5375000000000023</v>
      </c>
      <c r="E94">
        <f t="shared" si="6"/>
        <v>0.30536389939906783</v>
      </c>
      <c r="F94">
        <f t="shared" si="7"/>
        <v>0.41309255079006796</v>
      </c>
      <c r="G94" t="str">
        <f t="shared" si="8"/>
        <v>Blow Out</v>
      </c>
      <c r="H94" t="str">
        <f t="shared" si="9"/>
        <v>Blow Out</v>
      </c>
    </row>
    <row r="95" spans="1:8" x14ac:dyDescent="0.35">
      <c r="A95">
        <f>'Spot Prices'!C95-'Spot Prices'!B95</f>
        <v>3.539999999999992</v>
      </c>
      <c r="B95">
        <f>'Spot Prices'!D95-'Spot Prices'!B95</f>
        <v>4.6799999999999926</v>
      </c>
      <c r="C95">
        <f t="shared" si="5"/>
        <v>2.9716666666666689</v>
      </c>
      <c r="D95">
        <f t="shared" si="5"/>
        <v>5.6326666666666689</v>
      </c>
      <c r="E95">
        <f t="shared" si="6"/>
        <v>0.19125070106561617</v>
      </c>
      <c r="F95">
        <f t="shared" si="7"/>
        <v>0.16913244170907965</v>
      </c>
      <c r="G95" t="str">
        <f t="shared" si="8"/>
        <v>Blow Out</v>
      </c>
      <c r="H95" t="str">
        <f t="shared" si="9"/>
        <v>Blow Out</v>
      </c>
    </row>
    <row r="96" spans="1:8" x14ac:dyDescent="0.35">
      <c r="A96">
        <f>'Spot Prices'!C96-'Spot Prices'!B96</f>
        <v>3.5</v>
      </c>
      <c r="B96">
        <f>'Spot Prices'!D96-'Spot Prices'!B96</f>
        <v>5.3999999999999915</v>
      </c>
      <c r="C96">
        <f t="shared" si="5"/>
        <v>2.9603333333333359</v>
      </c>
      <c r="D96">
        <f t="shared" si="5"/>
        <v>5.6425000000000036</v>
      </c>
      <c r="E96">
        <f t="shared" si="6"/>
        <v>0.1822992906204246</v>
      </c>
      <c r="F96">
        <f t="shared" si="7"/>
        <v>4.2977403633143466E-2</v>
      </c>
      <c r="G96" t="str">
        <f t="shared" si="8"/>
        <v>Blow Out</v>
      </c>
      <c r="H96" t="str">
        <f t="shared" si="9"/>
        <v>Normal</v>
      </c>
    </row>
    <row r="97" spans="1:8" x14ac:dyDescent="0.35">
      <c r="A97">
        <f>'Spot Prices'!C97-'Spot Prices'!B97</f>
        <v>2.8999999999999915</v>
      </c>
      <c r="B97">
        <f>'Spot Prices'!D97-'Spot Prices'!B97</f>
        <v>3.7249999999999943</v>
      </c>
      <c r="C97">
        <f t="shared" si="5"/>
        <v>2.9470000000000023</v>
      </c>
      <c r="D97">
        <f t="shared" si="5"/>
        <v>5.6356666666666717</v>
      </c>
      <c r="E97">
        <f t="shared" si="6"/>
        <v>1.5948422124197753E-2</v>
      </c>
      <c r="F97">
        <f t="shared" si="7"/>
        <v>0.33903117052108755</v>
      </c>
      <c r="G97" t="str">
        <f t="shared" si="8"/>
        <v>Normal</v>
      </c>
      <c r="H97" t="str">
        <f t="shared" si="9"/>
        <v>Blow Out</v>
      </c>
    </row>
    <row r="98" spans="1:8" x14ac:dyDescent="0.35">
      <c r="A98">
        <f>'Spot Prices'!C98-'Spot Prices'!B98</f>
        <v>3.1000000000000085</v>
      </c>
      <c r="B98">
        <f>'Spot Prices'!D98-'Spot Prices'!B98</f>
        <v>6.4000000000000057</v>
      </c>
      <c r="C98">
        <f t="shared" si="5"/>
        <v>2.9536666666666691</v>
      </c>
      <c r="D98">
        <f t="shared" si="5"/>
        <v>5.6846666666666712</v>
      </c>
      <c r="E98">
        <f t="shared" si="6"/>
        <v>4.9542940977318352E-2</v>
      </c>
      <c r="F98">
        <f t="shared" si="7"/>
        <v>0.12583558109534429</v>
      </c>
      <c r="G98" t="str">
        <f t="shared" si="8"/>
        <v>Normal</v>
      </c>
      <c r="H98" t="str">
        <f t="shared" si="9"/>
        <v>Blow Out</v>
      </c>
    </row>
    <row r="99" spans="1:8" x14ac:dyDescent="0.35">
      <c r="A99">
        <f>'Spot Prices'!C99-'Spot Prices'!B99</f>
        <v>3.1000000000000085</v>
      </c>
      <c r="B99">
        <f>'Spot Prices'!D99-'Spot Prices'!B99</f>
        <v>6.4000000000000057</v>
      </c>
      <c r="C99">
        <f t="shared" si="5"/>
        <v>2.9536666666666687</v>
      </c>
      <c r="D99">
        <f t="shared" si="5"/>
        <v>5.6445000000000052</v>
      </c>
      <c r="E99">
        <f t="shared" si="6"/>
        <v>4.9542940977318511E-2</v>
      </c>
      <c r="F99">
        <f t="shared" si="7"/>
        <v>0.13384710780405701</v>
      </c>
      <c r="G99" t="str">
        <f t="shared" si="8"/>
        <v>Normal</v>
      </c>
      <c r="H99" t="str">
        <f t="shared" si="9"/>
        <v>Blow Out</v>
      </c>
    </row>
    <row r="100" spans="1:8" x14ac:dyDescent="0.35">
      <c r="A100">
        <f>'Spot Prices'!C100-'Spot Prices'!B100</f>
        <v>3.1000000000000085</v>
      </c>
      <c r="B100">
        <f>'Spot Prices'!D100-'Spot Prices'!B100</f>
        <v>6.4000000000000057</v>
      </c>
      <c r="C100">
        <f t="shared" si="5"/>
        <v>2.9503333333333348</v>
      </c>
      <c r="D100">
        <f t="shared" si="5"/>
        <v>5.5920000000000032</v>
      </c>
      <c r="E100">
        <f t="shared" si="6"/>
        <v>5.0728731216814024E-2</v>
      </c>
      <c r="F100">
        <f t="shared" si="7"/>
        <v>0.14449213161659549</v>
      </c>
      <c r="G100" t="str">
        <f t="shared" si="8"/>
        <v>Normal</v>
      </c>
      <c r="H100" t="str">
        <f t="shared" si="9"/>
        <v>Blow Out</v>
      </c>
    </row>
    <row r="101" spans="1:8" x14ac:dyDescent="0.35">
      <c r="A101">
        <f>'Spot Prices'!C101-'Spot Prices'!B101</f>
        <v>2.9199999999999875</v>
      </c>
      <c r="B101">
        <f>'Spot Prices'!D101-'Spot Prices'!B101</f>
        <v>5.7299999999999898</v>
      </c>
      <c r="C101">
        <f t="shared" si="5"/>
        <v>2.943666666666668</v>
      </c>
      <c r="D101">
        <f t="shared" si="5"/>
        <v>5.5023333333333362</v>
      </c>
      <c r="E101">
        <f t="shared" si="6"/>
        <v>8.0398595855555935E-3</v>
      </c>
      <c r="F101">
        <f t="shared" si="7"/>
        <v>4.1376385775729108E-2</v>
      </c>
      <c r="G101" t="str">
        <f t="shared" si="8"/>
        <v>Normal</v>
      </c>
      <c r="H101" t="str">
        <f t="shared" si="9"/>
        <v>Normal</v>
      </c>
    </row>
    <row r="102" spans="1:8" x14ac:dyDescent="0.35">
      <c r="A102">
        <f>'Spot Prices'!C102-'Spot Prices'!B102</f>
        <v>2.8599999999999994</v>
      </c>
      <c r="B102">
        <f>'Spot Prices'!D102-'Spot Prices'!B102</f>
        <v>6.664999999999992</v>
      </c>
      <c r="C102">
        <f t="shared" si="5"/>
        <v>2.9430000000000023</v>
      </c>
      <c r="D102">
        <f t="shared" si="5"/>
        <v>5.4498333333333369</v>
      </c>
      <c r="E102">
        <f t="shared" si="6"/>
        <v>2.8202514441047499E-2</v>
      </c>
      <c r="F102">
        <f t="shared" si="7"/>
        <v>0.22297317960793683</v>
      </c>
      <c r="G102" t="str">
        <f t="shared" si="8"/>
        <v>Normal</v>
      </c>
      <c r="H102" t="str">
        <f t="shared" si="9"/>
        <v>Blow Out</v>
      </c>
    </row>
    <row r="103" spans="1:8" x14ac:dyDescent="0.35">
      <c r="A103">
        <f>'Spot Prices'!C103-'Spot Prices'!B103</f>
        <v>2.7800000000000011</v>
      </c>
      <c r="B103">
        <f>'Spot Prices'!D103-'Spot Prices'!B103</f>
        <v>4.960000000000008</v>
      </c>
      <c r="C103">
        <f t="shared" si="5"/>
        <v>2.944333333333335</v>
      </c>
      <c r="D103">
        <f t="shared" si="5"/>
        <v>5.3603333333333358</v>
      </c>
      <c r="E103">
        <f t="shared" si="6"/>
        <v>5.5813426921770791E-2</v>
      </c>
      <c r="F103">
        <f t="shared" si="7"/>
        <v>7.4684410173495627E-2</v>
      </c>
      <c r="G103" t="str">
        <f t="shared" si="8"/>
        <v>Normal</v>
      </c>
      <c r="H103" t="str">
        <f t="shared" si="9"/>
        <v>Normal</v>
      </c>
    </row>
    <row r="104" spans="1:8" x14ac:dyDescent="0.35">
      <c r="A104">
        <f>'Spot Prices'!C104-'Spot Prices'!B104</f>
        <v>2.7000000000000028</v>
      </c>
      <c r="B104">
        <f>'Spot Prices'!D104-'Spot Prices'!B104</f>
        <v>6.6950000000000074</v>
      </c>
      <c r="C104">
        <f t="shared" si="5"/>
        <v>2.9426666666666681</v>
      </c>
      <c r="D104">
        <f t="shared" si="5"/>
        <v>5.35666666666667</v>
      </c>
      <c r="E104">
        <f t="shared" si="6"/>
        <v>8.2464884458540486E-2</v>
      </c>
      <c r="F104">
        <f t="shared" si="7"/>
        <v>0.24984443061605535</v>
      </c>
      <c r="G104" t="str">
        <f t="shared" si="8"/>
        <v>Normal</v>
      </c>
      <c r="H104" t="str">
        <f t="shared" si="9"/>
        <v>Blow Out</v>
      </c>
    </row>
    <row r="105" spans="1:8" x14ac:dyDescent="0.35">
      <c r="A105">
        <f>'Spot Prices'!C105-'Spot Prices'!B105</f>
        <v>2.7000000000000028</v>
      </c>
      <c r="B105">
        <f>'Spot Prices'!D105-'Spot Prices'!B105</f>
        <v>7.6500000000000057</v>
      </c>
      <c r="C105">
        <f t="shared" si="5"/>
        <v>2.9436666666666675</v>
      </c>
      <c r="D105">
        <f t="shared" si="5"/>
        <v>5.2951666666666704</v>
      </c>
      <c r="E105">
        <f t="shared" si="6"/>
        <v>8.2776582493488154E-2</v>
      </c>
      <c r="F105">
        <f t="shared" si="7"/>
        <v>0.44471373264927144</v>
      </c>
      <c r="G105" t="str">
        <f t="shared" si="8"/>
        <v>Normal</v>
      </c>
      <c r="H105" t="str">
        <f t="shared" si="9"/>
        <v>Blow Out</v>
      </c>
    </row>
    <row r="106" spans="1:8" x14ac:dyDescent="0.35">
      <c r="A106">
        <f>'Spot Prices'!C106-'Spot Prices'!B106</f>
        <v>2.7000000000000028</v>
      </c>
      <c r="B106">
        <f>'Spot Prices'!D106-'Spot Prices'!B106</f>
        <v>7.6500000000000057</v>
      </c>
      <c r="C106">
        <f t="shared" si="5"/>
        <v>2.9446666666666674</v>
      </c>
      <c r="D106">
        <f t="shared" si="5"/>
        <v>5.2018333333333366</v>
      </c>
      <c r="E106">
        <f t="shared" si="6"/>
        <v>8.3088068824993616E-2</v>
      </c>
      <c r="F106">
        <f t="shared" si="7"/>
        <v>0.47063535292044489</v>
      </c>
      <c r="G106" t="str">
        <f t="shared" si="8"/>
        <v>Normal</v>
      </c>
      <c r="H106" t="str">
        <f t="shared" si="9"/>
        <v>Blow Out</v>
      </c>
    </row>
    <row r="107" spans="1:8" x14ac:dyDescent="0.35">
      <c r="A107">
        <f>'Spot Prices'!C107-'Spot Prices'!B107</f>
        <v>2.7000000000000028</v>
      </c>
      <c r="B107">
        <f>'Spot Prices'!D107-'Spot Prices'!B107</f>
        <v>7.6500000000000057</v>
      </c>
      <c r="C107">
        <f t="shared" si="5"/>
        <v>2.9456666666666669</v>
      </c>
      <c r="D107">
        <f t="shared" si="5"/>
        <v>5.0466666666666695</v>
      </c>
      <c r="E107">
        <f t="shared" si="6"/>
        <v>8.3399343668664944E-2</v>
      </c>
      <c r="F107">
        <f t="shared" si="7"/>
        <v>0.51585204755614289</v>
      </c>
      <c r="G107" t="str">
        <f t="shared" si="8"/>
        <v>Normal</v>
      </c>
      <c r="H107" t="str">
        <f t="shared" si="9"/>
        <v>Blow Out</v>
      </c>
    </row>
    <row r="108" spans="1:8" x14ac:dyDescent="0.35">
      <c r="A108">
        <f>'Spot Prices'!C108-'Spot Prices'!B108</f>
        <v>3.0499999999999972</v>
      </c>
      <c r="B108">
        <f>'Spot Prices'!D108-'Spot Prices'!B108</f>
        <v>5.1000000000000085</v>
      </c>
      <c r="C108">
        <f t="shared" si="5"/>
        <v>2.9423333333333335</v>
      </c>
      <c r="D108">
        <f t="shared" si="5"/>
        <v>4.8760000000000021</v>
      </c>
      <c r="E108">
        <f t="shared" si="6"/>
        <v>3.6592273705674756E-2</v>
      </c>
      <c r="F108">
        <f t="shared" si="7"/>
        <v>4.593929450369285E-2</v>
      </c>
      <c r="G108" t="str">
        <f t="shared" si="8"/>
        <v>Normal</v>
      </c>
      <c r="H108" t="str">
        <f t="shared" si="9"/>
        <v>Normal</v>
      </c>
    </row>
    <row r="109" spans="1:8" x14ac:dyDescent="0.35">
      <c r="A109">
        <f>'Spot Prices'!C109-'Spot Prices'!B109</f>
        <v>3.0300000000000011</v>
      </c>
      <c r="B109">
        <f>'Spot Prices'!D109-'Spot Prices'!B109</f>
        <v>5.9549999999999983</v>
      </c>
      <c r="C109">
        <f t="shared" si="5"/>
        <v>2.9240000000000004</v>
      </c>
      <c r="D109">
        <f t="shared" si="5"/>
        <v>4.7953333333333346</v>
      </c>
      <c r="E109">
        <f t="shared" si="6"/>
        <v>3.6251709986320366E-2</v>
      </c>
      <c r="F109">
        <f t="shared" si="7"/>
        <v>0.24183233699429935</v>
      </c>
      <c r="G109" t="str">
        <f t="shared" si="8"/>
        <v>Normal</v>
      </c>
      <c r="H109" t="str">
        <f t="shared" si="9"/>
        <v>Blow Out</v>
      </c>
    </row>
    <row r="110" spans="1:8" x14ac:dyDescent="0.35">
      <c r="A110">
        <f>'Spot Prices'!C110-'Spot Prices'!B110</f>
        <v>3</v>
      </c>
      <c r="B110">
        <f>'Spot Prices'!D110-'Spot Prices'!B110</f>
        <v>6.960000000000008</v>
      </c>
      <c r="C110">
        <f t="shared" si="5"/>
        <v>2.9063333333333339</v>
      </c>
      <c r="D110">
        <f t="shared" si="5"/>
        <v>4.6761666666666688</v>
      </c>
      <c r="E110">
        <f t="shared" si="6"/>
        <v>3.2228466567266696E-2</v>
      </c>
      <c r="F110">
        <f t="shared" si="7"/>
        <v>0.48839861710090277</v>
      </c>
      <c r="G110" t="str">
        <f t="shared" si="8"/>
        <v>Normal</v>
      </c>
      <c r="H110" t="str">
        <f t="shared" si="9"/>
        <v>Blow Out</v>
      </c>
    </row>
    <row r="111" spans="1:8" x14ac:dyDescent="0.35">
      <c r="A111">
        <f>'Spot Prices'!C111-'Spot Prices'!B111</f>
        <v>3.0999999999999943</v>
      </c>
      <c r="B111">
        <f>'Spot Prices'!D111-'Spot Prices'!B111</f>
        <v>5.2800000000000011</v>
      </c>
      <c r="C111">
        <f t="shared" si="5"/>
        <v>2.8963333333333336</v>
      </c>
      <c r="D111">
        <f t="shared" si="5"/>
        <v>4.5133333333333345</v>
      </c>
      <c r="E111">
        <f t="shared" si="6"/>
        <v>7.0318793877314073E-2</v>
      </c>
      <c r="F111">
        <f t="shared" si="7"/>
        <v>0.1698670605612998</v>
      </c>
      <c r="G111" t="str">
        <f t="shared" si="8"/>
        <v>Normal</v>
      </c>
      <c r="H111" t="str">
        <f t="shared" si="9"/>
        <v>Blow Out</v>
      </c>
    </row>
    <row r="112" spans="1:8" x14ac:dyDescent="0.35">
      <c r="A112">
        <f>'Spot Prices'!C112-'Spot Prices'!B112</f>
        <v>3.2900000000000063</v>
      </c>
      <c r="B112">
        <f>'Spot Prices'!D112-'Spot Prices'!B112</f>
        <v>4.8850000000000051</v>
      </c>
      <c r="C112">
        <f t="shared" si="5"/>
        <v>2.8830000000000009</v>
      </c>
      <c r="D112">
        <f t="shared" si="5"/>
        <v>4.4065000000000021</v>
      </c>
      <c r="E112">
        <f t="shared" si="6"/>
        <v>0.14117238987166328</v>
      </c>
      <c r="F112">
        <f t="shared" si="7"/>
        <v>0.10858958356972717</v>
      </c>
      <c r="G112" t="str">
        <f t="shared" si="8"/>
        <v>Blow Out</v>
      </c>
      <c r="H112" t="str">
        <f t="shared" si="9"/>
        <v>Blow Out</v>
      </c>
    </row>
    <row r="113" spans="1:8" x14ac:dyDescent="0.35">
      <c r="A113">
        <f>'Spot Prices'!C113-'Spot Prices'!B113</f>
        <v>3.2900000000000063</v>
      </c>
      <c r="B113">
        <f>'Spot Prices'!D113-'Spot Prices'!B113</f>
        <v>4.8850000000000051</v>
      </c>
      <c r="C113">
        <f t="shared" si="5"/>
        <v>2.8633333333333342</v>
      </c>
      <c r="D113">
        <f t="shared" si="5"/>
        <v>4.3128333333333346</v>
      </c>
      <c r="E113">
        <f t="shared" si="6"/>
        <v>0.14901047729918696</v>
      </c>
      <c r="F113">
        <f t="shared" si="7"/>
        <v>0.13266607411987563</v>
      </c>
      <c r="G113" t="str">
        <f t="shared" si="8"/>
        <v>Blow Out</v>
      </c>
      <c r="H113" t="str">
        <f t="shared" si="9"/>
        <v>Blow Out</v>
      </c>
    </row>
    <row r="114" spans="1:8" x14ac:dyDescent="0.35">
      <c r="A114">
        <f>'Spot Prices'!C114-'Spot Prices'!B114</f>
        <v>3.2900000000000063</v>
      </c>
      <c r="B114">
        <f>'Spot Prices'!D114-'Spot Prices'!B114</f>
        <v>4.8850000000000051</v>
      </c>
      <c r="C114">
        <f t="shared" si="5"/>
        <v>2.8373333333333339</v>
      </c>
      <c r="D114">
        <f t="shared" si="5"/>
        <v>4.2371666666666687</v>
      </c>
      <c r="E114">
        <f t="shared" si="6"/>
        <v>0.15953947368421248</v>
      </c>
      <c r="F114">
        <f t="shared" si="7"/>
        <v>0.15289304960075586</v>
      </c>
      <c r="G114" t="str">
        <f t="shared" si="8"/>
        <v>Blow Out</v>
      </c>
      <c r="H114" t="str">
        <f t="shared" si="9"/>
        <v>Blow Out</v>
      </c>
    </row>
    <row r="115" spans="1:8" x14ac:dyDescent="0.35">
      <c r="A115">
        <f>'Spot Prices'!C115-'Spot Prices'!B115</f>
        <v>3.5700000000000074</v>
      </c>
      <c r="B115">
        <f>'Spot Prices'!D115-'Spot Prices'!B115</f>
        <v>4.6350000000000051</v>
      </c>
      <c r="C115">
        <f t="shared" si="5"/>
        <v>2.827666666666667</v>
      </c>
      <c r="D115">
        <f t="shared" si="5"/>
        <v>4.1500000000000021</v>
      </c>
      <c r="E115">
        <f t="shared" si="6"/>
        <v>0.26252505010020288</v>
      </c>
      <c r="F115">
        <f t="shared" si="7"/>
        <v>0.11686746987951874</v>
      </c>
      <c r="G115" t="str">
        <f t="shared" si="8"/>
        <v>Blow Out</v>
      </c>
      <c r="H115" t="str">
        <f t="shared" si="9"/>
        <v>Blow Out</v>
      </c>
    </row>
    <row r="116" spans="1:8" x14ac:dyDescent="0.35">
      <c r="A116">
        <f>'Spot Prices'!C116-'Spot Prices'!B116</f>
        <v>2.6000000000000085</v>
      </c>
      <c r="B116">
        <f>'Spot Prices'!D116-'Spot Prices'!B116</f>
        <v>3.8900000000000006</v>
      </c>
      <c r="C116">
        <f t="shared" si="5"/>
        <v>2.8113333333333332</v>
      </c>
      <c r="D116">
        <f t="shared" si="5"/>
        <v>4.0780000000000012</v>
      </c>
      <c r="E116">
        <f t="shared" si="6"/>
        <v>7.5171923168125931E-2</v>
      </c>
      <c r="F116">
        <f t="shared" si="7"/>
        <v>4.6101029916625937E-2</v>
      </c>
      <c r="G116" t="str">
        <f t="shared" si="8"/>
        <v>Normal</v>
      </c>
      <c r="H116" t="str">
        <f t="shared" si="9"/>
        <v>Normal</v>
      </c>
    </row>
    <row r="117" spans="1:8" x14ac:dyDescent="0.35">
      <c r="A117">
        <f>'Spot Prices'!C117-'Spot Prices'!B117</f>
        <v>2.2000000000000028</v>
      </c>
      <c r="B117">
        <f>'Spot Prices'!D117-'Spot Prices'!B117</f>
        <v>4.6700000000000017</v>
      </c>
      <c r="C117">
        <f t="shared" si="5"/>
        <v>2.8163333333333331</v>
      </c>
      <c r="D117">
        <f t="shared" si="5"/>
        <v>4.0175000000000018</v>
      </c>
      <c r="E117">
        <f t="shared" si="6"/>
        <v>0.21884246656408937</v>
      </c>
      <c r="F117">
        <f t="shared" si="7"/>
        <v>0.16241443683883</v>
      </c>
      <c r="G117" t="str">
        <f t="shared" si="8"/>
        <v>Blow Out</v>
      </c>
      <c r="H117" t="str">
        <f t="shared" si="9"/>
        <v>Blow Out</v>
      </c>
    </row>
    <row r="118" spans="1:8" x14ac:dyDescent="0.35">
      <c r="A118">
        <f>'Spot Prices'!C118-'Spot Prices'!B118</f>
        <v>2</v>
      </c>
      <c r="B118">
        <f>'Spot Prices'!D118-'Spot Prices'!B118</f>
        <v>3.0100000000000051</v>
      </c>
      <c r="C118">
        <f t="shared" si="5"/>
        <v>2.8029999999999999</v>
      </c>
      <c r="D118">
        <f t="shared" si="5"/>
        <v>3.9008333333333352</v>
      </c>
      <c r="E118">
        <f t="shared" si="6"/>
        <v>0.2864787727434891</v>
      </c>
      <c r="F118">
        <f t="shared" si="7"/>
        <v>0.22837000640888605</v>
      </c>
      <c r="G118" t="str">
        <f t="shared" si="8"/>
        <v>Blow Out</v>
      </c>
      <c r="H118" t="str">
        <f t="shared" si="9"/>
        <v>Blow Out</v>
      </c>
    </row>
    <row r="119" spans="1:8" x14ac:dyDescent="0.35">
      <c r="A119">
        <f>'Spot Prices'!C119-'Spot Prices'!B119</f>
        <v>2.8500000000000085</v>
      </c>
      <c r="B119">
        <f>'Spot Prices'!D119-'Spot Prices'!B119</f>
        <v>5.5500000000000114</v>
      </c>
      <c r="C119">
        <f t="shared" si="5"/>
        <v>2.796333333333334</v>
      </c>
      <c r="D119">
        <f t="shared" si="5"/>
        <v>3.8395000000000015</v>
      </c>
      <c r="E119">
        <f t="shared" si="6"/>
        <v>1.9191798784124869E-2</v>
      </c>
      <c r="F119">
        <f t="shared" si="7"/>
        <v>0.44550071623909604</v>
      </c>
      <c r="G119" t="str">
        <f t="shared" si="8"/>
        <v>Normal</v>
      </c>
      <c r="H119" t="str">
        <f t="shared" si="9"/>
        <v>Blow Out</v>
      </c>
    </row>
    <row r="120" spans="1:8" x14ac:dyDescent="0.35">
      <c r="A120">
        <f>'Spot Prices'!C120-'Spot Prices'!B120</f>
        <v>2.8500000000000085</v>
      </c>
      <c r="B120">
        <f>'Spot Prices'!D120-'Spot Prices'!B120</f>
        <v>5.5500000000000114</v>
      </c>
      <c r="C120">
        <f t="shared" si="5"/>
        <v>2.7613333333333339</v>
      </c>
      <c r="D120">
        <f t="shared" si="5"/>
        <v>3.6935000000000011</v>
      </c>
      <c r="E120">
        <f t="shared" si="6"/>
        <v>3.2110091743122154E-2</v>
      </c>
      <c r="F120">
        <f t="shared" si="7"/>
        <v>0.5026397725734425</v>
      </c>
      <c r="G120" t="str">
        <f t="shared" si="8"/>
        <v>Normal</v>
      </c>
      <c r="H120" t="str">
        <f t="shared" si="9"/>
        <v>Blow Out</v>
      </c>
    </row>
    <row r="121" spans="1:8" x14ac:dyDescent="0.35">
      <c r="A121">
        <f>'Spot Prices'!C121-'Spot Prices'!B121</f>
        <v>2.8500000000000085</v>
      </c>
      <c r="B121">
        <f>'Spot Prices'!D121-'Spot Prices'!B121</f>
        <v>5.5500000000000114</v>
      </c>
      <c r="C121">
        <f t="shared" si="5"/>
        <v>2.7263333333333342</v>
      </c>
      <c r="D121">
        <f t="shared" si="5"/>
        <v>3.5475000000000008</v>
      </c>
      <c r="E121">
        <f t="shared" si="6"/>
        <v>4.5360068468030687E-2</v>
      </c>
      <c r="F121">
        <f t="shared" si="7"/>
        <v>0.56448202959831151</v>
      </c>
      <c r="G121" t="str">
        <f t="shared" si="8"/>
        <v>Normal</v>
      </c>
      <c r="H121" t="str">
        <f t="shared" si="9"/>
        <v>Blow Out</v>
      </c>
    </row>
    <row r="122" spans="1:8" x14ac:dyDescent="0.35">
      <c r="A122">
        <f>'Spot Prices'!C122-'Spot Prices'!B122</f>
        <v>3.2000000000000028</v>
      </c>
      <c r="B122">
        <f>'Spot Prices'!D122-'Spot Prices'!B122</f>
        <v>6.1350000000000051</v>
      </c>
      <c r="C122">
        <f t="shared" si="5"/>
        <v>2.723333333333334</v>
      </c>
      <c r="D122">
        <f t="shared" si="5"/>
        <v>3.4511666666666669</v>
      </c>
      <c r="E122">
        <f t="shared" si="6"/>
        <v>0.17503059975520269</v>
      </c>
      <c r="F122">
        <f t="shared" si="7"/>
        <v>0.77765972859419652</v>
      </c>
      <c r="G122" t="str">
        <f t="shared" si="8"/>
        <v>Blow Out</v>
      </c>
      <c r="H122" t="str">
        <f t="shared" si="9"/>
        <v>Blow Out</v>
      </c>
    </row>
    <row r="123" spans="1:8" x14ac:dyDescent="0.35">
      <c r="A123">
        <f>'Spot Prices'!C123-'Spot Prices'!B123</f>
        <v>3.1799999999999926</v>
      </c>
      <c r="B123">
        <f>'Spot Prices'!D123-'Spot Prices'!B123</f>
        <v>5.9299999999999926</v>
      </c>
      <c r="C123">
        <f t="shared" si="5"/>
        <v>2.7043333333333335</v>
      </c>
      <c r="D123">
        <f t="shared" si="5"/>
        <v>3.3474999999999997</v>
      </c>
      <c r="E123">
        <f t="shared" si="6"/>
        <v>0.1758905460372214</v>
      </c>
      <c r="F123">
        <f t="shared" si="7"/>
        <v>0.77147124719940052</v>
      </c>
      <c r="G123" t="str">
        <f t="shared" si="8"/>
        <v>Blow Out</v>
      </c>
      <c r="H123" t="str">
        <f t="shared" si="9"/>
        <v>Blow Out</v>
      </c>
    </row>
    <row r="124" spans="1:8" x14ac:dyDescent="0.35">
      <c r="A124">
        <f>'Spot Prices'!C124-'Spot Prices'!B124</f>
        <v>3.2000000000000028</v>
      </c>
      <c r="B124">
        <f>'Spot Prices'!D124-'Spot Prices'!B124</f>
        <v>6.105000000000004</v>
      </c>
      <c r="C124">
        <f t="shared" si="5"/>
        <v>2.6816666666666671</v>
      </c>
      <c r="D124">
        <f t="shared" si="5"/>
        <v>3.2575000000000003</v>
      </c>
      <c r="E124">
        <f t="shared" si="6"/>
        <v>0.19328775637041729</v>
      </c>
      <c r="F124">
        <f t="shared" si="7"/>
        <v>0.87413660782809011</v>
      </c>
      <c r="G124" t="str">
        <f t="shared" si="8"/>
        <v>Blow Out</v>
      </c>
      <c r="H124" t="str">
        <f t="shared" si="9"/>
        <v>Blow Out</v>
      </c>
    </row>
    <row r="125" spans="1:8" x14ac:dyDescent="0.35">
      <c r="A125">
        <f>'Spot Prices'!C125-'Spot Prices'!B125</f>
        <v>3.2000000000000028</v>
      </c>
      <c r="B125">
        <f>'Spot Prices'!D125-'Spot Prices'!B125</f>
        <v>4.9749999999999943</v>
      </c>
      <c r="C125">
        <f t="shared" si="5"/>
        <v>2.6566666666666672</v>
      </c>
      <c r="D125">
        <f t="shared" si="5"/>
        <v>3.158666666666667</v>
      </c>
      <c r="E125">
        <f t="shared" si="6"/>
        <v>0.20451693851944877</v>
      </c>
      <c r="F125">
        <f t="shared" si="7"/>
        <v>0.57503165892781571</v>
      </c>
      <c r="G125" t="str">
        <f t="shared" si="8"/>
        <v>Blow Out</v>
      </c>
      <c r="H125" t="str">
        <f t="shared" si="9"/>
        <v>Blow Out</v>
      </c>
    </row>
    <row r="126" spans="1:8" x14ac:dyDescent="0.35">
      <c r="A126">
        <f>'Spot Prices'!C126-'Spot Prices'!B126</f>
        <v>3.0999999999999943</v>
      </c>
      <c r="B126">
        <f>'Spot Prices'!D126-'Spot Prices'!B126</f>
        <v>5.1950000000000074</v>
      </c>
      <c r="C126">
        <f t="shared" si="5"/>
        <v>2.6316666666666673</v>
      </c>
      <c r="D126">
        <f t="shared" si="5"/>
        <v>3.0975000000000006</v>
      </c>
      <c r="E126">
        <f t="shared" si="6"/>
        <v>0.17796073464217615</v>
      </c>
      <c r="F126">
        <f t="shared" si="7"/>
        <v>0.67715899919289957</v>
      </c>
      <c r="G126" t="str">
        <f t="shared" si="8"/>
        <v>Blow Out</v>
      </c>
      <c r="H126" t="str">
        <f t="shared" si="9"/>
        <v>Blow Out</v>
      </c>
    </row>
    <row r="127" spans="1:8" x14ac:dyDescent="0.35">
      <c r="A127">
        <f>'Spot Prices'!C127-'Spot Prices'!B127</f>
        <v>3.0999999999999943</v>
      </c>
      <c r="B127">
        <f>'Spot Prices'!D127-'Spot Prices'!B127</f>
        <v>5.1950000000000074</v>
      </c>
      <c r="C127">
        <f t="shared" si="5"/>
        <v>2.6100000000000008</v>
      </c>
      <c r="D127">
        <f t="shared" si="5"/>
        <v>3.0290000000000004</v>
      </c>
      <c r="E127">
        <f t="shared" si="6"/>
        <v>0.18773946360153004</v>
      </c>
      <c r="F127">
        <f t="shared" si="7"/>
        <v>0.71508748761967866</v>
      </c>
      <c r="G127" t="str">
        <f t="shared" si="8"/>
        <v>Blow Out</v>
      </c>
      <c r="H127" t="str">
        <f t="shared" si="9"/>
        <v>Blow Out</v>
      </c>
    </row>
    <row r="128" spans="1:8" x14ac:dyDescent="0.35">
      <c r="A128">
        <f>'Spot Prices'!C128-'Spot Prices'!B128</f>
        <v>3.0999999999999943</v>
      </c>
      <c r="B128">
        <f>'Spot Prices'!D128-'Spot Prices'!B128</f>
        <v>5.1950000000000074</v>
      </c>
      <c r="C128">
        <f t="shared" si="5"/>
        <v>2.5890000000000009</v>
      </c>
      <c r="D128">
        <f t="shared" si="5"/>
        <v>2.9363333333333332</v>
      </c>
      <c r="E128">
        <f t="shared" si="6"/>
        <v>0.19737350328311831</v>
      </c>
      <c r="F128">
        <f t="shared" si="7"/>
        <v>0.76921330457486914</v>
      </c>
      <c r="G128" t="str">
        <f t="shared" si="8"/>
        <v>Blow Out</v>
      </c>
      <c r="H128" t="str">
        <f t="shared" si="9"/>
        <v>Blow Out</v>
      </c>
    </row>
    <row r="129" spans="1:8" x14ac:dyDescent="0.35">
      <c r="A129">
        <f>'Spot Prices'!C129-'Spot Prices'!B129</f>
        <v>3</v>
      </c>
      <c r="B129">
        <f>'Spot Prices'!D129-'Spot Prices'!B129</f>
        <v>4.8250000000000028</v>
      </c>
      <c r="C129">
        <f t="shared" si="5"/>
        <v>2.5670000000000011</v>
      </c>
      <c r="D129">
        <f t="shared" si="5"/>
        <v>2.8554999999999997</v>
      </c>
      <c r="E129">
        <f t="shared" si="6"/>
        <v>0.16867939228671552</v>
      </c>
      <c r="F129">
        <f t="shared" si="7"/>
        <v>0.68972158991420185</v>
      </c>
      <c r="G129" t="str">
        <f t="shared" si="8"/>
        <v>Blow Out</v>
      </c>
      <c r="H129" t="str">
        <f t="shared" si="9"/>
        <v>Blow Out</v>
      </c>
    </row>
    <row r="130" spans="1:8" x14ac:dyDescent="0.35">
      <c r="A130">
        <f>'Spot Prices'!C130-'Spot Prices'!B130</f>
        <v>2.9000000000000057</v>
      </c>
      <c r="B130">
        <f>'Spot Prices'!D130-'Spot Prices'!B130</f>
        <v>3.710000000000008</v>
      </c>
      <c r="C130">
        <f t="shared" si="5"/>
        <v>2.5520000000000014</v>
      </c>
      <c r="D130">
        <f t="shared" si="5"/>
        <v>2.7544999999999997</v>
      </c>
      <c r="E130">
        <f t="shared" si="6"/>
        <v>0.13636363636363796</v>
      </c>
      <c r="F130">
        <f t="shared" si="7"/>
        <v>0.3468869123252889</v>
      </c>
      <c r="G130" t="str">
        <f t="shared" si="8"/>
        <v>Blow Out</v>
      </c>
      <c r="H130" t="str">
        <f t="shared" si="9"/>
        <v>Blow Out</v>
      </c>
    </row>
    <row r="131" spans="1:8" x14ac:dyDescent="0.35">
      <c r="A131">
        <f>'Spot Prices'!C131-'Spot Prices'!B131</f>
        <v>2.9000000000000057</v>
      </c>
      <c r="B131">
        <f>'Spot Prices'!D131-'Spot Prices'!B131</f>
        <v>4.1550000000000011</v>
      </c>
      <c r="C131">
        <f t="shared" si="5"/>
        <v>2.5436666666666681</v>
      </c>
      <c r="D131">
        <f t="shared" si="5"/>
        <v>2.7273333333333327</v>
      </c>
      <c r="E131">
        <f t="shared" si="6"/>
        <v>0.14008648931988105</v>
      </c>
      <c r="F131">
        <f t="shared" si="7"/>
        <v>0.52346614519677415</v>
      </c>
      <c r="G131" t="str">
        <f t="shared" si="8"/>
        <v>Blow Out</v>
      </c>
      <c r="H131" t="str">
        <f t="shared" si="9"/>
        <v>Blow Out</v>
      </c>
    </row>
    <row r="132" spans="1:8" x14ac:dyDescent="0.35">
      <c r="A132">
        <f>'Spot Prices'!C132-'Spot Prices'!B132</f>
        <v>2.8999999999999915</v>
      </c>
      <c r="B132">
        <f>'Spot Prices'!D132-'Spot Prices'!B132</f>
        <v>3.9799999999999898</v>
      </c>
      <c r="C132">
        <f t="shared" ref="C132:D195" si="10">AVERAGE(A132:A161)</f>
        <v>2.5336666666666678</v>
      </c>
      <c r="D132">
        <f t="shared" si="10"/>
        <v>2.6813333333333329</v>
      </c>
      <c r="E132">
        <f t="shared" ref="E132:E195" si="11">ABS(A132-C132)/C132</f>
        <v>0.14458623865280495</v>
      </c>
      <c r="F132">
        <f t="shared" ref="F132:F195" si="12">ABS(B132-D132)/D132</f>
        <v>0.48433615116856926</v>
      </c>
      <c r="G132" t="str">
        <f t="shared" ref="G132:G195" si="13">IF(OR(E132&gt;0.1),"Blow Out","Normal")</f>
        <v>Blow Out</v>
      </c>
      <c r="H132" t="str">
        <f t="shared" ref="H132:H195" si="14">IF(OR(F132&gt;0.1),"Blow Out","Normal")</f>
        <v>Blow Out</v>
      </c>
    </row>
    <row r="133" spans="1:8" x14ac:dyDescent="0.35">
      <c r="A133">
        <f>'Spot Prices'!C133-'Spot Prices'!B133</f>
        <v>2.7299999999999898</v>
      </c>
      <c r="B133">
        <f>'Spot Prices'!D133-'Spot Prices'!B133</f>
        <v>4.8499999999999943</v>
      </c>
      <c r="C133">
        <f t="shared" si="10"/>
        <v>2.5236666666666681</v>
      </c>
      <c r="D133">
        <f t="shared" si="10"/>
        <v>2.6411666666666664</v>
      </c>
      <c r="E133">
        <f t="shared" si="11"/>
        <v>8.1759344868572822E-2</v>
      </c>
      <c r="F133">
        <f t="shared" si="12"/>
        <v>0.8363097116173388</v>
      </c>
      <c r="G133" t="str">
        <f t="shared" si="13"/>
        <v>Normal</v>
      </c>
      <c r="H133" t="str">
        <f t="shared" si="14"/>
        <v>Blow Out</v>
      </c>
    </row>
    <row r="134" spans="1:8" x14ac:dyDescent="0.35">
      <c r="A134">
        <f>'Spot Prices'!C134-'Spot Prices'!B134</f>
        <v>2.7299999999999898</v>
      </c>
      <c r="B134">
        <f>'Spot Prices'!D134-'Spot Prices'!B134</f>
        <v>4.8499999999999943</v>
      </c>
      <c r="C134">
        <f t="shared" si="10"/>
        <v>2.5193333333333348</v>
      </c>
      <c r="D134">
        <f t="shared" si="10"/>
        <v>2.5720000000000005</v>
      </c>
      <c r="E134">
        <f t="shared" si="11"/>
        <v>8.3620005292400726E-2</v>
      </c>
      <c r="F134">
        <f t="shared" si="12"/>
        <v>0.88569206842923531</v>
      </c>
      <c r="G134" t="str">
        <f t="shared" si="13"/>
        <v>Normal</v>
      </c>
      <c r="H134" t="str">
        <f t="shared" si="14"/>
        <v>Blow Out</v>
      </c>
    </row>
    <row r="135" spans="1:8" x14ac:dyDescent="0.35">
      <c r="A135">
        <f>'Spot Prices'!C135-'Spot Prices'!B135</f>
        <v>2.7299999999999898</v>
      </c>
      <c r="B135">
        <f>'Spot Prices'!D135-'Spot Prices'!B135</f>
        <v>4.8499999999999943</v>
      </c>
      <c r="C135">
        <f t="shared" si="10"/>
        <v>2.5176666666666687</v>
      </c>
      <c r="D135">
        <f t="shared" si="10"/>
        <v>2.4846666666666675</v>
      </c>
      <c r="E135">
        <f t="shared" si="11"/>
        <v>8.4337349397585415E-2</v>
      </c>
      <c r="F135">
        <f t="shared" si="12"/>
        <v>0.95197209551918138</v>
      </c>
      <c r="G135" t="str">
        <f t="shared" si="13"/>
        <v>Normal</v>
      </c>
      <c r="H135" t="str">
        <f t="shared" si="14"/>
        <v>Blow Out</v>
      </c>
    </row>
    <row r="136" spans="1:8" x14ac:dyDescent="0.35">
      <c r="A136">
        <f>'Spot Prices'!C136-'Spot Prices'!B136</f>
        <v>2.7299999999999898</v>
      </c>
      <c r="B136">
        <f>'Spot Prices'!D136-'Spot Prices'!B136</f>
        <v>2.9949999999999903</v>
      </c>
      <c r="C136">
        <f t="shared" si="10"/>
        <v>2.5160000000000022</v>
      </c>
      <c r="D136">
        <f t="shared" si="10"/>
        <v>2.413333333333334</v>
      </c>
      <c r="E136">
        <f t="shared" si="11"/>
        <v>8.5055643879168266E-2</v>
      </c>
      <c r="F136">
        <f t="shared" si="12"/>
        <v>0.24102209944750946</v>
      </c>
      <c r="G136" t="str">
        <f t="shared" si="13"/>
        <v>Normal</v>
      </c>
      <c r="H136" t="str">
        <f t="shared" si="14"/>
        <v>Blow Out</v>
      </c>
    </row>
    <row r="137" spans="1:8" x14ac:dyDescent="0.35">
      <c r="A137">
        <f>'Spot Prices'!C137-'Spot Prices'!B137</f>
        <v>2.6000000000000085</v>
      </c>
      <c r="B137">
        <f>'Spot Prices'!D137-'Spot Prices'!B137</f>
        <v>2.5300000000000011</v>
      </c>
      <c r="C137">
        <f t="shared" si="10"/>
        <v>2.5183333333333358</v>
      </c>
      <c r="D137">
        <f t="shared" si="10"/>
        <v>2.4046666666666678</v>
      </c>
      <c r="E137">
        <f t="shared" si="11"/>
        <v>3.2428855062874663E-2</v>
      </c>
      <c r="F137">
        <f t="shared" si="12"/>
        <v>5.2120876074299931E-2</v>
      </c>
      <c r="G137" t="str">
        <f t="shared" si="13"/>
        <v>Normal</v>
      </c>
      <c r="H137" t="str">
        <f t="shared" si="14"/>
        <v>Normal</v>
      </c>
    </row>
    <row r="138" spans="1:8" x14ac:dyDescent="0.35">
      <c r="A138">
        <f>'Spot Prices'!C138-'Spot Prices'!B138</f>
        <v>2.5</v>
      </c>
      <c r="B138">
        <f>'Spot Prices'!D138-'Spot Prices'!B138</f>
        <v>2.6800000000000068</v>
      </c>
      <c r="C138">
        <f t="shared" si="10"/>
        <v>2.526000000000002</v>
      </c>
      <c r="D138">
        <f t="shared" si="10"/>
        <v>2.4208333333333343</v>
      </c>
      <c r="E138">
        <f t="shared" si="11"/>
        <v>1.0292953285828186E-2</v>
      </c>
      <c r="F138">
        <f t="shared" si="12"/>
        <v>0.10705679862306607</v>
      </c>
      <c r="G138" t="str">
        <f t="shared" si="13"/>
        <v>Normal</v>
      </c>
      <c r="H138" t="str">
        <f t="shared" si="14"/>
        <v>Blow Out</v>
      </c>
    </row>
    <row r="139" spans="1:8" x14ac:dyDescent="0.35">
      <c r="A139">
        <f>'Spot Prices'!C139-'Spot Prices'!B139</f>
        <v>2.5</v>
      </c>
      <c r="B139">
        <f>'Spot Prices'!D139-'Spot Prices'!B139</f>
        <v>2.3799999999999955</v>
      </c>
      <c r="C139">
        <f t="shared" si="10"/>
        <v>2.5393333333333348</v>
      </c>
      <c r="D139">
        <f t="shared" si="10"/>
        <v>2.4436666666666671</v>
      </c>
      <c r="E139">
        <f t="shared" si="11"/>
        <v>1.5489629824101372E-2</v>
      </c>
      <c r="F139">
        <f t="shared" si="12"/>
        <v>2.6053744373211691E-2</v>
      </c>
      <c r="G139" t="str">
        <f t="shared" si="13"/>
        <v>Normal</v>
      </c>
      <c r="H139" t="str">
        <f t="shared" si="14"/>
        <v>Normal</v>
      </c>
    </row>
    <row r="140" spans="1:8" x14ac:dyDescent="0.35">
      <c r="A140">
        <f>'Spot Prices'!C140-'Spot Prices'!B140</f>
        <v>2.7000000000000028</v>
      </c>
      <c r="B140">
        <f>'Spot Prices'!D140-'Spot Prices'!B140</f>
        <v>2.0750000000000028</v>
      </c>
      <c r="C140">
        <f t="shared" si="10"/>
        <v>2.552666666666668</v>
      </c>
      <c r="D140">
        <f t="shared" si="10"/>
        <v>2.4765000000000006</v>
      </c>
      <c r="E140">
        <f t="shared" si="11"/>
        <v>5.7717419691826116E-2</v>
      </c>
      <c r="F140">
        <f t="shared" si="12"/>
        <v>0.16212396527357062</v>
      </c>
      <c r="G140" t="str">
        <f t="shared" si="13"/>
        <v>Normal</v>
      </c>
      <c r="H140" t="str">
        <f t="shared" si="14"/>
        <v>Blow Out</v>
      </c>
    </row>
    <row r="141" spans="1:8" x14ac:dyDescent="0.35">
      <c r="A141">
        <f>'Spot Prices'!C141-'Spot Prices'!B141</f>
        <v>2.7000000000000028</v>
      </c>
      <c r="B141">
        <f>'Spot Prices'!D141-'Spot Prices'!B141</f>
        <v>2.0750000000000028</v>
      </c>
      <c r="C141">
        <f t="shared" si="10"/>
        <v>2.5593333333333343</v>
      </c>
      <c r="D141">
        <f t="shared" si="10"/>
        <v>2.5195000000000003</v>
      </c>
      <c r="E141">
        <f t="shared" si="11"/>
        <v>5.4962229747330726E-2</v>
      </c>
      <c r="F141">
        <f t="shared" si="12"/>
        <v>0.17642389362968741</v>
      </c>
      <c r="G141" t="str">
        <f t="shared" si="13"/>
        <v>Normal</v>
      </c>
      <c r="H141" t="str">
        <f t="shared" si="14"/>
        <v>Blow Out</v>
      </c>
    </row>
    <row r="142" spans="1:8" x14ac:dyDescent="0.35">
      <c r="A142">
        <f>'Spot Prices'!C142-'Spot Prices'!B142</f>
        <v>2.7000000000000028</v>
      </c>
      <c r="B142">
        <f>'Spot Prices'!D142-'Spot Prices'!B142</f>
        <v>2.0750000000000028</v>
      </c>
      <c r="C142">
        <f t="shared" si="10"/>
        <v>2.5660000000000012</v>
      </c>
      <c r="D142">
        <f t="shared" si="10"/>
        <v>2.5498333333333334</v>
      </c>
      <c r="E142">
        <f t="shared" si="11"/>
        <v>5.2221356196415283E-2</v>
      </c>
      <c r="F142">
        <f t="shared" si="12"/>
        <v>0.18622132165500904</v>
      </c>
      <c r="G142" t="str">
        <f t="shared" si="13"/>
        <v>Normal</v>
      </c>
      <c r="H142" t="str">
        <f t="shared" si="14"/>
        <v>Blow Out</v>
      </c>
    </row>
    <row r="143" spans="1:8" x14ac:dyDescent="0.35">
      <c r="A143">
        <f>'Spot Prices'!C143-'Spot Prices'!B143</f>
        <v>2.5100000000000051</v>
      </c>
      <c r="B143">
        <f>'Spot Prices'!D143-'Spot Prices'!B143</f>
        <v>2.6150000000000091</v>
      </c>
      <c r="C143">
        <f t="shared" si="10"/>
        <v>2.5836666666666677</v>
      </c>
      <c r="D143">
        <f t="shared" si="10"/>
        <v>2.6053333333333337</v>
      </c>
      <c r="E143">
        <f t="shared" si="11"/>
        <v>2.8512450006449176E-2</v>
      </c>
      <c r="F143">
        <f t="shared" si="12"/>
        <v>3.7103377686829725E-3</v>
      </c>
      <c r="G143" t="str">
        <f t="shared" si="13"/>
        <v>Normal</v>
      </c>
      <c r="H143" t="str">
        <f t="shared" si="14"/>
        <v>Normal</v>
      </c>
    </row>
    <row r="144" spans="1:8" x14ac:dyDescent="0.35">
      <c r="A144">
        <f>'Spot Prices'!C144-'Spot Prices'!B144</f>
        <v>3</v>
      </c>
      <c r="B144">
        <f>'Spot Prices'!D144-'Spot Prices'!B144</f>
        <v>2.269999999999996</v>
      </c>
      <c r="C144">
        <f t="shared" si="10"/>
        <v>2.6076666666666677</v>
      </c>
      <c r="D144">
        <f t="shared" si="10"/>
        <v>2.672166666666667</v>
      </c>
      <c r="E144">
        <f t="shared" si="11"/>
        <v>0.15045379010609697</v>
      </c>
      <c r="F144">
        <f t="shared" si="12"/>
        <v>0.15050208944053051</v>
      </c>
      <c r="G144" t="str">
        <f t="shared" si="13"/>
        <v>Blow Out</v>
      </c>
      <c r="H144" t="str">
        <f t="shared" si="14"/>
        <v>Blow Out</v>
      </c>
    </row>
    <row r="145" spans="1:8" x14ac:dyDescent="0.35">
      <c r="A145">
        <f>'Spot Prices'!C145-'Spot Prices'!B145</f>
        <v>3.0799999999999983</v>
      </c>
      <c r="B145">
        <f>'Spot Prices'!D145-'Spot Prices'!B145</f>
        <v>2.4749999999999943</v>
      </c>
      <c r="C145">
        <f t="shared" si="10"/>
        <v>2.6176666666666675</v>
      </c>
      <c r="D145">
        <f t="shared" si="10"/>
        <v>2.7271666666666672</v>
      </c>
      <c r="E145">
        <f t="shared" si="11"/>
        <v>0.17662039984719113</v>
      </c>
      <c r="F145">
        <f t="shared" si="12"/>
        <v>9.2464706960828508E-2</v>
      </c>
      <c r="G145" t="str">
        <f t="shared" si="13"/>
        <v>Blow Out</v>
      </c>
      <c r="H145" t="str">
        <f t="shared" si="14"/>
        <v>Normal</v>
      </c>
    </row>
    <row r="146" spans="1:8" x14ac:dyDescent="0.35">
      <c r="A146">
        <f>'Spot Prices'!C146-'Spot Prices'!B146</f>
        <v>2.75</v>
      </c>
      <c r="B146">
        <f>'Spot Prices'!D146-'Spot Prices'!B146</f>
        <v>2.0750000000000028</v>
      </c>
      <c r="C146">
        <f t="shared" si="10"/>
        <v>2.6200000000000014</v>
      </c>
      <c r="D146">
        <f t="shared" si="10"/>
        <v>2.7996666666666674</v>
      </c>
      <c r="E146">
        <f t="shared" si="11"/>
        <v>4.9618320610686446E-2</v>
      </c>
      <c r="F146">
        <f t="shared" si="12"/>
        <v>0.25884033813549151</v>
      </c>
      <c r="G146" t="str">
        <f t="shared" si="13"/>
        <v>Normal</v>
      </c>
      <c r="H146" t="str">
        <f t="shared" si="14"/>
        <v>Blow Out</v>
      </c>
    </row>
    <row r="147" spans="1:8" x14ac:dyDescent="0.35">
      <c r="A147">
        <f>'Spot Prices'!C147-'Spot Prices'!B147</f>
        <v>1.8000000000000114</v>
      </c>
      <c r="B147">
        <f>'Spot Prices'!D147-'Spot Prices'!B147</f>
        <v>1.1700000000000017</v>
      </c>
      <c r="C147">
        <f t="shared" si="10"/>
        <v>2.6333333333333346</v>
      </c>
      <c r="D147">
        <f t="shared" si="10"/>
        <v>2.8855000000000008</v>
      </c>
      <c r="E147">
        <f t="shared" si="11"/>
        <v>0.31645569620252767</v>
      </c>
      <c r="F147">
        <f t="shared" si="12"/>
        <v>0.59452434586726688</v>
      </c>
      <c r="G147" t="str">
        <f t="shared" si="13"/>
        <v>Blow Out</v>
      </c>
      <c r="H147" t="str">
        <f t="shared" si="14"/>
        <v>Blow Out</v>
      </c>
    </row>
    <row r="148" spans="1:8" x14ac:dyDescent="0.35">
      <c r="A148">
        <f>'Spot Prices'!C148-'Spot Prices'!B148</f>
        <v>1.8000000000000114</v>
      </c>
      <c r="B148">
        <f>'Spot Prices'!D148-'Spot Prices'!B148</f>
        <v>1.1700000000000017</v>
      </c>
      <c r="C148">
        <f t="shared" si="10"/>
        <v>2.6783333333333346</v>
      </c>
      <c r="D148">
        <f t="shared" si="10"/>
        <v>3.0015000000000009</v>
      </c>
      <c r="E148">
        <f t="shared" si="11"/>
        <v>0.32794026135656107</v>
      </c>
      <c r="F148">
        <f t="shared" si="12"/>
        <v>0.61019490254872522</v>
      </c>
      <c r="G148" t="str">
        <f t="shared" si="13"/>
        <v>Blow Out</v>
      </c>
      <c r="H148" t="str">
        <f t="shared" si="14"/>
        <v>Blow Out</v>
      </c>
    </row>
    <row r="149" spans="1:8" x14ac:dyDescent="0.35">
      <c r="A149">
        <f>'Spot Prices'!C149-'Spot Prices'!B149</f>
        <v>1.8000000000000114</v>
      </c>
      <c r="B149">
        <f>'Spot Prices'!D149-'Spot Prices'!B149</f>
        <v>1.1700000000000017</v>
      </c>
      <c r="C149">
        <f t="shared" si="10"/>
        <v>2.7016666666666675</v>
      </c>
      <c r="D149">
        <f t="shared" si="10"/>
        <v>3.1046666666666676</v>
      </c>
      <c r="E149">
        <f t="shared" si="11"/>
        <v>0.3337446020974667</v>
      </c>
      <c r="F149">
        <f t="shared" si="12"/>
        <v>0.6231479493235984</v>
      </c>
      <c r="G149" t="str">
        <f t="shared" si="13"/>
        <v>Blow Out</v>
      </c>
      <c r="H149" t="str">
        <f t="shared" si="14"/>
        <v>Blow Out</v>
      </c>
    </row>
    <row r="150" spans="1:8" x14ac:dyDescent="0.35">
      <c r="A150">
        <f>'Spot Prices'!C150-'Spot Prices'!B150</f>
        <v>1.8000000000000114</v>
      </c>
      <c r="B150">
        <f>'Spot Prices'!D150-'Spot Prices'!B150</f>
        <v>1.1700000000000017</v>
      </c>
      <c r="C150">
        <f t="shared" si="10"/>
        <v>2.7500000000000004</v>
      </c>
      <c r="D150">
        <f t="shared" si="10"/>
        <v>3.2196666666666678</v>
      </c>
      <c r="E150">
        <f t="shared" si="11"/>
        <v>0.34545454545454141</v>
      </c>
      <c r="F150">
        <f t="shared" si="12"/>
        <v>0.63660834454912474</v>
      </c>
      <c r="G150" t="str">
        <f t="shared" si="13"/>
        <v>Blow Out</v>
      </c>
      <c r="H150" t="str">
        <f t="shared" si="14"/>
        <v>Blow Out</v>
      </c>
    </row>
    <row r="151" spans="1:8" x14ac:dyDescent="0.35">
      <c r="A151">
        <f>'Spot Prices'!C151-'Spot Prices'!B151</f>
        <v>2.7600000000000051</v>
      </c>
      <c r="B151">
        <f>'Spot Prices'!D151-'Spot Prices'!B151</f>
        <v>2.6599999999999966</v>
      </c>
      <c r="C151">
        <f t="shared" si="10"/>
        <v>2.78</v>
      </c>
      <c r="D151">
        <f t="shared" si="10"/>
        <v>3.3286666666666678</v>
      </c>
      <c r="E151">
        <f t="shared" si="11"/>
        <v>7.1942446043146363E-3</v>
      </c>
      <c r="F151">
        <f t="shared" si="12"/>
        <v>0.20088123372721939</v>
      </c>
      <c r="G151" t="str">
        <f t="shared" si="13"/>
        <v>Normal</v>
      </c>
      <c r="H151" t="str">
        <f t="shared" si="14"/>
        <v>Blow Out</v>
      </c>
    </row>
    <row r="152" spans="1:8" x14ac:dyDescent="0.35">
      <c r="A152">
        <f>'Spot Prices'!C152-'Spot Prices'!B152</f>
        <v>2.6299999999999955</v>
      </c>
      <c r="B152">
        <f>'Spot Prices'!D152-'Spot Prices'!B152</f>
        <v>3.0249999999999915</v>
      </c>
      <c r="C152">
        <f t="shared" si="10"/>
        <v>2.7879999999999994</v>
      </c>
      <c r="D152">
        <f t="shared" si="10"/>
        <v>3.4223333333333343</v>
      </c>
      <c r="E152">
        <f t="shared" si="11"/>
        <v>5.6671449067433266E-2</v>
      </c>
      <c r="F152">
        <f t="shared" si="12"/>
        <v>0.11610012661926836</v>
      </c>
      <c r="G152" t="str">
        <f t="shared" si="13"/>
        <v>Normal</v>
      </c>
      <c r="H152" t="str">
        <f t="shared" si="14"/>
        <v>Blow Out</v>
      </c>
    </row>
    <row r="153" spans="1:8" x14ac:dyDescent="0.35">
      <c r="A153">
        <f>'Spot Prices'!C153-'Spot Prices'!B153</f>
        <v>2.5</v>
      </c>
      <c r="B153">
        <f>'Spot Prices'!D153-'Spot Prices'!B153</f>
        <v>3.230000000000004</v>
      </c>
      <c r="C153">
        <f t="shared" si="10"/>
        <v>2.8003333333333331</v>
      </c>
      <c r="D153">
        <f t="shared" si="10"/>
        <v>3.4931666666666676</v>
      </c>
      <c r="E153">
        <f t="shared" si="11"/>
        <v>0.10724913700749904</v>
      </c>
      <c r="F153">
        <f t="shared" si="12"/>
        <v>7.5337563815066635E-2</v>
      </c>
      <c r="G153" t="str">
        <f t="shared" si="13"/>
        <v>Blow Out</v>
      </c>
      <c r="H153" t="str">
        <f t="shared" si="14"/>
        <v>Normal</v>
      </c>
    </row>
    <row r="154" spans="1:8" x14ac:dyDescent="0.35">
      <c r="A154">
        <f>'Spot Prices'!C154-'Spot Prices'!B154</f>
        <v>2.4500000000000028</v>
      </c>
      <c r="B154">
        <f>'Spot Prices'!D154-'Spot Prices'!B154</f>
        <v>3.1400000000000006</v>
      </c>
      <c r="C154">
        <f t="shared" si="10"/>
        <v>2.8169999999999997</v>
      </c>
      <c r="D154">
        <f t="shared" si="10"/>
        <v>3.5571666666666673</v>
      </c>
      <c r="E154">
        <f t="shared" si="11"/>
        <v>0.13028044018459245</v>
      </c>
      <c r="F154">
        <f t="shared" si="12"/>
        <v>0.11727498477252493</v>
      </c>
      <c r="G154" t="str">
        <f t="shared" si="13"/>
        <v>Blow Out</v>
      </c>
      <c r="H154" t="str">
        <f t="shared" si="14"/>
        <v>Blow Out</v>
      </c>
    </row>
    <row r="155" spans="1:8" x14ac:dyDescent="0.35">
      <c r="A155">
        <f>'Spot Prices'!C155-'Spot Prices'!B155</f>
        <v>2.4500000000000028</v>
      </c>
      <c r="B155">
        <f>'Spot Prices'!D155-'Spot Prices'!B155</f>
        <v>3.1400000000000006</v>
      </c>
      <c r="C155">
        <f t="shared" si="10"/>
        <v>2.8353333333333328</v>
      </c>
      <c r="D155">
        <f t="shared" si="10"/>
        <v>3.624166666666667</v>
      </c>
      <c r="E155">
        <f t="shared" si="11"/>
        <v>0.13590406771690455</v>
      </c>
      <c r="F155">
        <f t="shared" si="12"/>
        <v>0.13359392963899738</v>
      </c>
      <c r="G155" t="str">
        <f t="shared" si="13"/>
        <v>Blow Out</v>
      </c>
      <c r="H155" t="str">
        <f t="shared" si="14"/>
        <v>Blow Out</v>
      </c>
    </row>
    <row r="156" spans="1:8" x14ac:dyDescent="0.35">
      <c r="A156">
        <f>'Spot Prices'!C156-'Spot Prices'!B156</f>
        <v>2.4500000000000028</v>
      </c>
      <c r="B156">
        <f>'Spot Prices'!D156-'Spot Prices'!B156</f>
        <v>3.1400000000000006</v>
      </c>
      <c r="C156">
        <f t="shared" si="10"/>
        <v>2.8503333333333329</v>
      </c>
      <c r="D156">
        <f t="shared" si="10"/>
        <v>3.6755000000000004</v>
      </c>
      <c r="E156">
        <f t="shared" si="11"/>
        <v>0.14045140919190627</v>
      </c>
      <c r="F156">
        <f t="shared" si="12"/>
        <v>0.14569446333832126</v>
      </c>
      <c r="G156" t="str">
        <f t="shared" si="13"/>
        <v>Blow Out</v>
      </c>
      <c r="H156" t="str">
        <f t="shared" si="14"/>
        <v>Blow Out</v>
      </c>
    </row>
    <row r="157" spans="1:8" x14ac:dyDescent="0.35">
      <c r="A157">
        <f>'Spot Prices'!C157-'Spot Prices'!B157</f>
        <v>2.4699999999999989</v>
      </c>
      <c r="B157">
        <f>'Spot Prices'!D157-'Spot Prices'!B157</f>
        <v>2.4150000000000063</v>
      </c>
      <c r="C157">
        <f t="shared" si="10"/>
        <v>2.8619999999999997</v>
      </c>
      <c r="D157">
        <f t="shared" si="10"/>
        <v>3.7635000000000005</v>
      </c>
      <c r="E157">
        <f t="shared" si="11"/>
        <v>0.13696715583508065</v>
      </c>
      <c r="F157">
        <f t="shared" si="12"/>
        <v>0.35831008369868317</v>
      </c>
      <c r="G157" t="str">
        <f t="shared" si="13"/>
        <v>Blow Out</v>
      </c>
      <c r="H157" t="str">
        <f t="shared" si="14"/>
        <v>Blow Out</v>
      </c>
    </row>
    <row r="158" spans="1:8" x14ac:dyDescent="0.35">
      <c r="A158">
        <f>'Spot Prices'!C158-'Spot Prices'!B158</f>
        <v>2.4399999999999977</v>
      </c>
      <c r="B158">
        <f>'Spot Prices'!D158-'Spot Prices'!B158</f>
        <v>2.769999999999996</v>
      </c>
      <c r="C158">
        <f t="shared" si="10"/>
        <v>2.866333333333333</v>
      </c>
      <c r="D158">
        <f t="shared" si="10"/>
        <v>3.8091666666666675</v>
      </c>
      <c r="E158">
        <f t="shared" si="11"/>
        <v>0.1487382253750443</v>
      </c>
      <c r="F158">
        <f t="shared" si="12"/>
        <v>0.27280682563990494</v>
      </c>
      <c r="G158" t="str">
        <f t="shared" si="13"/>
        <v>Blow Out</v>
      </c>
      <c r="H158" t="str">
        <f t="shared" si="14"/>
        <v>Blow Out</v>
      </c>
    </row>
    <row r="159" spans="1:8" x14ac:dyDescent="0.35">
      <c r="A159">
        <f>'Spot Prices'!C159-'Spot Prices'!B159</f>
        <v>2.5500000000000114</v>
      </c>
      <c r="B159">
        <f>'Spot Prices'!D159-'Spot Prices'!B159</f>
        <v>1.7950000000000017</v>
      </c>
      <c r="C159">
        <f t="shared" si="10"/>
        <v>2.871666666666667</v>
      </c>
      <c r="D159">
        <f t="shared" si="10"/>
        <v>3.8861666666666674</v>
      </c>
      <c r="E159">
        <f t="shared" si="11"/>
        <v>0.11201392919326371</v>
      </c>
      <c r="F159">
        <f t="shared" si="12"/>
        <v>0.53810524510014113</v>
      </c>
      <c r="G159" t="str">
        <f t="shared" si="13"/>
        <v>Blow Out</v>
      </c>
      <c r="H159" t="str">
        <f t="shared" si="14"/>
        <v>Blow Out</v>
      </c>
    </row>
    <row r="160" spans="1:8" x14ac:dyDescent="0.35">
      <c r="A160">
        <f>'Spot Prices'!C160-'Spot Prices'!B160</f>
        <v>2.6500000000000057</v>
      </c>
      <c r="B160">
        <f>'Spot Prices'!D160-'Spot Prices'!B160</f>
        <v>2.894999999999996</v>
      </c>
      <c r="C160">
        <f t="shared" si="10"/>
        <v>2.8733333333333335</v>
      </c>
      <c r="D160">
        <f t="shared" si="10"/>
        <v>4.0005000000000006</v>
      </c>
      <c r="E160">
        <f t="shared" si="11"/>
        <v>7.7726218097445871E-2</v>
      </c>
      <c r="F160">
        <f t="shared" si="12"/>
        <v>0.27634045744282076</v>
      </c>
      <c r="G160" t="str">
        <f t="shared" si="13"/>
        <v>Normal</v>
      </c>
      <c r="H160" t="str">
        <f t="shared" si="14"/>
        <v>Blow Out</v>
      </c>
    </row>
    <row r="161" spans="1:8" x14ac:dyDescent="0.35">
      <c r="A161">
        <f>'Spot Prices'!C161-'Spot Prices'!B161</f>
        <v>2.5999999999999943</v>
      </c>
      <c r="B161">
        <f>'Spot Prices'!D161-'Spot Prices'!B161</f>
        <v>2.7750000000000057</v>
      </c>
      <c r="C161">
        <f t="shared" si="10"/>
        <v>2.871666666666667</v>
      </c>
      <c r="D161">
        <f t="shared" si="10"/>
        <v>4.078166666666668</v>
      </c>
      <c r="E161">
        <f t="shared" si="11"/>
        <v>9.4602437608823919E-2</v>
      </c>
      <c r="F161">
        <f t="shared" si="12"/>
        <v>0.3195471821488402</v>
      </c>
      <c r="G161" t="str">
        <f t="shared" si="13"/>
        <v>Normal</v>
      </c>
      <c r="H161" t="str">
        <f t="shared" si="14"/>
        <v>Blow Out</v>
      </c>
    </row>
    <row r="162" spans="1:8" x14ac:dyDescent="0.35">
      <c r="A162">
        <f>'Spot Prices'!C162-'Spot Prices'!B162</f>
        <v>2.5999999999999943</v>
      </c>
      <c r="B162">
        <f>'Spot Prices'!D162-'Spot Prices'!B162</f>
        <v>2.7750000000000057</v>
      </c>
      <c r="C162">
        <f t="shared" si="10"/>
        <v>2.8716666666666675</v>
      </c>
      <c r="D162">
        <f t="shared" si="10"/>
        <v>4.159833333333335</v>
      </c>
      <c r="E162">
        <f t="shared" si="11"/>
        <v>9.4602437608824058E-2</v>
      </c>
      <c r="F162">
        <f t="shared" si="12"/>
        <v>0.33290596578388448</v>
      </c>
      <c r="G162" t="str">
        <f t="shared" si="13"/>
        <v>Normal</v>
      </c>
      <c r="H162" t="str">
        <f t="shared" si="14"/>
        <v>Blow Out</v>
      </c>
    </row>
    <row r="163" spans="1:8" x14ac:dyDescent="0.35">
      <c r="A163">
        <f>'Spot Prices'!C163-'Spot Prices'!B163</f>
        <v>2.5999999999999943</v>
      </c>
      <c r="B163">
        <f>'Spot Prices'!D163-'Spot Prices'!B163</f>
        <v>2.7750000000000057</v>
      </c>
      <c r="C163">
        <f t="shared" si="10"/>
        <v>2.8850000000000007</v>
      </c>
      <c r="D163">
        <f t="shared" si="10"/>
        <v>4.2458333333333345</v>
      </c>
      <c r="E163">
        <f t="shared" si="11"/>
        <v>9.8786828422879128E-2</v>
      </c>
      <c r="F163">
        <f t="shared" si="12"/>
        <v>0.34641805691854644</v>
      </c>
      <c r="G163" t="str">
        <f t="shared" si="13"/>
        <v>Normal</v>
      </c>
      <c r="H163" t="str">
        <f t="shared" si="14"/>
        <v>Blow Out</v>
      </c>
    </row>
    <row r="164" spans="1:8" x14ac:dyDescent="0.35">
      <c r="A164">
        <f>'Spot Prices'!C164-'Spot Prices'!B164</f>
        <v>2.6800000000000068</v>
      </c>
      <c r="B164">
        <f>'Spot Prices'!D164-'Spot Prices'!B164</f>
        <v>2.230000000000004</v>
      </c>
      <c r="C164">
        <f t="shared" si="10"/>
        <v>2.8966666666666678</v>
      </c>
      <c r="D164">
        <f t="shared" si="10"/>
        <v>4.3063333333333356</v>
      </c>
      <c r="E164">
        <f t="shared" si="11"/>
        <v>7.4798619102414587E-2</v>
      </c>
      <c r="F164">
        <f t="shared" si="12"/>
        <v>0.48215806176948617</v>
      </c>
      <c r="G164" t="str">
        <f t="shared" si="13"/>
        <v>Normal</v>
      </c>
      <c r="H164" t="str">
        <f t="shared" si="14"/>
        <v>Blow Out</v>
      </c>
    </row>
    <row r="165" spans="1:8" x14ac:dyDescent="0.35">
      <c r="A165">
        <f>'Spot Prices'!C165-'Spot Prices'!B165</f>
        <v>2.6799999999999926</v>
      </c>
      <c r="B165">
        <f>'Spot Prices'!D165-'Spot Prices'!B165</f>
        <v>2.7099999999999937</v>
      </c>
      <c r="C165">
        <f t="shared" si="10"/>
        <v>2.8973333333333344</v>
      </c>
      <c r="D165">
        <f t="shared" si="10"/>
        <v>4.3951666666666682</v>
      </c>
      <c r="E165">
        <f t="shared" si="11"/>
        <v>7.5011504832032352E-2</v>
      </c>
      <c r="F165">
        <f t="shared" si="12"/>
        <v>0.38341359827082944</v>
      </c>
      <c r="G165" t="str">
        <f t="shared" si="13"/>
        <v>Normal</v>
      </c>
      <c r="H165" t="str">
        <f t="shared" si="14"/>
        <v>Blow Out</v>
      </c>
    </row>
    <row r="166" spans="1:8" x14ac:dyDescent="0.35">
      <c r="A166">
        <f>'Spot Prices'!C166-'Spot Prices'!B166</f>
        <v>2.7999999999999972</v>
      </c>
      <c r="B166">
        <f>'Spot Prices'!D166-'Spot Prices'!B166</f>
        <v>2.7349999999999994</v>
      </c>
      <c r="C166">
        <f t="shared" si="10"/>
        <v>2.8946666666666676</v>
      </c>
      <c r="D166">
        <f t="shared" si="10"/>
        <v>4.4585000000000017</v>
      </c>
      <c r="E166">
        <f t="shared" si="11"/>
        <v>3.2703823122986093E-2</v>
      </c>
      <c r="F166">
        <f t="shared" si="12"/>
        <v>0.38656498822473961</v>
      </c>
      <c r="G166" t="str">
        <f t="shared" si="13"/>
        <v>Normal</v>
      </c>
      <c r="H166" t="str">
        <f t="shared" si="14"/>
        <v>Blow Out</v>
      </c>
    </row>
    <row r="167" spans="1:8" x14ac:dyDescent="0.35">
      <c r="A167">
        <f>'Spot Prices'!C167-'Spot Prices'!B167</f>
        <v>2.8299999999999983</v>
      </c>
      <c r="B167">
        <f>'Spot Prices'!D167-'Spot Prices'!B167</f>
        <v>3.0150000000000006</v>
      </c>
      <c r="C167">
        <f t="shared" si="10"/>
        <v>2.8880000000000012</v>
      </c>
      <c r="D167">
        <f t="shared" si="10"/>
        <v>4.547666666666669</v>
      </c>
      <c r="E167">
        <f t="shared" si="11"/>
        <v>2.0083102493075801E-2</v>
      </c>
      <c r="F167">
        <f t="shared" si="12"/>
        <v>0.33702264897749784</v>
      </c>
      <c r="G167" t="str">
        <f t="shared" si="13"/>
        <v>Normal</v>
      </c>
      <c r="H167" t="str">
        <f t="shared" si="14"/>
        <v>Blow Out</v>
      </c>
    </row>
    <row r="168" spans="1:8" x14ac:dyDescent="0.35">
      <c r="A168">
        <f>'Spot Prices'!C168-'Spot Prices'!B168</f>
        <v>2.8999999999999915</v>
      </c>
      <c r="B168">
        <f>'Spot Prices'!D168-'Spot Prices'!B168</f>
        <v>3.3649999999999949</v>
      </c>
      <c r="C168">
        <f t="shared" si="10"/>
        <v>2.880333333333335</v>
      </c>
      <c r="D168">
        <f t="shared" si="10"/>
        <v>4.6275000000000031</v>
      </c>
      <c r="E168">
        <f t="shared" si="11"/>
        <v>6.8279134359413825E-3</v>
      </c>
      <c r="F168">
        <f t="shared" si="12"/>
        <v>0.27282549972987735</v>
      </c>
      <c r="G168" t="str">
        <f t="shared" si="13"/>
        <v>Normal</v>
      </c>
      <c r="H168" t="str">
        <f t="shared" si="14"/>
        <v>Blow Out</v>
      </c>
    </row>
    <row r="169" spans="1:8" x14ac:dyDescent="0.35">
      <c r="A169">
        <f>'Spot Prices'!C169-'Spot Prices'!B169</f>
        <v>2.8999999999999915</v>
      </c>
      <c r="B169">
        <f>'Spot Prices'!D169-'Spot Prices'!B169</f>
        <v>3.3649999999999949</v>
      </c>
      <c r="C169">
        <f t="shared" si="10"/>
        <v>2.8703333333333356</v>
      </c>
      <c r="D169">
        <f t="shared" si="10"/>
        <v>4.6956666666666704</v>
      </c>
      <c r="E169">
        <f t="shared" si="11"/>
        <v>1.0335617233766982E-2</v>
      </c>
      <c r="F169">
        <f t="shared" si="12"/>
        <v>0.28338184141407136</v>
      </c>
      <c r="G169" t="str">
        <f t="shared" si="13"/>
        <v>Normal</v>
      </c>
      <c r="H169" t="str">
        <f t="shared" si="14"/>
        <v>Blow Out</v>
      </c>
    </row>
    <row r="170" spans="1:8" x14ac:dyDescent="0.35">
      <c r="A170">
        <f>'Spot Prices'!C170-'Spot Prices'!B170</f>
        <v>2.8999999999999915</v>
      </c>
      <c r="B170">
        <f>'Spot Prices'!D170-'Spot Prices'!B170</f>
        <v>3.3649999999999949</v>
      </c>
      <c r="C170">
        <f t="shared" si="10"/>
        <v>2.8616666666666695</v>
      </c>
      <c r="D170">
        <f t="shared" si="10"/>
        <v>4.73966666666667</v>
      </c>
      <c r="E170">
        <f t="shared" si="11"/>
        <v>1.3395457192774129E-2</v>
      </c>
      <c r="F170">
        <f t="shared" si="12"/>
        <v>0.29003446093255664</v>
      </c>
      <c r="G170" t="str">
        <f t="shared" si="13"/>
        <v>Normal</v>
      </c>
      <c r="H170" t="str">
        <f t="shared" si="14"/>
        <v>Blow Out</v>
      </c>
    </row>
    <row r="171" spans="1:8" x14ac:dyDescent="0.35">
      <c r="A171">
        <f>'Spot Prices'!C171-'Spot Prices'!B171</f>
        <v>2.9000000000000057</v>
      </c>
      <c r="B171">
        <f>'Spot Prices'!D171-'Spot Prices'!B171</f>
        <v>2.9849999999999994</v>
      </c>
      <c r="C171">
        <f t="shared" si="10"/>
        <v>2.8550000000000026</v>
      </c>
      <c r="D171">
        <f t="shared" si="10"/>
        <v>4.7901666666666696</v>
      </c>
      <c r="E171">
        <f t="shared" si="11"/>
        <v>1.5761821366025566E-2</v>
      </c>
      <c r="F171">
        <f t="shared" si="12"/>
        <v>0.37684840471799919</v>
      </c>
      <c r="G171" t="str">
        <f t="shared" si="13"/>
        <v>Normal</v>
      </c>
      <c r="H171" t="str">
        <f t="shared" si="14"/>
        <v>Blow Out</v>
      </c>
    </row>
    <row r="172" spans="1:8" x14ac:dyDescent="0.35">
      <c r="A172">
        <f>'Spot Prices'!C172-'Spot Prices'!B172</f>
        <v>3.230000000000004</v>
      </c>
      <c r="B172">
        <f>'Spot Prices'!D172-'Spot Prices'!B172</f>
        <v>3.7400000000000091</v>
      </c>
      <c r="C172">
        <f t="shared" si="10"/>
        <v>2.841666666666669</v>
      </c>
      <c r="D172">
        <f t="shared" si="10"/>
        <v>4.8021666666666691</v>
      </c>
      <c r="E172">
        <f t="shared" si="11"/>
        <v>0.13665689149560165</v>
      </c>
      <c r="F172">
        <f t="shared" si="12"/>
        <v>0.22118488182417509</v>
      </c>
      <c r="G172" t="str">
        <f t="shared" si="13"/>
        <v>Blow Out</v>
      </c>
      <c r="H172" t="str">
        <f t="shared" si="14"/>
        <v>Blow Out</v>
      </c>
    </row>
    <row r="173" spans="1:8" x14ac:dyDescent="0.35">
      <c r="A173">
        <f>'Spot Prices'!C173-'Spot Prices'!B173</f>
        <v>3.230000000000004</v>
      </c>
      <c r="B173">
        <f>'Spot Prices'!D173-'Spot Prices'!B173</f>
        <v>4.6200000000000045</v>
      </c>
      <c r="C173">
        <f t="shared" si="10"/>
        <v>2.8173333333333357</v>
      </c>
      <c r="D173">
        <f t="shared" si="10"/>
        <v>4.799166666666669</v>
      </c>
      <c r="E173">
        <f t="shared" si="11"/>
        <v>0.14647420728821625</v>
      </c>
      <c r="F173">
        <f t="shared" si="12"/>
        <v>3.7332870289980426E-2</v>
      </c>
      <c r="G173" t="str">
        <f t="shared" si="13"/>
        <v>Blow Out</v>
      </c>
      <c r="H173" t="str">
        <f t="shared" si="14"/>
        <v>Normal</v>
      </c>
    </row>
    <row r="174" spans="1:8" x14ac:dyDescent="0.35">
      <c r="A174">
        <f>'Spot Prices'!C174-'Spot Prices'!B174</f>
        <v>3.2999999999999972</v>
      </c>
      <c r="B174">
        <f>'Spot Prices'!D174-'Spot Prices'!B174</f>
        <v>3.9200000000000017</v>
      </c>
      <c r="C174">
        <f t="shared" si="10"/>
        <v>2.7930000000000019</v>
      </c>
      <c r="D174">
        <f t="shared" si="10"/>
        <v>4.8176666666666694</v>
      </c>
      <c r="E174">
        <f t="shared" si="11"/>
        <v>0.18152524167561579</v>
      </c>
      <c r="F174">
        <f t="shared" si="12"/>
        <v>0.18632809797273933</v>
      </c>
      <c r="G174" t="str">
        <f t="shared" si="13"/>
        <v>Blow Out</v>
      </c>
      <c r="H174" t="str">
        <f t="shared" si="14"/>
        <v>Blow Out</v>
      </c>
    </row>
    <row r="175" spans="1:8" x14ac:dyDescent="0.35">
      <c r="A175">
        <f>'Spot Prices'!C175-'Spot Prices'!B175</f>
        <v>3.1500000000000057</v>
      </c>
      <c r="B175">
        <f>'Spot Prices'!D175-'Spot Prices'!B175</f>
        <v>4.6500000000000057</v>
      </c>
      <c r="C175">
        <f t="shared" si="10"/>
        <v>2.7663333333333355</v>
      </c>
      <c r="D175">
        <f t="shared" si="10"/>
        <v>4.8595000000000033</v>
      </c>
      <c r="E175">
        <f t="shared" si="11"/>
        <v>0.13869140860344734</v>
      </c>
      <c r="F175">
        <f t="shared" si="12"/>
        <v>4.3111431217202886E-2</v>
      </c>
      <c r="G175" t="str">
        <f t="shared" si="13"/>
        <v>Blow Out</v>
      </c>
      <c r="H175" t="str">
        <f t="shared" si="14"/>
        <v>Normal</v>
      </c>
    </row>
    <row r="176" spans="1:8" x14ac:dyDescent="0.35">
      <c r="A176">
        <f>'Spot Prices'!C176-'Spot Prices'!B176</f>
        <v>3.1500000000000057</v>
      </c>
      <c r="B176">
        <f>'Spot Prices'!D176-'Spot Prices'!B176</f>
        <v>4.6500000000000057</v>
      </c>
      <c r="C176">
        <f t="shared" si="10"/>
        <v>2.7446666666666686</v>
      </c>
      <c r="D176">
        <f t="shared" si="10"/>
        <v>4.8770000000000042</v>
      </c>
      <c r="E176">
        <f t="shared" si="11"/>
        <v>0.14768034976925073</v>
      </c>
      <c r="F176">
        <f t="shared" si="12"/>
        <v>4.6545007176542613E-2</v>
      </c>
      <c r="G176" t="str">
        <f t="shared" si="13"/>
        <v>Blow Out</v>
      </c>
      <c r="H176" t="str">
        <f t="shared" si="14"/>
        <v>Normal</v>
      </c>
    </row>
    <row r="177" spans="1:8" x14ac:dyDescent="0.35">
      <c r="A177">
        <f>'Spot Prices'!C177-'Spot Prices'!B177</f>
        <v>3.1500000000000057</v>
      </c>
      <c r="B177">
        <f>'Spot Prices'!D177-'Spot Prices'!B177</f>
        <v>4.6500000000000057</v>
      </c>
      <c r="C177">
        <f t="shared" si="10"/>
        <v>2.7186666666666688</v>
      </c>
      <c r="D177">
        <f t="shared" si="10"/>
        <v>4.8298333333333368</v>
      </c>
      <c r="E177">
        <f t="shared" si="11"/>
        <v>0.1586562040215804</v>
      </c>
      <c r="F177">
        <f t="shared" si="12"/>
        <v>3.7233859001345307E-2</v>
      </c>
      <c r="G177" t="str">
        <f t="shared" si="13"/>
        <v>Blow Out</v>
      </c>
      <c r="H177" t="str">
        <f t="shared" si="14"/>
        <v>Normal</v>
      </c>
    </row>
    <row r="178" spans="1:8" x14ac:dyDescent="0.35">
      <c r="A178">
        <f>'Spot Prices'!C178-'Spot Prices'!B178</f>
        <v>2.5</v>
      </c>
      <c r="B178">
        <f>'Spot Prices'!D178-'Spot Prices'!B178</f>
        <v>4.2650000000000006</v>
      </c>
      <c r="C178">
        <f t="shared" si="10"/>
        <v>2.690333333333335</v>
      </c>
      <c r="D178">
        <f t="shared" si="10"/>
        <v>4.8045000000000035</v>
      </c>
      <c r="E178">
        <f t="shared" si="11"/>
        <v>7.0747119316070459E-2</v>
      </c>
      <c r="F178">
        <f t="shared" si="12"/>
        <v>0.11229056093245969</v>
      </c>
      <c r="G178" t="str">
        <f t="shared" si="13"/>
        <v>Normal</v>
      </c>
      <c r="H178" t="str">
        <f t="shared" si="14"/>
        <v>Blow Out</v>
      </c>
    </row>
    <row r="179" spans="1:8" x14ac:dyDescent="0.35">
      <c r="A179">
        <f>'Spot Prices'!C179-'Spot Prices'!B179</f>
        <v>3.25</v>
      </c>
      <c r="B179">
        <f>'Spot Prices'!D179-'Spot Prices'!B179</f>
        <v>4.6200000000000045</v>
      </c>
      <c r="C179">
        <f t="shared" si="10"/>
        <v>2.6653333333333351</v>
      </c>
      <c r="D179">
        <f t="shared" si="10"/>
        <v>4.7976666666666707</v>
      </c>
      <c r="E179">
        <f t="shared" si="11"/>
        <v>0.21935967983991914</v>
      </c>
      <c r="F179">
        <f t="shared" si="12"/>
        <v>3.7031890502327393E-2</v>
      </c>
      <c r="G179" t="str">
        <f t="shared" si="13"/>
        <v>Blow Out</v>
      </c>
      <c r="H179" t="str">
        <f t="shared" si="14"/>
        <v>Normal</v>
      </c>
    </row>
    <row r="180" spans="1:8" x14ac:dyDescent="0.35">
      <c r="A180">
        <f>'Spot Prices'!C180-'Spot Prices'!B180</f>
        <v>2.6999999999999886</v>
      </c>
      <c r="B180">
        <f>'Spot Prices'!D180-'Spot Prices'!B180</f>
        <v>4.4399999999999977</v>
      </c>
      <c r="C180">
        <f t="shared" si="10"/>
        <v>2.6353333333333349</v>
      </c>
      <c r="D180">
        <f t="shared" si="10"/>
        <v>4.7488333333333372</v>
      </c>
      <c r="E180">
        <f t="shared" si="11"/>
        <v>2.4538325322534936E-2</v>
      </c>
      <c r="F180">
        <f t="shared" si="12"/>
        <v>6.5033517004177713E-2</v>
      </c>
      <c r="G180" t="str">
        <f t="shared" si="13"/>
        <v>Normal</v>
      </c>
      <c r="H180" t="str">
        <f t="shared" si="14"/>
        <v>Normal</v>
      </c>
    </row>
    <row r="181" spans="1:8" x14ac:dyDescent="0.35">
      <c r="A181">
        <f>'Spot Prices'!C181-'Spot Prices'!B181</f>
        <v>3</v>
      </c>
      <c r="B181">
        <f>'Spot Prices'!D181-'Spot Prices'!B181</f>
        <v>5.4699999999999989</v>
      </c>
      <c r="C181">
        <f t="shared" si="10"/>
        <v>2.6170000000000022</v>
      </c>
      <c r="D181">
        <f t="shared" si="10"/>
        <v>4.7406666666666712</v>
      </c>
      <c r="E181">
        <f t="shared" si="11"/>
        <v>0.14635078333970097</v>
      </c>
      <c r="F181">
        <f t="shared" si="12"/>
        <v>0.15384615384615249</v>
      </c>
      <c r="G181" t="str">
        <f t="shared" si="13"/>
        <v>Blow Out</v>
      </c>
      <c r="H181" t="str">
        <f t="shared" si="14"/>
        <v>Blow Out</v>
      </c>
    </row>
    <row r="182" spans="1:8" x14ac:dyDescent="0.35">
      <c r="A182">
        <f>'Spot Prices'!C182-'Spot Prices'!B182</f>
        <v>3</v>
      </c>
      <c r="B182">
        <f>'Spot Prices'!D182-'Spot Prices'!B182</f>
        <v>5.1499999999999915</v>
      </c>
      <c r="C182">
        <f t="shared" si="10"/>
        <v>2.5886666666666689</v>
      </c>
      <c r="D182">
        <f t="shared" si="10"/>
        <v>4.6981666666666699</v>
      </c>
      <c r="E182">
        <f t="shared" si="11"/>
        <v>0.15889775946433071</v>
      </c>
      <c r="F182">
        <f t="shared" si="12"/>
        <v>9.6172265777428337E-2</v>
      </c>
      <c r="G182" t="str">
        <f t="shared" si="13"/>
        <v>Blow Out</v>
      </c>
      <c r="H182" t="str">
        <f t="shared" si="14"/>
        <v>Normal</v>
      </c>
    </row>
    <row r="183" spans="1:8" x14ac:dyDescent="0.35">
      <c r="A183">
        <f>'Spot Prices'!C183-'Spot Prices'!B183</f>
        <v>3</v>
      </c>
      <c r="B183">
        <f>'Spot Prices'!D183-'Spot Prices'!B183</f>
        <v>5.1499999999999915</v>
      </c>
      <c r="C183">
        <f t="shared" si="10"/>
        <v>2.5603333333333356</v>
      </c>
      <c r="D183">
        <f t="shared" si="10"/>
        <v>4.6663333333333377</v>
      </c>
      <c r="E183">
        <f t="shared" si="11"/>
        <v>0.17172243197500223</v>
      </c>
      <c r="F183">
        <f t="shared" si="12"/>
        <v>0.10365026073290665</v>
      </c>
      <c r="G183" t="str">
        <f t="shared" si="13"/>
        <v>Blow Out</v>
      </c>
      <c r="H183" t="str">
        <f t="shared" si="14"/>
        <v>Blow Out</v>
      </c>
    </row>
    <row r="184" spans="1:8" x14ac:dyDescent="0.35">
      <c r="A184">
        <f>'Spot Prices'!C184-'Spot Prices'!B184</f>
        <v>3</v>
      </c>
      <c r="B184">
        <f>'Spot Prices'!D184-'Spot Prices'!B184</f>
        <v>5.1499999999999915</v>
      </c>
      <c r="C184">
        <f t="shared" si="10"/>
        <v>2.5320000000000022</v>
      </c>
      <c r="D184">
        <f t="shared" si="10"/>
        <v>4.6623333333333381</v>
      </c>
      <c r="E184">
        <f t="shared" si="11"/>
        <v>0.18483412322274775</v>
      </c>
      <c r="F184">
        <f t="shared" si="12"/>
        <v>0.10459712590262091</v>
      </c>
      <c r="G184" t="str">
        <f t="shared" si="13"/>
        <v>Blow Out</v>
      </c>
      <c r="H184" t="str">
        <f t="shared" si="14"/>
        <v>Blow Out</v>
      </c>
    </row>
    <row r="185" spans="1:8" x14ac:dyDescent="0.35">
      <c r="A185">
        <f>'Spot Prices'!C185-'Spot Prices'!B185</f>
        <v>2.9000000000000057</v>
      </c>
      <c r="B185">
        <f>'Spot Prices'!D185-'Spot Prices'!B185</f>
        <v>4.6800000000000068</v>
      </c>
      <c r="C185">
        <f t="shared" si="10"/>
        <v>2.4946666666666686</v>
      </c>
      <c r="D185">
        <f t="shared" si="10"/>
        <v>4.6403333333333388</v>
      </c>
      <c r="E185">
        <f t="shared" si="11"/>
        <v>0.16247995724211789</v>
      </c>
      <c r="F185">
        <f t="shared" si="12"/>
        <v>8.5482364772648568E-3</v>
      </c>
      <c r="G185" t="str">
        <f t="shared" si="13"/>
        <v>Blow Out</v>
      </c>
      <c r="H185" t="str">
        <f t="shared" si="14"/>
        <v>Normal</v>
      </c>
    </row>
    <row r="186" spans="1:8" x14ac:dyDescent="0.35">
      <c r="A186">
        <f>'Spot Prices'!C186-'Spot Prices'!B186</f>
        <v>2.7999999999999972</v>
      </c>
      <c r="B186">
        <f>'Spot Prices'!D186-'Spot Prices'!B186</f>
        <v>5.7800000000000011</v>
      </c>
      <c r="C186">
        <f t="shared" si="10"/>
        <v>2.4573333333333354</v>
      </c>
      <c r="D186">
        <f t="shared" si="10"/>
        <v>4.6035000000000048</v>
      </c>
      <c r="E186">
        <f t="shared" si="11"/>
        <v>0.13944655453065444</v>
      </c>
      <c r="F186">
        <f t="shared" si="12"/>
        <v>0.25556641685673837</v>
      </c>
      <c r="G186" t="str">
        <f t="shared" si="13"/>
        <v>Blow Out</v>
      </c>
      <c r="H186" t="str">
        <f t="shared" si="14"/>
        <v>Blow Out</v>
      </c>
    </row>
    <row r="187" spans="1:8" x14ac:dyDescent="0.35">
      <c r="A187">
        <f>'Spot Prices'!C187-'Spot Prices'!B187</f>
        <v>2.6000000000000085</v>
      </c>
      <c r="B187">
        <f>'Spot Prices'!D187-'Spot Prices'!B187</f>
        <v>3.7850000000000108</v>
      </c>
      <c r="C187">
        <f t="shared" si="10"/>
        <v>2.4240000000000017</v>
      </c>
      <c r="D187">
        <f t="shared" si="10"/>
        <v>4.5928333333333375</v>
      </c>
      <c r="E187">
        <f t="shared" si="11"/>
        <v>7.2607260726075373E-2</v>
      </c>
      <c r="F187">
        <f t="shared" si="12"/>
        <v>0.17588997350945154</v>
      </c>
      <c r="G187" t="str">
        <f t="shared" si="13"/>
        <v>Normal</v>
      </c>
      <c r="H187" t="str">
        <f t="shared" si="14"/>
        <v>Blow Out</v>
      </c>
    </row>
    <row r="188" spans="1:8" x14ac:dyDescent="0.35">
      <c r="A188">
        <f>'Spot Prices'!C188-'Spot Prices'!B188</f>
        <v>2.6000000000000085</v>
      </c>
      <c r="B188">
        <f>'Spot Prices'!D188-'Spot Prices'!B188</f>
        <v>5.0799999999999983</v>
      </c>
      <c r="C188">
        <f t="shared" si="10"/>
        <v>2.4006666666666683</v>
      </c>
      <c r="D188">
        <f t="shared" si="10"/>
        <v>4.6230000000000038</v>
      </c>
      <c r="E188">
        <f t="shared" si="11"/>
        <v>8.3032490974732059E-2</v>
      </c>
      <c r="F188">
        <f t="shared" si="12"/>
        <v>9.8853558295477859E-2</v>
      </c>
      <c r="G188" t="str">
        <f t="shared" si="13"/>
        <v>Normal</v>
      </c>
      <c r="H188" t="str">
        <f t="shared" si="14"/>
        <v>Normal</v>
      </c>
    </row>
    <row r="189" spans="1:8" x14ac:dyDescent="0.35">
      <c r="A189">
        <f>'Spot Prices'!C189-'Spot Prices'!B189</f>
        <v>2.6000000000000085</v>
      </c>
      <c r="B189">
        <f>'Spot Prices'!D189-'Spot Prices'!B189</f>
        <v>5.2250000000000085</v>
      </c>
      <c r="C189">
        <f t="shared" si="10"/>
        <v>2.3773333333333349</v>
      </c>
      <c r="D189">
        <f t="shared" si="10"/>
        <v>4.6100000000000039</v>
      </c>
      <c r="E189">
        <f t="shared" si="11"/>
        <v>9.3662366797535132E-2</v>
      </c>
      <c r="F189">
        <f t="shared" si="12"/>
        <v>0.13340563991323301</v>
      </c>
      <c r="G189" t="str">
        <f t="shared" si="13"/>
        <v>Normal</v>
      </c>
      <c r="H189" t="str">
        <f t="shared" si="14"/>
        <v>Blow Out</v>
      </c>
    </row>
    <row r="190" spans="1:8" x14ac:dyDescent="0.35">
      <c r="A190">
        <f>'Spot Prices'!C190-'Spot Prices'!B190</f>
        <v>2.6000000000000085</v>
      </c>
      <c r="B190">
        <f>'Spot Prices'!D190-'Spot Prices'!B190</f>
        <v>5.2250000000000085</v>
      </c>
      <c r="C190">
        <f t="shared" si="10"/>
        <v>2.3540000000000014</v>
      </c>
      <c r="D190">
        <f t="shared" si="10"/>
        <v>4.5921666666666701</v>
      </c>
      <c r="E190">
        <f t="shared" si="11"/>
        <v>0.10450297366185513</v>
      </c>
      <c r="F190">
        <f t="shared" si="12"/>
        <v>0.13780713533916553</v>
      </c>
      <c r="G190" t="str">
        <f t="shared" si="13"/>
        <v>Blow Out</v>
      </c>
      <c r="H190" t="str">
        <f t="shared" si="14"/>
        <v>Blow Out</v>
      </c>
    </row>
    <row r="191" spans="1:8" x14ac:dyDescent="0.35">
      <c r="A191">
        <f>'Spot Prices'!C191-'Spot Prices'!B191</f>
        <v>2.6000000000000085</v>
      </c>
      <c r="B191">
        <f>'Spot Prices'!D191-'Spot Prices'!B191</f>
        <v>5.2250000000000085</v>
      </c>
      <c r="C191">
        <f t="shared" si="10"/>
        <v>2.330666666666668</v>
      </c>
      <c r="D191">
        <f t="shared" si="10"/>
        <v>4.5481666666666705</v>
      </c>
      <c r="E191">
        <f t="shared" si="11"/>
        <v>0.11556064073226847</v>
      </c>
      <c r="F191">
        <f t="shared" si="12"/>
        <v>0.14881454065740865</v>
      </c>
      <c r="G191" t="str">
        <f t="shared" si="13"/>
        <v>Blow Out</v>
      </c>
      <c r="H191" t="str">
        <f t="shared" si="14"/>
        <v>Blow Out</v>
      </c>
    </row>
    <row r="192" spans="1:8" x14ac:dyDescent="0.35">
      <c r="A192">
        <f>'Spot Prices'!C192-'Spot Prices'!B192</f>
        <v>3</v>
      </c>
      <c r="B192">
        <f>'Spot Prices'!D192-'Spot Prices'!B192</f>
        <v>5.355000000000004</v>
      </c>
      <c r="C192">
        <f t="shared" si="10"/>
        <v>2.3040000000000012</v>
      </c>
      <c r="D192">
        <f t="shared" si="10"/>
        <v>4.4766666666666692</v>
      </c>
      <c r="E192">
        <f t="shared" si="11"/>
        <v>0.3020833333333327</v>
      </c>
      <c r="F192">
        <f t="shared" si="12"/>
        <v>0.19620253164556983</v>
      </c>
      <c r="G192" t="str">
        <f t="shared" si="13"/>
        <v>Blow Out</v>
      </c>
      <c r="H192" t="str">
        <f t="shared" si="14"/>
        <v>Blow Out</v>
      </c>
    </row>
    <row r="193" spans="1:8" x14ac:dyDescent="0.35">
      <c r="A193">
        <f>'Spot Prices'!C193-'Spot Prices'!B193</f>
        <v>2.9500000000000028</v>
      </c>
      <c r="B193">
        <f>'Spot Prices'!D193-'Spot Prices'!B193</f>
        <v>4.5900000000000034</v>
      </c>
      <c r="C193">
        <f t="shared" si="10"/>
        <v>2.2590000000000008</v>
      </c>
      <c r="D193">
        <f t="shared" si="10"/>
        <v>4.4481666666666699</v>
      </c>
      <c r="E193">
        <f t="shared" si="11"/>
        <v>0.30588756086764135</v>
      </c>
      <c r="F193">
        <f t="shared" si="12"/>
        <v>3.188579564614636E-2</v>
      </c>
      <c r="G193" t="str">
        <f t="shared" si="13"/>
        <v>Blow Out</v>
      </c>
      <c r="H193" t="str">
        <f t="shared" si="14"/>
        <v>Normal</v>
      </c>
    </row>
    <row r="194" spans="1:8" x14ac:dyDescent="0.35">
      <c r="A194">
        <f>'Spot Prices'!C194-'Spot Prices'!B194</f>
        <v>2.7000000000000028</v>
      </c>
      <c r="B194">
        <f>'Spot Prices'!D194-'Spot Prices'!B194</f>
        <v>4.8950000000000102</v>
      </c>
      <c r="C194">
        <f t="shared" si="10"/>
        <v>2.2373333333333338</v>
      </c>
      <c r="D194">
        <f t="shared" si="10"/>
        <v>4.438666666666669</v>
      </c>
      <c r="E194">
        <f t="shared" si="11"/>
        <v>0.20679380214541221</v>
      </c>
      <c r="F194">
        <f t="shared" si="12"/>
        <v>0.10280865124662233</v>
      </c>
      <c r="G194" t="str">
        <f t="shared" si="13"/>
        <v>Blow Out</v>
      </c>
      <c r="H194" t="str">
        <f t="shared" si="14"/>
        <v>Blow Out</v>
      </c>
    </row>
    <row r="195" spans="1:8" x14ac:dyDescent="0.35">
      <c r="A195">
        <f>'Spot Prices'!C195-'Spot Prices'!B195</f>
        <v>2.5999999999999943</v>
      </c>
      <c r="B195">
        <f>'Spot Prices'!D195-'Spot Prices'!B195</f>
        <v>4.6099999999999994</v>
      </c>
      <c r="C195">
        <f t="shared" si="10"/>
        <v>2.2183333333333337</v>
      </c>
      <c r="D195">
        <f t="shared" si="10"/>
        <v>4.4341666666666697</v>
      </c>
      <c r="E195">
        <f t="shared" si="11"/>
        <v>0.17205108940645855</v>
      </c>
      <c r="F195">
        <f t="shared" si="12"/>
        <v>3.9654200338281438E-2</v>
      </c>
      <c r="G195" t="str">
        <f t="shared" si="13"/>
        <v>Blow Out</v>
      </c>
      <c r="H195" t="str">
        <f t="shared" si="14"/>
        <v>Normal</v>
      </c>
    </row>
    <row r="196" spans="1:8" x14ac:dyDescent="0.35">
      <c r="A196">
        <f>'Spot Prices'!C196-'Spot Prices'!B196</f>
        <v>2.6000000000000085</v>
      </c>
      <c r="B196">
        <f>'Spot Prices'!D196-'Spot Prices'!B196</f>
        <v>5.4100000000000108</v>
      </c>
      <c r="C196">
        <f t="shared" ref="C196:D247" si="15">AVERAGE(A196:A225)</f>
        <v>2.202666666666667</v>
      </c>
      <c r="D196">
        <f t="shared" si="15"/>
        <v>4.4391666666666687</v>
      </c>
      <c r="E196">
        <f t="shared" ref="E196:E247" si="16">ABS(A196-C196)/C196</f>
        <v>0.18038740920097221</v>
      </c>
      <c r="F196">
        <f t="shared" ref="F196:F247" si="17">ABS(B196-D196)/D196</f>
        <v>0.21869720292847944</v>
      </c>
      <c r="G196" t="str">
        <f t="shared" ref="G196:G247" si="18">IF(OR(E196&gt;0.1),"Blow Out","Normal")</f>
        <v>Blow Out</v>
      </c>
      <c r="H196" t="str">
        <f t="shared" ref="H196:H247" si="19">IF(OR(F196&gt;0.1),"Blow Out","Normal")</f>
        <v>Blow Out</v>
      </c>
    </row>
    <row r="197" spans="1:8" x14ac:dyDescent="0.35">
      <c r="A197">
        <f>'Spot Prices'!C197-'Spot Prices'!B197</f>
        <v>2.6000000000000085</v>
      </c>
      <c r="B197">
        <f>'Spot Prices'!D197-'Spot Prices'!B197</f>
        <v>5.4100000000000108</v>
      </c>
      <c r="C197">
        <f t="shared" si="15"/>
        <v>2.1869999999999998</v>
      </c>
      <c r="D197">
        <f t="shared" si="15"/>
        <v>4.4175000000000013</v>
      </c>
      <c r="E197">
        <f t="shared" si="16"/>
        <v>0.18884316415181013</v>
      </c>
      <c r="F197">
        <f t="shared" si="17"/>
        <v>0.22467458970005869</v>
      </c>
      <c r="G197" t="str">
        <f t="shared" si="18"/>
        <v>Blow Out</v>
      </c>
      <c r="H197" t="str">
        <f t="shared" si="19"/>
        <v>Blow Out</v>
      </c>
    </row>
    <row r="198" spans="1:8" x14ac:dyDescent="0.35">
      <c r="A198">
        <f>'Spot Prices'!C198-'Spot Prices'!B198</f>
        <v>2.6000000000000085</v>
      </c>
      <c r="B198">
        <f>'Spot Prices'!D198-'Spot Prices'!B198</f>
        <v>5.4100000000000108</v>
      </c>
      <c r="C198">
        <f t="shared" si="15"/>
        <v>2.1669999999999998</v>
      </c>
      <c r="D198">
        <f t="shared" si="15"/>
        <v>4.3356666666666683</v>
      </c>
      <c r="E198">
        <f t="shared" si="16"/>
        <v>0.19981541301338659</v>
      </c>
      <c r="F198">
        <f t="shared" si="17"/>
        <v>0.24778965172599571</v>
      </c>
      <c r="G198" t="str">
        <f t="shared" si="18"/>
        <v>Blow Out</v>
      </c>
      <c r="H198" t="str">
        <f t="shared" si="19"/>
        <v>Blow Out</v>
      </c>
    </row>
    <row r="199" spans="1:8" x14ac:dyDescent="0.35">
      <c r="A199">
        <f>'Spot Prices'!C199-'Spot Prices'!B199</f>
        <v>2.6400000000000006</v>
      </c>
      <c r="B199">
        <f>'Spot Prices'!D199-'Spot Prices'!B199</f>
        <v>4.6850000000000023</v>
      </c>
      <c r="C199">
        <f t="shared" si="15"/>
        <v>2.1303333333333327</v>
      </c>
      <c r="D199">
        <f t="shared" si="15"/>
        <v>4.3198333333333343</v>
      </c>
      <c r="E199">
        <f t="shared" si="16"/>
        <v>0.23924268502581816</v>
      </c>
      <c r="F199">
        <f t="shared" si="17"/>
        <v>8.4532582275551035E-2</v>
      </c>
      <c r="G199" t="str">
        <f t="shared" si="18"/>
        <v>Blow Out</v>
      </c>
      <c r="H199" t="str">
        <f t="shared" si="19"/>
        <v>Normal</v>
      </c>
    </row>
    <row r="200" spans="1:8" x14ac:dyDescent="0.35">
      <c r="A200">
        <f>'Spot Prices'!C200-'Spot Prices'!B200</f>
        <v>2.6999999999999886</v>
      </c>
      <c r="B200">
        <f>'Spot Prices'!D200-'Spot Prices'!B200</f>
        <v>4.8799999999999955</v>
      </c>
      <c r="C200">
        <f t="shared" si="15"/>
        <v>2.0839999999999992</v>
      </c>
      <c r="D200">
        <f t="shared" si="15"/>
        <v>4.3598333333333334</v>
      </c>
      <c r="E200">
        <f t="shared" si="16"/>
        <v>0.29558541266794131</v>
      </c>
      <c r="F200">
        <f t="shared" si="17"/>
        <v>0.11930884208111824</v>
      </c>
      <c r="G200" t="str">
        <f t="shared" si="18"/>
        <v>Blow Out</v>
      </c>
      <c r="H200" t="str">
        <f t="shared" si="19"/>
        <v>Blow Out</v>
      </c>
    </row>
    <row r="201" spans="1:8" x14ac:dyDescent="0.35">
      <c r="A201">
        <f>'Spot Prices'!C201-'Spot Prices'!B201</f>
        <v>2.5</v>
      </c>
      <c r="B201">
        <f>'Spot Prices'!D201-'Spot Prices'!B201</f>
        <v>3.3449999999999989</v>
      </c>
      <c r="C201">
        <f t="shared" si="15"/>
        <v>2.0356666666666663</v>
      </c>
      <c r="D201">
        <f t="shared" si="15"/>
        <v>4.3968333333333343</v>
      </c>
      <c r="E201">
        <f t="shared" si="16"/>
        <v>0.22809890289831364</v>
      </c>
      <c r="F201">
        <f t="shared" si="17"/>
        <v>0.23922519995451313</v>
      </c>
      <c r="G201" t="str">
        <f t="shared" si="18"/>
        <v>Blow Out</v>
      </c>
      <c r="H201" t="str">
        <f t="shared" si="19"/>
        <v>Blow Out</v>
      </c>
    </row>
    <row r="202" spans="1:8" x14ac:dyDescent="0.35">
      <c r="A202">
        <f>'Spot Prices'!C202-'Spot Prices'!B202</f>
        <v>2.5</v>
      </c>
      <c r="B202">
        <f>'Spot Prices'!D202-'Spot Prices'!B202</f>
        <v>3.6500000000000057</v>
      </c>
      <c r="C202">
        <f t="shared" si="15"/>
        <v>1.9939999999999998</v>
      </c>
      <c r="D202">
        <f t="shared" si="15"/>
        <v>4.4725000000000001</v>
      </c>
      <c r="E202">
        <f t="shared" si="16"/>
        <v>0.25376128385155483</v>
      </c>
      <c r="F202">
        <f t="shared" si="17"/>
        <v>0.18390162101732688</v>
      </c>
      <c r="G202" t="str">
        <f t="shared" si="18"/>
        <v>Blow Out</v>
      </c>
      <c r="H202" t="str">
        <f t="shared" si="19"/>
        <v>Blow Out</v>
      </c>
    </row>
    <row r="203" spans="1:8" x14ac:dyDescent="0.35">
      <c r="A203">
        <f>'Spot Prices'!C203-'Spot Prices'!B203</f>
        <v>2.5</v>
      </c>
      <c r="B203">
        <f>'Spot Prices'!D203-'Spot Prices'!B203</f>
        <v>5.1750000000000114</v>
      </c>
      <c r="C203">
        <f t="shared" si="15"/>
        <v>1.952333333333333</v>
      </c>
      <c r="D203">
        <f t="shared" si="15"/>
        <v>4.5380000000000011</v>
      </c>
      <c r="E203">
        <f t="shared" si="16"/>
        <v>0.28051903704968434</v>
      </c>
      <c r="F203">
        <f t="shared" si="17"/>
        <v>0.14037020713971135</v>
      </c>
      <c r="G203" t="str">
        <f t="shared" si="18"/>
        <v>Blow Out</v>
      </c>
      <c r="H203" t="str">
        <f t="shared" si="19"/>
        <v>Blow Out</v>
      </c>
    </row>
    <row r="204" spans="1:8" x14ac:dyDescent="0.35">
      <c r="A204">
        <f>'Spot Prices'!C204-'Spot Prices'!B204</f>
        <v>2.5</v>
      </c>
      <c r="B204">
        <f>'Spot Prices'!D204-'Spot Prices'!B204</f>
        <v>5.1750000000000114</v>
      </c>
      <c r="C204">
        <f t="shared" si="15"/>
        <v>1.9106666666666665</v>
      </c>
      <c r="D204">
        <f t="shared" si="15"/>
        <v>4.5526666666666662</v>
      </c>
      <c r="E204">
        <f t="shared" si="16"/>
        <v>0.30844382414515015</v>
      </c>
      <c r="F204">
        <f t="shared" si="17"/>
        <v>0.13669644164592443</v>
      </c>
      <c r="G204" t="str">
        <f t="shared" si="18"/>
        <v>Blow Out</v>
      </c>
      <c r="H204" t="str">
        <f t="shared" si="19"/>
        <v>Blow Out</v>
      </c>
    </row>
    <row r="205" spans="1:8" x14ac:dyDescent="0.35">
      <c r="A205">
        <f>'Spot Prices'!C205-'Spot Prices'!B205</f>
        <v>2.5</v>
      </c>
      <c r="B205">
        <f>'Spot Prices'!D205-'Spot Prices'!B205</f>
        <v>5.1750000000000114</v>
      </c>
      <c r="C205">
        <f t="shared" si="15"/>
        <v>1.8656666666666661</v>
      </c>
      <c r="D205">
        <f t="shared" si="15"/>
        <v>4.6261666666666654</v>
      </c>
      <c r="E205">
        <f t="shared" si="16"/>
        <v>0.34000357334286263</v>
      </c>
      <c r="F205">
        <f t="shared" si="17"/>
        <v>0.11863674028173349</v>
      </c>
      <c r="G205" t="str">
        <f t="shared" si="18"/>
        <v>Blow Out</v>
      </c>
      <c r="H205" t="str">
        <f t="shared" si="19"/>
        <v>Blow Out</v>
      </c>
    </row>
    <row r="206" spans="1:8" x14ac:dyDescent="0.35">
      <c r="A206">
        <f>'Spot Prices'!C206-'Spot Prices'!B206</f>
        <v>2.3700000000000045</v>
      </c>
      <c r="B206">
        <f>'Spot Prices'!D206-'Spot Prices'!B206</f>
        <v>3.2349999999999994</v>
      </c>
      <c r="C206">
        <f t="shared" si="15"/>
        <v>1.8173333333333328</v>
      </c>
      <c r="D206">
        <f t="shared" si="15"/>
        <v>4.6351666666666649</v>
      </c>
      <c r="E206">
        <f t="shared" si="16"/>
        <v>0.30410858400587226</v>
      </c>
      <c r="F206">
        <f t="shared" si="17"/>
        <v>0.30207471863651059</v>
      </c>
      <c r="G206" t="str">
        <f t="shared" si="18"/>
        <v>Blow Out</v>
      </c>
      <c r="H206" t="str">
        <f t="shared" si="19"/>
        <v>Blow Out</v>
      </c>
    </row>
    <row r="207" spans="1:8" x14ac:dyDescent="0.35">
      <c r="A207">
        <f>'Spot Prices'!C207-'Spot Prices'!B207</f>
        <v>2.2999999999999972</v>
      </c>
      <c r="B207">
        <f>'Spot Prices'!D207-'Spot Prices'!B207</f>
        <v>3.8900000000000006</v>
      </c>
      <c r="C207">
        <f t="shared" si="15"/>
        <v>1.7716666666666658</v>
      </c>
      <c r="D207">
        <f t="shared" si="15"/>
        <v>4.7596666666666652</v>
      </c>
      <c r="E207">
        <f t="shared" si="16"/>
        <v>0.29821260583254838</v>
      </c>
      <c r="F207">
        <f t="shared" si="17"/>
        <v>0.18271587646193674</v>
      </c>
      <c r="G207" t="str">
        <f t="shared" si="18"/>
        <v>Blow Out</v>
      </c>
      <c r="H207" t="str">
        <f t="shared" si="19"/>
        <v>Blow Out</v>
      </c>
    </row>
    <row r="208" spans="1:8" x14ac:dyDescent="0.35">
      <c r="A208">
        <f>'Spot Prices'!C208-'Spot Prices'!B208</f>
        <v>1.75</v>
      </c>
      <c r="B208">
        <f>'Spot Prices'!D208-'Spot Prices'!B208</f>
        <v>4.0600000000000023</v>
      </c>
      <c r="C208">
        <f t="shared" si="15"/>
        <v>1.7383333333333326</v>
      </c>
      <c r="D208">
        <f t="shared" si="15"/>
        <v>4.8241666666666649</v>
      </c>
      <c r="E208">
        <f t="shared" si="16"/>
        <v>6.7114093959735679E-3</v>
      </c>
      <c r="F208">
        <f t="shared" si="17"/>
        <v>0.15840386940749621</v>
      </c>
      <c r="G208" t="str">
        <f t="shared" si="18"/>
        <v>Normal</v>
      </c>
      <c r="H208" t="str">
        <f t="shared" si="19"/>
        <v>Blow Out</v>
      </c>
    </row>
    <row r="209" spans="1:8" x14ac:dyDescent="0.35">
      <c r="A209">
        <f>'Spot Prices'!C209-'Spot Prices'!B209</f>
        <v>2.3499999999999943</v>
      </c>
      <c r="B209">
        <f>'Spot Prices'!D209-'Spot Prices'!B209</f>
        <v>3.1550000000000011</v>
      </c>
      <c r="C209">
        <f t="shared" si="15"/>
        <v>1.721666666666666</v>
      </c>
      <c r="D209">
        <f t="shared" si="15"/>
        <v>4.8623333333333312</v>
      </c>
      <c r="E209">
        <f t="shared" si="16"/>
        <v>0.36495643756050061</v>
      </c>
      <c r="F209">
        <f t="shared" si="17"/>
        <v>0.35113457187906988</v>
      </c>
      <c r="G209" t="str">
        <f t="shared" si="18"/>
        <v>Blow Out</v>
      </c>
      <c r="H209" t="str">
        <f t="shared" si="19"/>
        <v>Blow Out</v>
      </c>
    </row>
    <row r="210" spans="1:8" x14ac:dyDescent="0.35">
      <c r="A210">
        <f>'Spot Prices'!C210-'Spot Prices'!B210</f>
        <v>2.1500000000000057</v>
      </c>
      <c r="B210">
        <f>'Spot Prices'!D210-'Spot Prices'!B210</f>
        <v>4.1950000000000074</v>
      </c>
      <c r="C210">
        <f t="shared" si="15"/>
        <v>1.6849999999999994</v>
      </c>
      <c r="D210">
        <f t="shared" si="15"/>
        <v>4.9306666666666636</v>
      </c>
      <c r="E210">
        <f t="shared" si="16"/>
        <v>0.27596439169139847</v>
      </c>
      <c r="F210">
        <f t="shared" si="17"/>
        <v>0.14920227149810505</v>
      </c>
      <c r="G210" t="str">
        <f t="shared" si="18"/>
        <v>Blow Out</v>
      </c>
      <c r="H210" t="str">
        <f t="shared" si="19"/>
        <v>Blow Out</v>
      </c>
    </row>
    <row r="211" spans="1:8" x14ac:dyDescent="0.35">
      <c r="A211">
        <f>'Spot Prices'!C211-'Spot Prices'!B211</f>
        <v>2.1500000000000057</v>
      </c>
      <c r="B211">
        <f>'Spot Prices'!D211-'Spot Prices'!B211</f>
        <v>4.1950000000000074</v>
      </c>
      <c r="C211">
        <f t="shared" si="15"/>
        <v>1.6549999999999991</v>
      </c>
      <c r="D211">
        <f t="shared" si="15"/>
        <v>4.9643333333333297</v>
      </c>
      <c r="E211">
        <f t="shared" si="16"/>
        <v>0.29909365558912798</v>
      </c>
      <c r="F211">
        <f t="shared" si="17"/>
        <v>0.15497213455985823</v>
      </c>
      <c r="G211" t="str">
        <f t="shared" si="18"/>
        <v>Blow Out</v>
      </c>
      <c r="H211" t="str">
        <f t="shared" si="19"/>
        <v>Blow Out</v>
      </c>
    </row>
    <row r="212" spans="1:8" x14ac:dyDescent="0.35">
      <c r="A212">
        <f>'Spot Prices'!C212-'Spot Prices'!B212</f>
        <v>2.1500000000000057</v>
      </c>
      <c r="B212">
        <f>'Spot Prices'!D212-'Spot Prices'!B212</f>
        <v>4.1950000000000074</v>
      </c>
      <c r="C212">
        <f t="shared" si="15"/>
        <v>1.6443333333333323</v>
      </c>
      <c r="D212">
        <f t="shared" si="15"/>
        <v>4.9453333333333296</v>
      </c>
      <c r="E212">
        <f t="shared" si="16"/>
        <v>0.30752077843097936</v>
      </c>
      <c r="F212">
        <f t="shared" si="17"/>
        <v>0.15172553248853926</v>
      </c>
      <c r="G212" t="str">
        <f t="shared" si="18"/>
        <v>Blow Out</v>
      </c>
      <c r="H212" t="str">
        <f t="shared" si="19"/>
        <v>Blow Out</v>
      </c>
    </row>
    <row r="213" spans="1:8" x14ac:dyDescent="0.35">
      <c r="A213">
        <f>'Spot Prices'!C213-'Spot Prices'!B213</f>
        <v>2.1499999999999915</v>
      </c>
      <c r="B213">
        <f>'Spot Prices'!D213-'Spot Prices'!B213</f>
        <v>5.0300000000000011</v>
      </c>
      <c r="C213">
        <f t="shared" si="15"/>
        <v>1.6303333333333323</v>
      </c>
      <c r="D213">
        <f t="shared" si="15"/>
        <v>5.0419999999999972</v>
      </c>
      <c r="E213">
        <f t="shared" si="16"/>
        <v>0.31874872214270672</v>
      </c>
      <c r="F213">
        <f t="shared" si="17"/>
        <v>2.3800079333589886E-3</v>
      </c>
      <c r="G213" t="str">
        <f t="shared" si="18"/>
        <v>Blow Out</v>
      </c>
      <c r="H213" t="str">
        <f t="shared" si="19"/>
        <v>Normal</v>
      </c>
    </row>
    <row r="214" spans="1:8" x14ac:dyDescent="0.35">
      <c r="A214">
        <f>'Spot Prices'!C214-'Spot Prices'!B214</f>
        <v>1.8799999999999955</v>
      </c>
      <c r="B214">
        <f>'Spot Prices'!D214-'Spot Prices'!B214</f>
        <v>4.4899999999999949</v>
      </c>
      <c r="C214">
        <f t="shared" si="15"/>
        <v>1.6286666666666663</v>
      </c>
      <c r="D214">
        <f t="shared" si="15"/>
        <v>5.0929999999999982</v>
      </c>
      <c r="E214">
        <f t="shared" si="16"/>
        <v>0.15431846090871629</v>
      </c>
      <c r="F214">
        <f t="shared" si="17"/>
        <v>0.11839780090320116</v>
      </c>
      <c r="G214" t="str">
        <f t="shared" si="18"/>
        <v>Blow Out</v>
      </c>
      <c r="H214" t="str">
        <f t="shared" si="19"/>
        <v>Blow Out</v>
      </c>
    </row>
    <row r="215" spans="1:8" x14ac:dyDescent="0.35">
      <c r="A215">
        <f>'Spot Prices'!C215-'Spot Prices'!B215</f>
        <v>1.7800000000000011</v>
      </c>
      <c r="B215">
        <f>'Spot Prices'!D215-'Spot Prices'!B215</f>
        <v>3.5750000000000028</v>
      </c>
      <c r="C215">
        <f t="shared" si="15"/>
        <v>1.6293333333333331</v>
      </c>
      <c r="D215">
        <f t="shared" si="15"/>
        <v>5.1604999999999981</v>
      </c>
      <c r="E215">
        <f t="shared" si="16"/>
        <v>9.2471358428806105E-2</v>
      </c>
      <c r="F215">
        <f t="shared" si="17"/>
        <v>0.30723767076833558</v>
      </c>
      <c r="G215" t="str">
        <f t="shared" si="18"/>
        <v>Normal</v>
      </c>
      <c r="H215" t="str">
        <f t="shared" si="19"/>
        <v>Blow Out</v>
      </c>
    </row>
    <row r="216" spans="1:8" x14ac:dyDescent="0.35">
      <c r="A216">
        <f>'Spot Prices'!C216-'Spot Prices'!B216</f>
        <v>1.7999999999999972</v>
      </c>
      <c r="B216">
        <f>'Spot Prices'!D216-'Spot Prices'!B216</f>
        <v>5.4599999999999937</v>
      </c>
      <c r="C216">
        <f t="shared" si="15"/>
        <v>1.6333333333333333</v>
      </c>
      <c r="D216">
        <f t="shared" si="15"/>
        <v>5.2546666666666653</v>
      </c>
      <c r="E216">
        <f t="shared" si="16"/>
        <v>0.10204081632652889</v>
      </c>
      <c r="F216">
        <f t="shared" si="17"/>
        <v>3.9076376554173155E-2</v>
      </c>
      <c r="G216" t="str">
        <f t="shared" si="18"/>
        <v>Blow Out</v>
      </c>
      <c r="H216" t="str">
        <f t="shared" si="19"/>
        <v>Normal</v>
      </c>
    </row>
    <row r="217" spans="1:8" x14ac:dyDescent="0.35">
      <c r="A217">
        <f>'Spot Prices'!C217-'Spot Prices'!B217</f>
        <v>1.9000000000000057</v>
      </c>
      <c r="B217">
        <f>'Spot Prices'!D217-'Spot Prices'!B217</f>
        <v>4.6899999999999977</v>
      </c>
      <c r="C217">
        <f t="shared" si="15"/>
        <v>1.6366666666666669</v>
      </c>
      <c r="D217">
        <f t="shared" si="15"/>
        <v>5.2859999999999978</v>
      </c>
      <c r="E217">
        <f t="shared" si="16"/>
        <v>0.16089613034623546</v>
      </c>
      <c r="F217">
        <f t="shared" si="17"/>
        <v>0.11275066212637161</v>
      </c>
      <c r="G217" t="str">
        <f t="shared" si="18"/>
        <v>Blow Out</v>
      </c>
      <c r="H217" t="str">
        <f t="shared" si="19"/>
        <v>Blow Out</v>
      </c>
    </row>
    <row r="218" spans="1:8" x14ac:dyDescent="0.35">
      <c r="A218">
        <f>'Spot Prices'!C218-'Spot Prices'!B218</f>
        <v>1.9000000000000057</v>
      </c>
      <c r="B218">
        <f>'Spot Prices'!D218-'Spot Prices'!B218</f>
        <v>4.6899999999999977</v>
      </c>
      <c r="C218">
        <f t="shared" si="15"/>
        <v>1.6366666666666669</v>
      </c>
      <c r="D218">
        <f t="shared" si="15"/>
        <v>5.3429999999999982</v>
      </c>
      <c r="E218">
        <f t="shared" si="16"/>
        <v>0.16089613034623546</v>
      </c>
      <c r="F218">
        <f t="shared" si="17"/>
        <v>0.12221598352985227</v>
      </c>
      <c r="G218" t="str">
        <f t="shared" si="18"/>
        <v>Blow Out</v>
      </c>
      <c r="H218" t="str">
        <f t="shared" si="19"/>
        <v>Blow Out</v>
      </c>
    </row>
    <row r="219" spans="1:8" x14ac:dyDescent="0.35">
      <c r="A219">
        <f>'Spot Prices'!C219-'Spot Prices'!B219</f>
        <v>1.9000000000000057</v>
      </c>
      <c r="B219">
        <f>'Spot Prices'!D219-'Spot Prices'!B219</f>
        <v>4.6899999999999977</v>
      </c>
      <c r="C219">
        <f t="shared" si="15"/>
        <v>1.6275862068965519</v>
      </c>
      <c r="D219">
        <f t="shared" si="15"/>
        <v>5.3655172413793082</v>
      </c>
      <c r="E219">
        <f t="shared" si="16"/>
        <v>0.16737288135593559</v>
      </c>
      <c r="F219">
        <f t="shared" si="17"/>
        <v>0.12589974293059134</v>
      </c>
      <c r="G219" t="str">
        <f t="shared" si="18"/>
        <v>Blow Out</v>
      </c>
      <c r="H219" t="str">
        <f t="shared" si="19"/>
        <v>Blow Out</v>
      </c>
    </row>
    <row r="220" spans="1:8" x14ac:dyDescent="0.35">
      <c r="A220">
        <f>'Spot Prices'!C220-'Spot Prices'!B220</f>
        <v>1.9000000000000057</v>
      </c>
      <c r="B220">
        <f>'Spot Prices'!D220-'Spot Prices'!B220</f>
        <v>3.9050000000000011</v>
      </c>
      <c r="C220">
        <f t="shared" si="15"/>
        <v>1.6178571428571427</v>
      </c>
      <c r="D220">
        <f t="shared" si="15"/>
        <v>5.3896428571428547</v>
      </c>
      <c r="E220">
        <f t="shared" si="16"/>
        <v>0.17439293598234362</v>
      </c>
      <c r="F220">
        <f t="shared" si="17"/>
        <v>0.27546219601086686</v>
      </c>
      <c r="G220" t="str">
        <f t="shared" si="18"/>
        <v>Blow Out</v>
      </c>
      <c r="H220" t="str">
        <f t="shared" si="19"/>
        <v>Blow Out</v>
      </c>
    </row>
    <row r="221" spans="1:8" x14ac:dyDescent="0.35">
      <c r="A221">
        <f>'Spot Prices'!C221-'Spot Prices'!B221</f>
        <v>1.7999999999999972</v>
      </c>
      <c r="B221">
        <f>'Spot Prices'!D221-'Spot Prices'!B221</f>
        <v>3.0799999999999983</v>
      </c>
      <c r="C221">
        <f t="shared" si="15"/>
        <v>1.6074074074074072</v>
      </c>
      <c r="D221">
        <f t="shared" si="15"/>
        <v>5.4446296296296275</v>
      </c>
      <c r="E221">
        <f t="shared" si="16"/>
        <v>0.11981566820276338</v>
      </c>
      <c r="F221">
        <f t="shared" si="17"/>
        <v>0.43430495561375471</v>
      </c>
      <c r="G221" t="str">
        <f t="shared" si="18"/>
        <v>Blow Out</v>
      </c>
      <c r="H221" t="str">
        <f t="shared" si="19"/>
        <v>Blow Out</v>
      </c>
    </row>
    <row r="222" spans="1:8" x14ac:dyDescent="0.35">
      <c r="A222">
        <f>'Spot Prices'!C222-'Spot Prices'!B222</f>
        <v>1.6499999999999915</v>
      </c>
      <c r="B222">
        <f>'Spot Prices'!D222-'Spot Prices'!B222</f>
        <v>4.5</v>
      </c>
      <c r="C222">
        <f t="shared" si="15"/>
        <v>1.5999999999999999</v>
      </c>
      <c r="D222">
        <f t="shared" si="15"/>
        <v>5.5355769230769214</v>
      </c>
      <c r="E222">
        <f t="shared" si="16"/>
        <v>3.1249999999994758E-2</v>
      </c>
      <c r="F222">
        <f t="shared" si="17"/>
        <v>0.18707660239708157</v>
      </c>
      <c r="G222" t="str">
        <f t="shared" si="18"/>
        <v>Normal</v>
      </c>
      <c r="H222" t="str">
        <f t="shared" si="19"/>
        <v>Blow Out</v>
      </c>
    </row>
    <row r="223" spans="1:8" x14ac:dyDescent="0.35">
      <c r="A223">
        <f>'Spot Prices'!C223-'Spot Prices'!B223</f>
        <v>2.2999999999999972</v>
      </c>
      <c r="B223">
        <f>'Spot Prices'!D223-'Spot Prices'!B223</f>
        <v>4.3050000000000068</v>
      </c>
      <c r="C223">
        <f t="shared" si="15"/>
        <v>1.5980000000000001</v>
      </c>
      <c r="D223">
        <f t="shared" si="15"/>
        <v>5.5769999999999982</v>
      </c>
      <c r="E223">
        <f t="shared" si="16"/>
        <v>0.43929912390487924</v>
      </c>
      <c r="F223">
        <f t="shared" si="17"/>
        <v>0.22807961269499583</v>
      </c>
      <c r="G223" t="str">
        <f t="shared" si="18"/>
        <v>Blow Out</v>
      </c>
      <c r="H223" t="str">
        <f t="shared" si="19"/>
        <v>Blow Out</v>
      </c>
    </row>
    <row r="224" spans="1:8" x14ac:dyDescent="0.35">
      <c r="A224">
        <f>'Spot Prices'!C224-'Spot Prices'!B224</f>
        <v>2.1299999999999955</v>
      </c>
      <c r="B224">
        <f>'Spot Prices'!D224-'Spot Prices'!B224</f>
        <v>4.7599999999999909</v>
      </c>
      <c r="C224">
        <f t="shared" si="15"/>
        <v>1.5687500000000003</v>
      </c>
      <c r="D224">
        <f t="shared" si="15"/>
        <v>5.6299999999999981</v>
      </c>
      <c r="E224">
        <f t="shared" si="16"/>
        <v>0.35776892430278567</v>
      </c>
      <c r="F224">
        <f t="shared" si="17"/>
        <v>0.15452930728241696</v>
      </c>
      <c r="G224" t="str">
        <f t="shared" si="18"/>
        <v>Blow Out</v>
      </c>
      <c r="H224" t="str">
        <f t="shared" si="19"/>
        <v>Blow Out</v>
      </c>
    </row>
    <row r="225" spans="1:8" x14ac:dyDescent="0.35">
      <c r="A225">
        <f>'Spot Prices'!C225-'Spot Prices'!B225</f>
        <v>2.1299999999999955</v>
      </c>
      <c r="B225">
        <f>'Spot Prices'!D225-'Spot Prices'!B225</f>
        <v>4.7599999999999909</v>
      </c>
      <c r="C225">
        <f t="shared" si="15"/>
        <v>1.544347826086957</v>
      </c>
      <c r="D225">
        <f t="shared" si="15"/>
        <v>5.66782608695652</v>
      </c>
      <c r="E225">
        <f t="shared" si="16"/>
        <v>0.37922297297296964</v>
      </c>
      <c r="F225">
        <f t="shared" si="17"/>
        <v>0.16017183185026215</v>
      </c>
      <c r="G225" t="str">
        <f t="shared" si="18"/>
        <v>Blow Out</v>
      </c>
      <c r="H225" t="str">
        <f t="shared" si="19"/>
        <v>Blow Out</v>
      </c>
    </row>
    <row r="226" spans="1:8" x14ac:dyDescent="0.35">
      <c r="A226">
        <f>'Spot Prices'!C226-'Spot Prices'!B226</f>
        <v>2.1299999999999955</v>
      </c>
      <c r="B226">
        <f>'Spot Prices'!D226-'Spot Prices'!B226</f>
        <v>4.7599999999999909</v>
      </c>
      <c r="C226">
        <f t="shared" si="15"/>
        <v>1.5177272727272735</v>
      </c>
      <c r="D226">
        <f t="shared" si="15"/>
        <v>5.7090909090909072</v>
      </c>
      <c r="E226">
        <f t="shared" si="16"/>
        <v>0.40341419586702237</v>
      </c>
      <c r="F226">
        <f t="shared" si="17"/>
        <v>0.16624203821656183</v>
      </c>
      <c r="G226" t="str">
        <f t="shared" si="18"/>
        <v>Blow Out</v>
      </c>
      <c r="H226" t="str">
        <f t="shared" si="19"/>
        <v>Blow Out</v>
      </c>
    </row>
    <row r="227" spans="1:8" x14ac:dyDescent="0.35">
      <c r="A227">
        <f>'Spot Prices'!C227-'Spot Prices'!B227</f>
        <v>2</v>
      </c>
      <c r="B227">
        <f>'Spot Prices'!D227-'Spot Prices'!B227</f>
        <v>2.9549999999999983</v>
      </c>
      <c r="C227">
        <f t="shared" si="15"/>
        <v>1.4885714285714295</v>
      </c>
      <c r="D227">
        <f t="shared" si="15"/>
        <v>5.7542857142857127</v>
      </c>
      <c r="E227">
        <f t="shared" si="16"/>
        <v>0.343570057581573</v>
      </c>
      <c r="F227">
        <f t="shared" si="17"/>
        <v>0.48646971201588896</v>
      </c>
      <c r="G227" t="str">
        <f t="shared" si="18"/>
        <v>Blow Out</v>
      </c>
      <c r="H227" t="str">
        <f t="shared" si="19"/>
        <v>Blow Out</v>
      </c>
    </row>
    <row r="228" spans="1:8" x14ac:dyDescent="0.35">
      <c r="A228">
        <f>'Spot Prices'!C228-'Spot Prices'!B228</f>
        <v>1.5</v>
      </c>
      <c r="B228">
        <f>'Spot Prices'!D228-'Spot Prices'!B228</f>
        <v>4.9350000000000023</v>
      </c>
      <c r="C228">
        <f t="shared" si="15"/>
        <v>1.463000000000001</v>
      </c>
      <c r="D228">
        <f t="shared" si="15"/>
        <v>5.8942499999999987</v>
      </c>
      <c r="E228">
        <f t="shared" si="16"/>
        <v>2.5290498974708822E-2</v>
      </c>
      <c r="F228">
        <f t="shared" si="17"/>
        <v>0.16274335157144618</v>
      </c>
      <c r="G228" t="str">
        <f t="shared" si="18"/>
        <v>Normal</v>
      </c>
      <c r="H228" t="str">
        <f t="shared" si="19"/>
        <v>Blow Out</v>
      </c>
    </row>
    <row r="229" spans="1:8" x14ac:dyDescent="0.35">
      <c r="A229">
        <f>'Spot Prices'!C229-'Spot Prices'!B229</f>
        <v>1.25</v>
      </c>
      <c r="B229">
        <f>'Spot Prices'!D229-'Spot Prices'!B229</f>
        <v>5.8849999999999909</v>
      </c>
      <c r="C229">
        <f t="shared" si="15"/>
        <v>1.4610526315789485</v>
      </c>
      <c r="D229">
        <f t="shared" si="15"/>
        <v>5.9447368421052618</v>
      </c>
      <c r="E229">
        <f t="shared" si="16"/>
        <v>0.14445244956772399</v>
      </c>
      <c r="F229">
        <f t="shared" si="17"/>
        <v>1.0048694112440431E-2</v>
      </c>
      <c r="G229" t="str">
        <f t="shared" si="18"/>
        <v>Blow Out</v>
      </c>
      <c r="H229" t="str">
        <f t="shared" si="19"/>
        <v>Normal</v>
      </c>
    </row>
    <row r="230" spans="1:8" x14ac:dyDescent="0.35">
      <c r="A230">
        <f>'Spot Prices'!C230-'Spot Prices'!B230</f>
        <v>1.25</v>
      </c>
      <c r="B230">
        <f>'Spot Prices'!D230-'Spot Prices'!B230</f>
        <v>5.9900000000000091</v>
      </c>
      <c r="C230">
        <f t="shared" si="15"/>
        <v>1.4727777777777789</v>
      </c>
      <c r="D230">
        <f t="shared" si="15"/>
        <v>5.9480555555555545</v>
      </c>
      <c r="E230">
        <f t="shared" si="16"/>
        <v>0.15126367408525146</v>
      </c>
      <c r="F230">
        <f t="shared" si="17"/>
        <v>7.0517909681051894E-3</v>
      </c>
      <c r="G230" t="str">
        <f t="shared" si="18"/>
        <v>Blow Out</v>
      </c>
      <c r="H230" t="str">
        <f t="shared" si="19"/>
        <v>Normal</v>
      </c>
    </row>
    <row r="231" spans="1:8" x14ac:dyDescent="0.35">
      <c r="A231">
        <f>'Spot Prices'!C231-'Spot Prices'!B231</f>
        <v>1.25</v>
      </c>
      <c r="B231">
        <f>'Spot Prices'!D231-'Spot Prices'!B231</f>
        <v>5.6149999999999949</v>
      </c>
      <c r="C231">
        <f t="shared" si="15"/>
        <v>1.4858823529411775</v>
      </c>
      <c r="D231">
        <f t="shared" si="15"/>
        <v>5.9455882352941165</v>
      </c>
      <c r="E231">
        <f t="shared" si="16"/>
        <v>0.15874901029295388</v>
      </c>
      <c r="F231">
        <f t="shared" si="17"/>
        <v>5.5602275537967538E-2</v>
      </c>
      <c r="G231" t="str">
        <f t="shared" si="18"/>
        <v>Blow Out</v>
      </c>
      <c r="H231" t="str">
        <f t="shared" si="19"/>
        <v>Normal</v>
      </c>
    </row>
    <row r="232" spans="1:8" x14ac:dyDescent="0.35">
      <c r="A232">
        <f>'Spot Prices'!C232-'Spot Prices'!B232</f>
        <v>1.25</v>
      </c>
      <c r="B232">
        <f>'Spot Prices'!D232-'Spot Prices'!B232</f>
        <v>5.6149999999999949</v>
      </c>
      <c r="C232">
        <f t="shared" si="15"/>
        <v>1.5006250000000012</v>
      </c>
      <c r="D232">
        <f t="shared" si="15"/>
        <v>5.9662499999999987</v>
      </c>
      <c r="E232">
        <f t="shared" si="16"/>
        <v>0.16701374427322016</v>
      </c>
      <c r="F232">
        <f t="shared" si="17"/>
        <v>5.8872826314687439E-2</v>
      </c>
      <c r="G232" t="str">
        <f t="shared" si="18"/>
        <v>Blow Out</v>
      </c>
      <c r="H232" t="str">
        <f t="shared" si="19"/>
        <v>Normal</v>
      </c>
    </row>
    <row r="233" spans="1:8" x14ac:dyDescent="0.35">
      <c r="A233">
        <f>'Spot Prices'!C233-'Spot Prices'!B233</f>
        <v>1.25</v>
      </c>
      <c r="B233">
        <f>'Spot Prices'!D233-'Spot Prices'!B233</f>
        <v>5.6149999999999949</v>
      </c>
      <c r="C233">
        <f t="shared" si="15"/>
        <v>1.5173333333333345</v>
      </c>
      <c r="D233">
        <f t="shared" si="15"/>
        <v>5.9896666666666656</v>
      </c>
      <c r="E233">
        <f t="shared" si="16"/>
        <v>0.1761862917398952</v>
      </c>
      <c r="F233">
        <f t="shared" si="17"/>
        <v>6.2552173187156349E-2</v>
      </c>
      <c r="G233" t="str">
        <f t="shared" si="18"/>
        <v>Blow Out</v>
      </c>
      <c r="H233" t="str">
        <f t="shared" si="19"/>
        <v>Normal</v>
      </c>
    </row>
    <row r="234" spans="1:8" x14ac:dyDescent="0.35">
      <c r="A234">
        <f>'Spot Prices'!C234-'Spot Prices'!B234</f>
        <v>1.1499999999999915</v>
      </c>
      <c r="B234">
        <f>'Spot Prices'!D234-'Spot Prices'!B234</f>
        <v>7.3799999999999955</v>
      </c>
      <c r="C234">
        <f t="shared" si="15"/>
        <v>1.5364285714285728</v>
      </c>
      <c r="D234">
        <f t="shared" si="15"/>
        <v>6.0164285714285706</v>
      </c>
      <c r="E234">
        <f t="shared" si="16"/>
        <v>0.25151092515109874</v>
      </c>
      <c r="F234">
        <f t="shared" si="17"/>
        <v>0.22664133919031165</v>
      </c>
      <c r="G234" t="str">
        <f t="shared" si="18"/>
        <v>Blow Out</v>
      </c>
      <c r="H234" t="str">
        <f t="shared" si="19"/>
        <v>Blow Out</v>
      </c>
    </row>
    <row r="235" spans="1:8" x14ac:dyDescent="0.35">
      <c r="A235">
        <f>'Spot Prices'!C235-'Spot Prices'!B235</f>
        <v>1.0499999999999972</v>
      </c>
      <c r="B235">
        <f>'Spot Prices'!D235-'Spot Prices'!B235</f>
        <v>5.4449999999999932</v>
      </c>
      <c r="C235">
        <f t="shared" si="15"/>
        <v>1.5661538461538482</v>
      </c>
      <c r="D235">
        <f t="shared" si="15"/>
        <v>5.911538461538461</v>
      </c>
      <c r="E235">
        <f t="shared" si="16"/>
        <v>0.32956777996070996</v>
      </c>
      <c r="F235">
        <f t="shared" si="17"/>
        <v>7.8919973975277571E-2</v>
      </c>
      <c r="G235" t="str">
        <f t="shared" si="18"/>
        <v>Blow Out</v>
      </c>
      <c r="H235" t="str">
        <f t="shared" si="19"/>
        <v>Normal</v>
      </c>
    </row>
    <row r="236" spans="1:8" x14ac:dyDescent="0.35">
      <c r="A236">
        <f>'Spot Prices'!C236-'Spot Prices'!B236</f>
        <v>1</v>
      </c>
      <c r="B236">
        <f>'Spot Prices'!D236-'Spot Prices'!B236</f>
        <v>6.9699999999999989</v>
      </c>
      <c r="C236">
        <f t="shared" si="15"/>
        <v>1.6091666666666693</v>
      </c>
      <c r="D236">
        <f t="shared" si="15"/>
        <v>5.9504166666666665</v>
      </c>
      <c r="E236">
        <f t="shared" si="16"/>
        <v>0.37856033143449092</v>
      </c>
      <c r="F236">
        <f t="shared" si="17"/>
        <v>0.17134654435963853</v>
      </c>
      <c r="G236" t="str">
        <f t="shared" si="18"/>
        <v>Blow Out</v>
      </c>
      <c r="H236" t="str">
        <f t="shared" si="19"/>
        <v>Blow Out</v>
      </c>
    </row>
    <row r="237" spans="1:8" x14ac:dyDescent="0.35">
      <c r="A237">
        <f>'Spot Prices'!C237-'Spot Prices'!B237</f>
        <v>1.2999999999999972</v>
      </c>
      <c r="B237">
        <f>'Spot Prices'!D237-'Spot Prices'!B237</f>
        <v>5.8249999999999886</v>
      </c>
      <c r="C237">
        <f t="shared" si="15"/>
        <v>1.6645454545454574</v>
      </c>
      <c r="D237">
        <f t="shared" si="15"/>
        <v>5.8577272727272733</v>
      </c>
      <c r="E237">
        <f t="shared" si="16"/>
        <v>0.21900600764609809</v>
      </c>
      <c r="F237">
        <f t="shared" si="17"/>
        <v>5.5870256848006786E-3</v>
      </c>
      <c r="G237" t="str">
        <f t="shared" si="18"/>
        <v>Blow Out</v>
      </c>
      <c r="H237" t="str">
        <f t="shared" si="19"/>
        <v>Normal</v>
      </c>
    </row>
    <row r="238" spans="1:8" x14ac:dyDescent="0.35">
      <c r="A238">
        <f>'Spot Prices'!C238-'Spot Prices'!B238</f>
        <v>1.25</v>
      </c>
      <c r="B238">
        <f>'Spot Prices'!D238-'Spot Prices'!B238</f>
        <v>5.2049999999999983</v>
      </c>
      <c r="C238">
        <f t="shared" si="15"/>
        <v>1.7010000000000034</v>
      </c>
      <c r="D238">
        <f t="shared" si="15"/>
        <v>5.8610000000000015</v>
      </c>
      <c r="E238">
        <f t="shared" si="16"/>
        <v>0.26513815402704438</v>
      </c>
      <c r="F238">
        <f t="shared" si="17"/>
        <v>0.11192629244156339</v>
      </c>
      <c r="G238" t="str">
        <f t="shared" si="18"/>
        <v>Blow Out</v>
      </c>
      <c r="H238" t="str">
        <f t="shared" si="19"/>
        <v>Blow Out</v>
      </c>
    </row>
    <row r="239" spans="1:8" x14ac:dyDescent="0.35">
      <c r="A239">
        <f>'Spot Prices'!C239-'Spot Prices'!B239</f>
        <v>1.25</v>
      </c>
      <c r="B239">
        <f>'Spot Prices'!D239-'Spot Prices'!B239</f>
        <v>5.2049999999999983</v>
      </c>
      <c r="C239">
        <f t="shared" si="15"/>
        <v>1.7511111111111148</v>
      </c>
      <c r="D239">
        <f t="shared" si="15"/>
        <v>5.933888888888891</v>
      </c>
      <c r="E239">
        <f t="shared" si="16"/>
        <v>0.28616751269035684</v>
      </c>
      <c r="F239">
        <f t="shared" si="17"/>
        <v>0.12283494054863836</v>
      </c>
      <c r="G239" t="str">
        <f t="shared" si="18"/>
        <v>Blow Out</v>
      </c>
      <c r="H239" t="str">
        <f t="shared" si="19"/>
        <v>Blow Out</v>
      </c>
    </row>
    <row r="240" spans="1:8" x14ac:dyDescent="0.35">
      <c r="A240">
        <f>'Spot Prices'!C240-'Spot Prices'!B240</f>
        <v>1.25</v>
      </c>
      <c r="B240">
        <f>'Spot Prices'!D240-'Spot Prices'!B240</f>
        <v>5.2049999999999983</v>
      </c>
      <c r="C240">
        <f t="shared" si="15"/>
        <v>1.8137500000000042</v>
      </c>
      <c r="D240">
        <f t="shared" si="15"/>
        <v>6.0250000000000021</v>
      </c>
      <c r="E240">
        <f t="shared" si="16"/>
        <v>0.31082012405237924</v>
      </c>
      <c r="F240">
        <f t="shared" si="17"/>
        <v>0.13609958506224126</v>
      </c>
      <c r="G240" t="str">
        <f t="shared" si="18"/>
        <v>Blow Out</v>
      </c>
      <c r="H240" t="str">
        <f t="shared" si="19"/>
        <v>Blow Out</v>
      </c>
    </row>
    <row r="241" spans="1:8" x14ac:dyDescent="0.35">
      <c r="A241">
        <f>'Spot Prices'!C241-'Spot Prices'!B241</f>
        <v>1.8299999999999983</v>
      </c>
      <c r="B241">
        <f>'Spot Prices'!D241-'Spot Prices'!B241</f>
        <v>3.625</v>
      </c>
      <c r="C241">
        <f t="shared" si="15"/>
        <v>1.894285714285719</v>
      </c>
      <c r="D241">
        <f t="shared" si="15"/>
        <v>6.1421428571428596</v>
      </c>
      <c r="E241">
        <f t="shared" si="16"/>
        <v>3.3936651583713721E-2</v>
      </c>
      <c r="F241">
        <f t="shared" si="17"/>
        <v>0.40981509477846284</v>
      </c>
      <c r="G241" t="str">
        <f t="shared" si="18"/>
        <v>Normal</v>
      </c>
      <c r="H241" t="str">
        <f t="shared" si="19"/>
        <v>Blow Out</v>
      </c>
    </row>
    <row r="242" spans="1:8" x14ac:dyDescent="0.35">
      <c r="A242">
        <f>'Spot Prices'!C242-'Spot Prices'!B242</f>
        <v>1.730000000000004</v>
      </c>
      <c r="B242">
        <f>'Spot Prices'!D242-'Spot Prices'!B242</f>
        <v>7.0949999999999989</v>
      </c>
      <c r="C242">
        <f t="shared" si="15"/>
        <v>1.9050000000000058</v>
      </c>
      <c r="D242">
        <f t="shared" si="15"/>
        <v>6.5616666666666701</v>
      </c>
      <c r="E242">
        <f t="shared" si="16"/>
        <v>9.1863517060368133E-2</v>
      </c>
      <c r="F242">
        <f t="shared" si="17"/>
        <v>8.1280162560324387E-2</v>
      </c>
      <c r="G242" t="str">
        <f t="shared" si="18"/>
        <v>Normal</v>
      </c>
      <c r="H242" t="str">
        <f t="shared" si="19"/>
        <v>Normal</v>
      </c>
    </row>
    <row r="243" spans="1:8" x14ac:dyDescent="0.35">
      <c r="A243">
        <f>'Spot Prices'!C243-'Spot Prices'!B243</f>
        <v>2.1000000000000085</v>
      </c>
      <c r="B243">
        <f>'Spot Prices'!D243-'Spot Prices'!B243</f>
        <v>6.5600000000000023</v>
      </c>
      <c r="C243">
        <f t="shared" si="15"/>
        <v>1.9400000000000062</v>
      </c>
      <c r="D243">
        <f t="shared" si="15"/>
        <v>6.4550000000000036</v>
      </c>
      <c r="E243">
        <f t="shared" si="16"/>
        <v>8.2474226804124667E-2</v>
      </c>
      <c r="F243">
        <f t="shared" si="17"/>
        <v>1.6266460108442848E-2</v>
      </c>
      <c r="G243" t="str">
        <f t="shared" si="18"/>
        <v>Normal</v>
      </c>
      <c r="H243" t="str">
        <f t="shared" si="19"/>
        <v>Normal</v>
      </c>
    </row>
    <row r="244" spans="1:8" x14ac:dyDescent="0.35">
      <c r="A244">
        <f>'Spot Prices'!C244-'Spot Prices'!B244</f>
        <v>1.9000000000000057</v>
      </c>
      <c r="B244">
        <f>'Spot Prices'!D244-'Spot Prices'!B244</f>
        <v>6.5150000000000006</v>
      </c>
      <c r="C244">
        <f t="shared" si="15"/>
        <v>1.9000000000000057</v>
      </c>
      <c r="D244">
        <f t="shared" si="15"/>
        <v>6.4287500000000044</v>
      </c>
      <c r="E244">
        <f t="shared" si="16"/>
        <v>0</v>
      </c>
      <c r="F244">
        <f t="shared" si="17"/>
        <v>1.3416293991832954E-2</v>
      </c>
      <c r="G244" t="str">
        <f t="shared" si="18"/>
        <v>Normal</v>
      </c>
      <c r="H244" t="str">
        <f t="shared" si="19"/>
        <v>Normal</v>
      </c>
    </row>
    <row r="245" spans="1:8" x14ac:dyDescent="0.35">
      <c r="A245">
        <f>'Spot Prices'!C245-'Spot Prices'!B245</f>
        <v>1.9000000000000057</v>
      </c>
      <c r="B245">
        <f>'Spot Prices'!D245-'Spot Prices'!B245</f>
        <v>6.4000000000000057</v>
      </c>
      <c r="C245">
        <f t="shared" si="15"/>
        <v>1.9000000000000057</v>
      </c>
      <c r="D245">
        <f t="shared" si="15"/>
        <v>6.4000000000000057</v>
      </c>
      <c r="E245">
        <f t="shared" si="16"/>
        <v>0</v>
      </c>
      <c r="F245">
        <f t="shared" si="17"/>
        <v>0</v>
      </c>
      <c r="G245" t="str">
        <f t="shared" si="18"/>
        <v>Normal</v>
      </c>
      <c r="H245" t="str">
        <f t="shared" si="19"/>
        <v>Normal</v>
      </c>
    </row>
    <row r="246" spans="1:8" x14ac:dyDescent="0.35">
      <c r="A246">
        <f>'Spot Prices'!C246-'Spot Prices'!B246</f>
        <v>1.9000000000000057</v>
      </c>
      <c r="B246">
        <f>'Spot Prices'!D246-'Spot Prices'!B246</f>
        <v>6.4000000000000057</v>
      </c>
      <c r="C246">
        <f t="shared" si="15"/>
        <v>1.9000000000000057</v>
      </c>
      <c r="D246">
        <f t="shared" si="15"/>
        <v>6.4000000000000057</v>
      </c>
      <c r="E246">
        <f t="shared" si="16"/>
        <v>0</v>
      </c>
      <c r="F246">
        <f t="shared" si="17"/>
        <v>0</v>
      </c>
      <c r="G246" t="str">
        <f t="shared" si="18"/>
        <v>Normal</v>
      </c>
      <c r="H246" t="str">
        <f t="shared" si="19"/>
        <v>Normal</v>
      </c>
    </row>
    <row r="247" spans="1:8" x14ac:dyDescent="0.35">
      <c r="A247">
        <f>'Spot Prices'!C247-'Spot Prices'!B247</f>
        <v>1.9000000000000057</v>
      </c>
      <c r="B247">
        <f>'Spot Prices'!D247-'Spot Prices'!B247</f>
        <v>6.4000000000000057</v>
      </c>
      <c r="C247">
        <f t="shared" si="15"/>
        <v>1.9000000000000057</v>
      </c>
      <c r="D247">
        <f t="shared" si="15"/>
        <v>6.4000000000000057</v>
      </c>
      <c r="E247">
        <f t="shared" si="16"/>
        <v>0</v>
      </c>
      <c r="F247">
        <f t="shared" si="17"/>
        <v>0</v>
      </c>
      <c r="G247" t="str">
        <f t="shared" si="18"/>
        <v>Normal</v>
      </c>
      <c r="H247" t="str">
        <f t="shared" si="19"/>
        <v>Normal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AD68-40D4-4B56-B84F-C98E1C5F9F2E}">
  <dimension ref="A1:I4"/>
  <sheetViews>
    <sheetView workbookViewId="0">
      <selection activeCell="B3" sqref="B3:I4"/>
    </sheetView>
  </sheetViews>
  <sheetFormatPr defaultRowHeight="14.15" x14ac:dyDescent="0.35"/>
  <cols>
    <col min="1" max="1" width="13.0703125" bestFit="1" customWidth="1"/>
    <col min="2" max="3" width="12.35546875" bestFit="1" customWidth="1"/>
    <col min="4" max="4" width="11.7109375" bestFit="1" customWidth="1"/>
    <col min="5" max="5" width="12.0703125" bestFit="1" customWidth="1"/>
    <col min="6" max="6" width="12.78515625" bestFit="1" customWidth="1"/>
    <col min="7" max="7" width="12.42578125" bestFit="1" customWidth="1"/>
    <col min="8" max="8" width="12.5" bestFit="1" customWidth="1"/>
    <col min="9" max="9" width="12.28515625" bestFit="1" customWidth="1"/>
  </cols>
  <sheetData>
    <row r="1" spans="1:9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35">
      <c r="A3" t="s">
        <v>38</v>
      </c>
      <c r="B3" s="5">
        <f>MAX('WTI Futures'!B6:B249)</f>
        <v>75.19</v>
      </c>
      <c r="C3" s="5">
        <f>MAX('WTI Futures'!C6:C249)</f>
        <v>79.19</v>
      </c>
      <c r="D3" s="5">
        <f>MAX('WTI Futures'!D6:D249)</f>
        <v>83.47</v>
      </c>
      <c r="E3" s="5">
        <f>MAX('WTI Futures'!E6:E249)</f>
        <v>86.91</v>
      </c>
      <c r="F3" s="5">
        <f>MAX('WTI Futures'!F6:F249)</f>
        <v>86.1</v>
      </c>
      <c r="G3" s="5">
        <f>MAX('WTI Futures'!G6:G249)</f>
        <v>85.2</v>
      </c>
      <c r="H3" s="5">
        <f>MAX('WTI Futures'!H6:H249)</f>
        <v>84.24</v>
      </c>
      <c r="I3" s="5">
        <f>MAX('WTI Futures'!I6:I249)</f>
        <v>83.26</v>
      </c>
    </row>
    <row r="4" spans="1:9" x14ac:dyDescent="0.35">
      <c r="A4" t="s">
        <v>39</v>
      </c>
      <c r="B4" s="5">
        <f>MIN('WTI Futures'!B6:B249)</f>
        <v>70.38</v>
      </c>
      <c r="C4" s="5">
        <f>MIN('WTI Futures'!C6:C249)</f>
        <v>70.62</v>
      </c>
      <c r="D4" s="5">
        <f>MIN('WTI Futures'!D6:D249)</f>
        <v>70.819999999999993</v>
      </c>
      <c r="E4" s="5">
        <f>MIN('WTI Futures'!E6:E249)</f>
        <v>70.989999999999995</v>
      </c>
      <c r="F4" s="5">
        <f>MIN('WTI Futures'!F6:F249)</f>
        <v>71.02</v>
      </c>
      <c r="G4" s="5">
        <f>MIN('WTI Futures'!G6:G249)</f>
        <v>70.87</v>
      </c>
      <c r="H4" s="5">
        <f>MIN('WTI Futures'!H6:H249)</f>
        <v>70.62</v>
      </c>
      <c r="I4" s="5">
        <f>MIN('WTI Futures'!I6:I249)</f>
        <v>70.31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BFB5-DC69-4070-BB9B-B61FA2E3C65E}">
  <dimension ref="A1:B15"/>
  <sheetViews>
    <sheetView workbookViewId="0">
      <selection activeCell="B15" sqref="B14:B15"/>
    </sheetView>
  </sheetViews>
  <sheetFormatPr defaultRowHeight="14.15" x14ac:dyDescent="0.35"/>
  <cols>
    <col min="1" max="1" width="47.78515625" bestFit="1" customWidth="1"/>
    <col min="2" max="2" width="21.0703125" style="4" bestFit="1" customWidth="1"/>
  </cols>
  <sheetData>
    <row r="1" spans="1:2" x14ac:dyDescent="0.35">
      <c r="A1" s="1">
        <v>45342</v>
      </c>
    </row>
    <row r="3" spans="1:2" x14ac:dyDescent="0.35">
      <c r="A3" t="s">
        <v>40</v>
      </c>
      <c r="B3" s="4">
        <v>78.180000000000007</v>
      </c>
    </row>
    <row r="4" spans="1:2" x14ac:dyDescent="0.35">
      <c r="A4" t="s">
        <v>41</v>
      </c>
      <c r="B4" s="4">
        <v>1.3</v>
      </c>
    </row>
    <row r="5" spans="1:2" x14ac:dyDescent="0.35">
      <c r="A5" t="s">
        <v>42</v>
      </c>
      <c r="B5" s="4">
        <v>0.01</v>
      </c>
    </row>
    <row r="6" spans="1:2" x14ac:dyDescent="0.35">
      <c r="A6" t="s">
        <v>46</v>
      </c>
      <c r="B6" s="4">
        <v>0.16666666666666666</v>
      </c>
    </row>
    <row r="7" spans="1:2" ht="15.9" x14ac:dyDescent="0.45">
      <c r="A7" s="3" t="s">
        <v>44</v>
      </c>
      <c r="B7" s="4">
        <v>77.040000000000006</v>
      </c>
    </row>
    <row r="8" spans="1:2" x14ac:dyDescent="0.35">
      <c r="A8" t="s">
        <v>43</v>
      </c>
      <c r="B8" s="4">
        <f>B7-2</f>
        <v>75.040000000000006</v>
      </c>
    </row>
    <row r="9" spans="1:2" x14ac:dyDescent="0.35">
      <c r="A9" t="s">
        <v>45</v>
      </c>
      <c r="B9" s="4">
        <v>1000</v>
      </c>
    </row>
    <row r="11" spans="1:2" x14ac:dyDescent="0.35">
      <c r="A11" t="s">
        <v>48</v>
      </c>
      <c r="B11" s="4">
        <f>(LN(B3/B8) + (B5 + 0.5*B4^2) * B6) / (B4 * SQRT(B6))</f>
        <v>0.34574087152538058</v>
      </c>
    </row>
    <row r="12" spans="1:2" x14ac:dyDescent="0.35">
      <c r="A12" t="s">
        <v>47</v>
      </c>
      <c r="B12" s="4">
        <f>B11-B4*SQRT(B6)</f>
        <v>-0.18498190607764131</v>
      </c>
    </row>
    <row r="14" spans="1:2" x14ac:dyDescent="0.35">
      <c r="A14" t="s">
        <v>49</v>
      </c>
      <c r="B14" s="6">
        <f>B9*EXP(-B5*B6)*_xlfn.NORM.S.DIST(B12, TRUE)</f>
        <v>425.9111699327139</v>
      </c>
    </row>
    <row r="15" spans="1:2" x14ac:dyDescent="0.35">
      <c r="A15" t="s">
        <v>50</v>
      </c>
      <c r="B15" s="6">
        <f>B9*EXP(-B5*B6)*_xlfn.NORM.S.DIST(-B12,TRUE)</f>
        <v>572.42355151822483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979-FCED-4755-A9A2-0785F7A6718E}">
  <dimension ref="A1:C33"/>
  <sheetViews>
    <sheetView topLeftCell="A13" workbookViewId="0">
      <selection activeCell="B33" sqref="B33"/>
    </sheetView>
  </sheetViews>
  <sheetFormatPr defaultRowHeight="14.15" x14ac:dyDescent="0.35"/>
  <cols>
    <col min="1" max="1" width="3.35546875" bestFit="1" customWidth="1"/>
    <col min="2" max="2" width="17.2109375" bestFit="1" customWidth="1"/>
    <col min="3" max="3" width="12.42578125" bestFit="1" customWidth="1"/>
  </cols>
  <sheetData>
    <row r="1" spans="1:3" x14ac:dyDescent="0.35">
      <c r="B1" s="1">
        <v>45342</v>
      </c>
      <c r="C1" s="4"/>
    </row>
    <row r="2" spans="1:3" x14ac:dyDescent="0.35">
      <c r="C2" s="4"/>
    </row>
    <row r="3" spans="1:3" x14ac:dyDescent="0.35">
      <c r="A3" t="s">
        <v>51</v>
      </c>
      <c r="B3" t="s">
        <v>40</v>
      </c>
      <c r="C3" s="4">
        <f>'Spot Prices'!B53</f>
        <v>78.180000000000007</v>
      </c>
    </row>
    <row r="5" spans="1:3" x14ac:dyDescent="0.35">
      <c r="A5" t="s">
        <v>52</v>
      </c>
      <c r="B5" t="s">
        <v>53</v>
      </c>
      <c r="C5">
        <v>0.7</v>
      </c>
    </row>
    <row r="6" spans="1:3" x14ac:dyDescent="0.35">
      <c r="B6" t="s">
        <v>54</v>
      </c>
      <c r="C6">
        <v>1</v>
      </c>
    </row>
    <row r="7" spans="1:3" x14ac:dyDescent="0.35">
      <c r="B7" t="s">
        <v>55</v>
      </c>
      <c r="C7">
        <v>0.8</v>
      </c>
    </row>
    <row r="8" spans="1:3" x14ac:dyDescent="0.35">
      <c r="B8" t="s">
        <v>56</v>
      </c>
      <c r="C8">
        <f>1/12</f>
        <v>8.3333333333333329E-2</v>
      </c>
    </row>
    <row r="9" spans="1:3" x14ac:dyDescent="0.35">
      <c r="B9" t="s">
        <v>57</v>
      </c>
      <c r="C9">
        <v>0.01</v>
      </c>
    </row>
    <row r="11" spans="1:3" x14ac:dyDescent="0.35">
      <c r="B11" t="s">
        <v>58</v>
      </c>
      <c r="C11">
        <f>SQRT(C5^2+(C6*C3/(C3+C13))^2-2*C5*C7*C6*C3/(C3+C13))</f>
        <v>0.58625246277079557</v>
      </c>
    </row>
    <row r="12" spans="1:3" x14ac:dyDescent="0.35">
      <c r="B12" t="s">
        <v>59</v>
      </c>
      <c r="C12">
        <f>'Spot Prices'!C53</f>
        <v>80.680000000000007</v>
      </c>
    </row>
    <row r="13" spans="1:3" x14ac:dyDescent="0.35">
      <c r="B13" t="s">
        <v>43</v>
      </c>
      <c r="C13" s="4">
        <f>C12-C3</f>
        <v>2.5</v>
      </c>
    </row>
    <row r="15" spans="1:3" x14ac:dyDescent="0.35">
      <c r="B15" t="s">
        <v>48</v>
      </c>
      <c r="C15">
        <f>(LN(C12/C3+C13)+(C9+(C11^2)/2)*C8)/(C11*SQRT(C8))</f>
        <v>7.5457225559328789</v>
      </c>
    </row>
    <row r="16" spans="1:3" x14ac:dyDescent="0.35">
      <c r="B16" t="s">
        <v>47</v>
      </c>
      <c r="C16">
        <f>C15-C11*SQRT(C8)</f>
        <v>7.3764860473359786</v>
      </c>
    </row>
    <row r="18" spans="1:3" x14ac:dyDescent="0.35">
      <c r="B18" t="s">
        <v>49</v>
      </c>
      <c r="C18" s="5">
        <f>C12*_xlfn.NORM.S.DIST(C15,TRUE)-(C3+C13*EXP(-C9*C8))*_xlfn.NORM.S.DIST(C16,TRUE)</f>
        <v>2.0824655235855971E-3</v>
      </c>
    </row>
    <row r="19" spans="1:3" x14ac:dyDescent="0.35">
      <c r="B19" t="s">
        <v>50</v>
      </c>
      <c r="C19" s="5">
        <f>C18-C12+C3+C13*EXP(-C9*C8)</f>
        <v>4.7313264417425671E-12</v>
      </c>
    </row>
    <row r="21" spans="1:3" x14ac:dyDescent="0.35">
      <c r="A21" t="s">
        <v>60</v>
      </c>
      <c r="B21" t="s">
        <v>61</v>
      </c>
      <c r="C21" s="4">
        <f>C3-3.5</f>
        <v>74.680000000000007</v>
      </c>
    </row>
    <row r="22" spans="1:3" x14ac:dyDescent="0.35">
      <c r="B22" t="s">
        <v>59</v>
      </c>
      <c r="C22">
        <f>C12</f>
        <v>80.680000000000007</v>
      </c>
    </row>
    <row r="23" spans="1:3" x14ac:dyDescent="0.35">
      <c r="B23" t="s">
        <v>62</v>
      </c>
      <c r="C23" s="4">
        <f>C22-C21</f>
        <v>6</v>
      </c>
    </row>
    <row r="24" spans="1:3" x14ac:dyDescent="0.35">
      <c r="B24" t="s">
        <v>43</v>
      </c>
      <c r="C24" s="4">
        <f>C13</f>
        <v>2.5</v>
      </c>
    </row>
    <row r="26" spans="1:3" x14ac:dyDescent="0.35">
      <c r="B26" t="s">
        <v>64</v>
      </c>
      <c r="C26">
        <f>SQRT(C5^2+(C6*C21/(C21+C13))^2-2*C5*C7*C6*C21/(C21+C13))</f>
        <v>0.58527295807551194</v>
      </c>
    </row>
    <row r="27" spans="1:3" x14ac:dyDescent="0.35">
      <c r="B27" t="s">
        <v>63</v>
      </c>
      <c r="C27">
        <f>(LN(C22/(C21+C24))+(C9+0.5*C26^2)*C8)/(C26*SQRT(C8))</f>
        <v>0.35190917715097492</v>
      </c>
    </row>
    <row r="28" spans="1:3" x14ac:dyDescent="0.35">
      <c r="B28" t="s">
        <v>65</v>
      </c>
      <c r="C28">
        <f>C27-C26*SQRT(C8)</f>
        <v>0.18295542720382224</v>
      </c>
    </row>
    <row r="30" spans="1:3" x14ac:dyDescent="0.35">
      <c r="B30" t="s">
        <v>66</v>
      </c>
      <c r="C30" s="5">
        <f>C22*_xlfn.NORM.S.DIST(C27,TRUE)-(C21+C24*EXP(-C9*C8))*_xlfn.NORM.S.DIST(C28,TRUE)</f>
        <v>7.2464743239096947</v>
      </c>
    </row>
    <row r="31" spans="1:3" x14ac:dyDescent="0.35">
      <c r="B31" t="s">
        <v>67</v>
      </c>
      <c r="C31" s="5">
        <f>C30-C22+C21+C24*EXP(-C9*C8)</f>
        <v>3.7443918583908404</v>
      </c>
    </row>
    <row r="33" spans="1:2" x14ac:dyDescent="0.35">
      <c r="A33" t="s">
        <v>68</v>
      </c>
      <c r="B33" s="5" t="s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5A48-6D52-4754-AB11-6E78424690E3}">
  <dimension ref="A1:B41"/>
  <sheetViews>
    <sheetView topLeftCell="A19" zoomScaleNormal="100" workbookViewId="0">
      <selection activeCell="B41" sqref="B41"/>
    </sheetView>
  </sheetViews>
  <sheetFormatPr defaultRowHeight="14.15" x14ac:dyDescent="0.35"/>
  <cols>
    <col min="1" max="1" width="3.2109375" bestFit="1" customWidth="1"/>
    <col min="2" max="2" width="25.5" bestFit="1" customWidth="1"/>
  </cols>
  <sheetData>
    <row r="1" spans="1:2" x14ac:dyDescent="0.35">
      <c r="A1" t="s">
        <v>51</v>
      </c>
      <c r="B1" t="s">
        <v>70</v>
      </c>
    </row>
    <row r="2" spans="1:2" x14ac:dyDescent="0.35">
      <c r="B2" s="5" t="s">
        <v>71</v>
      </c>
    </row>
    <row r="3" spans="1:2" x14ac:dyDescent="0.35">
      <c r="B3" s="5" t="s">
        <v>72</v>
      </c>
    </row>
    <row r="4" spans="1:2" x14ac:dyDescent="0.35">
      <c r="B4" s="5" t="s">
        <v>73</v>
      </c>
    </row>
    <row r="6" spans="1:2" x14ac:dyDescent="0.35">
      <c r="B6" t="s">
        <v>74</v>
      </c>
    </row>
    <row r="7" spans="1:2" x14ac:dyDescent="0.35">
      <c r="B7" s="5" t="s">
        <v>75</v>
      </c>
    </row>
    <row r="8" spans="1:2" x14ac:dyDescent="0.35">
      <c r="B8" s="5" t="s">
        <v>76</v>
      </c>
    </row>
    <row r="10" spans="1:2" x14ac:dyDescent="0.35">
      <c r="A10" t="s">
        <v>52</v>
      </c>
    </row>
    <row r="41" spans="1:2" x14ac:dyDescent="0.35">
      <c r="A41" t="s">
        <v>60</v>
      </c>
      <c r="B41" s="5" t="s">
        <v>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F54E-55C0-48FE-BC38-F13FAC0B84DC}">
  <dimension ref="A1:B14"/>
  <sheetViews>
    <sheetView workbookViewId="0">
      <selection activeCell="B13" sqref="B13:B14"/>
    </sheetView>
  </sheetViews>
  <sheetFormatPr defaultRowHeight="14.15" x14ac:dyDescent="0.35"/>
  <cols>
    <col min="1" max="1" width="30" bestFit="1" customWidth="1"/>
  </cols>
  <sheetData>
    <row r="1" spans="1:2" ht="15.9" x14ac:dyDescent="0.45">
      <c r="A1" s="3" t="s">
        <v>78</v>
      </c>
    </row>
    <row r="2" spans="1:2" ht="15.9" x14ac:dyDescent="0.45">
      <c r="A2" s="3" t="s">
        <v>79</v>
      </c>
      <c r="B2">
        <v>72.180000000000007</v>
      </c>
    </row>
    <row r="3" spans="1:2" x14ac:dyDescent="0.35">
      <c r="A3" t="s">
        <v>80</v>
      </c>
      <c r="B3">
        <f>B2-7</f>
        <v>65.180000000000007</v>
      </c>
    </row>
    <row r="4" spans="1:2" x14ac:dyDescent="0.35">
      <c r="A4" t="s">
        <v>81</v>
      </c>
      <c r="B4">
        <v>0.5</v>
      </c>
    </row>
    <row r="5" spans="1:2" x14ac:dyDescent="0.35">
      <c r="A5" t="s">
        <v>82</v>
      </c>
      <c r="B5">
        <v>0.01</v>
      </c>
    </row>
    <row r="6" spans="1:2" x14ac:dyDescent="0.35">
      <c r="A6" t="s">
        <v>46</v>
      </c>
      <c r="B6">
        <f>3/12</f>
        <v>0.25</v>
      </c>
    </row>
    <row r="8" spans="1:2" x14ac:dyDescent="0.35">
      <c r="A8" t="s">
        <v>83</v>
      </c>
      <c r="B8">
        <f>B2*EXP(B5*B6)</f>
        <v>72.36067575058631</v>
      </c>
    </row>
    <row r="10" spans="1:2" x14ac:dyDescent="0.35">
      <c r="A10" t="s">
        <v>48</v>
      </c>
      <c r="B10">
        <f>(LN(B8/B3)+0.5*B4^2*B6)/(B4*SQRT(B6))</f>
        <v>0.54304130322090849</v>
      </c>
    </row>
    <row r="11" spans="1:2" x14ac:dyDescent="0.35">
      <c r="A11" t="s">
        <v>47</v>
      </c>
      <c r="B11">
        <f>B10-B4*SQRT(B6)</f>
        <v>0.29304130322090849</v>
      </c>
    </row>
    <row r="13" spans="1:2" x14ac:dyDescent="0.35">
      <c r="A13" t="s">
        <v>49</v>
      </c>
      <c r="B13" s="5">
        <f>EXP(-B5*B6)*(B8*_xlfn.NORM.S.DIST(B10,TRUE)-B3*_xlfn.NORM.S.DIST(B11,TRUE))</f>
        <v>10.989340329709307</v>
      </c>
    </row>
    <row r="14" spans="1:2" x14ac:dyDescent="0.35">
      <c r="A14" t="s">
        <v>50</v>
      </c>
      <c r="B14" s="5">
        <f>EXP(-B5*B6)*(B3*_xlfn.NORM.S.DIST(-B11,TRUE)-B8*_xlfn.NORM.S.DIST(-B10,TRUE))</f>
        <v>3.8265938475757477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C9D8-D485-4417-A0BF-99D62DF4339A}">
  <dimension ref="A1:D10"/>
  <sheetViews>
    <sheetView workbookViewId="0">
      <selection activeCell="C7" sqref="C7:D10"/>
    </sheetView>
  </sheetViews>
  <sheetFormatPr defaultRowHeight="14.15" x14ac:dyDescent="0.35"/>
  <cols>
    <col min="1" max="1" width="3.35546875" bestFit="1" customWidth="1"/>
    <col min="2" max="2" width="90.0703125" bestFit="1" customWidth="1"/>
    <col min="3" max="3" width="46" bestFit="1" customWidth="1"/>
    <col min="4" max="4" width="38.7109375" bestFit="1" customWidth="1"/>
  </cols>
  <sheetData>
    <row r="1" spans="1:4" x14ac:dyDescent="0.35">
      <c r="A1" t="s">
        <v>51</v>
      </c>
      <c r="B1" s="5" t="s">
        <v>84</v>
      </c>
    </row>
    <row r="2" spans="1:4" x14ac:dyDescent="0.35">
      <c r="A2" t="s">
        <v>52</v>
      </c>
      <c r="B2" s="5" t="s">
        <v>85</v>
      </c>
    </row>
    <row r="3" spans="1:4" x14ac:dyDescent="0.35">
      <c r="A3" t="s">
        <v>60</v>
      </c>
      <c r="B3" s="5" t="s">
        <v>86</v>
      </c>
    </row>
    <row r="4" spans="1:4" x14ac:dyDescent="0.35">
      <c r="A4" t="s">
        <v>68</v>
      </c>
      <c r="B4" s="5" t="s">
        <v>87</v>
      </c>
    </row>
    <row r="6" spans="1:4" x14ac:dyDescent="0.35">
      <c r="A6" t="s">
        <v>88</v>
      </c>
      <c r="B6" s="5" t="s">
        <v>89</v>
      </c>
      <c r="C6" s="5" t="s">
        <v>90</v>
      </c>
      <c r="D6" s="5" t="s">
        <v>91</v>
      </c>
    </row>
    <row r="7" spans="1:4" x14ac:dyDescent="0.35">
      <c r="B7" t="s">
        <v>92</v>
      </c>
      <c r="C7" s="2" t="s">
        <v>93</v>
      </c>
      <c r="D7" s="2" t="s">
        <v>94</v>
      </c>
    </row>
    <row r="8" spans="1:4" x14ac:dyDescent="0.35">
      <c r="B8" t="s">
        <v>95</v>
      </c>
      <c r="C8" s="2" t="s">
        <v>96</v>
      </c>
      <c r="D8" s="2" t="s">
        <v>97</v>
      </c>
    </row>
    <row r="9" spans="1:4" x14ac:dyDescent="0.35">
      <c r="B9" t="s">
        <v>98</v>
      </c>
      <c r="C9" s="2" t="s">
        <v>99</v>
      </c>
      <c r="D9" s="2" t="s">
        <v>100</v>
      </c>
    </row>
    <row r="10" spans="1:4" x14ac:dyDescent="0.35">
      <c r="B10" t="s">
        <v>101</v>
      </c>
      <c r="C10" s="2" t="s">
        <v>102</v>
      </c>
      <c r="D10" s="2" t="s">
        <v>103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Spot Prices</vt:lpstr>
      <vt:lpstr>WTI Futures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>Mays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Bryan</dc:creator>
  <cp:lastModifiedBy>Shi, Chunlin</cp:lastModifiedBy>
  <dcterms:created xsi:type="dcterms:W3CDTF">2024-09-26T13:38:36Z</dcterms:created>
  <dcterms:modified xsi:type="dcterms:W3CDTF">2024-09-29T18:08:21Z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