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amucs-my.sharepoint.com/personal/skydebug_tamu_edu/Documents/TAMU/2024 Fall/FINC 642/Homework/"/>
    </mc:Choice>
  </mc:AlternateContent>
  <xr:revisionPtr revIDLastSave="39" documentId="8_{EA109522-EBC6-4D42-9FEF-BAEA989E6BBB}" xr6:coauthVersionLast="47" xr6:coauthVersionMax="47" xr10:uidLastSave="{B8F57B11-545B-4243-ACAE-064EA9E736BF}"/>
  <bookViews>
    <workbookView xWindow="3497" yWindow="1191" windowWidth="15549" windowHeight="10432" tabRatio="752" activeTab="2" xr2:uid="{4FF0AADE-5CA7-4E4D-9F53-B1C0C4F52A23}"/>
  </bookViews>
  <sheets>
    <sheet name="Summary" sheetId="18" r:id="rId1"/>
    <sheet name="Positions" sheetId="8" r:id="rId2"/>
    <sheet name="MtM" sheetId="15" r:id="rId3"/>
    <sheet name="P&amp;L" sheetId="17" r:id="rId4"/>
    <sheet name="Spot Prices" sheetId="1" r:id="rId5"/>
    <sheet name="WTI Future Prices" sheetId="2" r:id="rId6"/>
    <sheet name="LLS Future Price" sheetId="7" r:id="rId7"/>
    <sheet name="Bakken Future Prices" sheetId="6" r:id="rId8"/>
    <sheet name="Q1" sheetId="9" r:id="rId9"/>
    <sheet name="Q2" sheetId="10" r:id="rId10"/>
    <sheet name="Q3" sheetId="16" r:id="rId11"/>
    <sheet name="Q4" sheetId="12" r:id="rId12"/>
    <sheet name="Q5" sheetId="13" r:id="rId13"/>
    <sheet name="Q6" sheetId="14" r:id="rId14"/>
  </sheets>
  <definedNames>
    <definedName name="solver_adj" localSheetId="11" hidden="1">'Q4'!$S$13</definedName>
    <definedName name="solver_adj" localSheetId="13" hidden="1">'Q6'!$K$32</definedName>
    <definedName name="solver_cvg" localSheetId="11" hidden="1">0.0001</definedName>
    <definedName name="solver_cvg" localSheetId="13" hidden="1">0.0001</definedName>
    <definedName name="solver_drv" localSheetId="11" hidden="1">1</definedName>
    <definedName name="solver_drv" localSheetId="13" hidden="1">2</definedName>
    <definedName name="solver_eng" localSheetId="11" hidden="1">1</definedName>
    <definedName name="solver_eng" localSheetId="13" hidden="1">1</definedName>
    <definedName name="solver_est" localSheetId="11" hidden="1">1</definedName>
    <definedName name="solver_est" localSheetId="13" hidden="1">1</definedName>
    <definedName name="solver_itr" localSheetId="11" hidden="1">2147483647</definedName>
    <definedName name="solver_itr" localSheetId="13" hidden="1">2147483647</definedName>
    <definedName name="solver_mip" localSheetId="11" hidden="1">2147483647</definedName>
    <definedName name="solver_mip" localSheetId="13" hidden="1">2147483647</definedName>
    <definedName name="solver_mni" localSheetId="11" hidden="1">30</definedName>
    <definedName name="solver_mni" localSheetId="13" hidden="1">30</definedName>
    <definedName name="solver_mrt" localSheetId="11" hidden="1">0.075</definedName>
    <definedName name="solver_mrt" localSheetId="13" hidden="1">0.075</definedName>
    <definedName name="solver_msl" localSheetId="11" hidden="1">2</definedName>
    <definedName name="solver_msl" localSheetId="13" hidden="1">2</definedName>
    <definedName name="solver_neg" localSheetId="11" hidden="1">1</definedName>
    <definedName name="solver_neg" localSheetId="13" hidden="1">1</definedName>
    <definedName name="solver_nod" localSheetId="11" hidden="1">2147483647</definedName>
    <definedName name="solver_nod" localSheetId="13" hidden="1">2147483647</definedName>
    <definedName name="solver_num" localSheetId="11" hidden="1">0</definedName>
    <definedName name="solver_num" localSheetId="13" hidden="1">0</definedName>
    <definedName name="solver_nwt" localSheetId="11" hidden="1">1</definedName>
    <definedName name="solver_nwt" localSheetId="13" hidden="1">1</definedName>
    <definedName name="solver_opt" localSheetId="11" hidden="1">'Q4'!$S$24</definedName>
    <definedName name="solver_opt" localSheetId="13" hidden="1">'Q6'!$K$43</definedName>
    <definedName name="solver_pre" localSheetId="11" hidden="1">0.000001</definedName>
    <definedName name="solver_pre" localSheetId="13" hidden="1">0.000001</definedName>
    <definedName name="solver_rbv" localSheetId="11" hidden="1">1</definedName>
    <definedName name="solver_rbv" localSheetId="13" hidden="1">2</definedName>
    <definedName name="solver_rlx" localSheetId="11" hidden="1">2</definedName>
    <definedName name="solver_rlx" localSheetId="13" hidden="1">2</definedName>
    <definedName name="solver_rsd" localSheetId="11" hidden="1">0</definedName>
    <definedName name="solver_rsd" localSheetId="13" hidden="1">0</definedName>
    <definedName name="solver_scl" localSheetId="11" hidden="1">1</definedName>
    <definedName name="solver_scl" localSheetId="13" hidden="1">2</definedName>
    <definedName name="solver_sho" localSheetId="11" hidden="1">2</definedName>
    <definedName name="solver_sho" localSheetId="13" hidden="1">2</definedName>
    <definedName name="solver_ssz" localSheetId="11" hidden="1">100</definedName>
    <definedName name="solver_ssz" localSheetId="13" hidden="1">100</definedName>
    <definedName name="solver_tim" localSheetId="11" hidden="1">2147483647</definedName>
    <definedName name="solver_tim" localSheetId="13" hidden="1">2147483647</definedName>
    <definedName name="solver_tol" localSheetId="11" hidden="1">0.01</definedName>
    <definedName name="solver_tol" localSheetId="13" hidden="1">0.01</definedName>
    <definedName name="solver_typ" localSheetId="11" hidden="1">3</definedName>
    <definedName name="solver_typ" localSheetId="13" hidden="1">3</definedName>
    <definedName name="solver_val" localSheetId="11" hidden="1">11.10496</definedName>
    <definedName name="solver_val" localSheetId="13" hidden="1">1.779691</definedName>
    <definedName name="solver_ver" localSheetId="11" hidden="1">3</definedName>
    <definedName name="solver_ver" localSheetId="13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2" i="10" l="1"/>
  <c r="C13" i="10"/>
  <c r="E6" i="18" l="1"/>
  <c r="E5" i="18"/>
  <c r="E4" i="18"/>
  <c r="E7" i="18" s="1"/>
  <c r="D6" i="18"/>
  <c r="D5" i="18"/>
  <c r="C6" i="18"/>
  <c r="C5" i="18"/>
  <c r="C4" i="18"/>
  <c r="C7" i="18" s="1"/>
  <c r="I100" i="17"/>
  <c r="J100" i="17"/>
  <c r="H100" i="17"/>
  <c r="J89" i="17"/>
  <c r="J90" i="17"/>
  <c r="J91" i="17"/>
  <c r="J92" i="17"/>
  <c r="J93" i="17"/>
  <c r="J94" i="17"/>
  <c r="J95" i="17"/>
  <c r="J96" i="17"/>
  <c r="J97" i="17"/>
  <c r="J98" i="17"/>
  <c r="J99" i="17"/>
  <c r="J88" i="17"/>
  <c r="I97" i="17"/>
  <c r="I96" i="17"/>
  <c r="I95" i="17"/>
  <c r="I94" i="17"/>
  <c r="I88" i="17"/>
  <c r="I89" i="17"/>
  <c r="E97" i="17"/>
  <c r="E96" i="17"/>
  <c r="D95" i="17"/>
  <c r="D94" i="17"/>
  <c r="F94" i="17"/>
  <c r="C91" i="17"/>
  <c r="C100" i="17" s="1"/>
  <c r="G100" i="17"/>
  <c r="F97" i="17"/>
  <c r="F96" i="17"/>
  <c r="D100" i="17"/>
  <c r="E91" i="17"/>
  <c r="E100" i="17" s="1"/>
  <c r="E85" i="17"/>
  <c r="D85" i="17"/>
  <c r="C85" i="17"/>
  <c r="J80" i="17"/>
  <c r="J57" i="17"/>
  <c r="J58" i="17"/>
  <c r="J59" i="17"/>
  <c r="J60" i="17"/>
  <c r="J61" i="17"/>
  <c r="J62" i="17"/>
  <c r="J63" i="17"/>
  <c r="J64" i="17"/>
  <c r="J65" i="17"/>
  <c r="J66" i="17"/>
  <c r="J67" i="17"/>
  <c r="J68" i="17"/>
  <c r="J69" i="17"/>
  <c r="J70" i="17"/>
  <c r="J71" i="17"/>
  <c r="J72" i="17"/>
  <c r="J73" i="17"/>
  <c r="J74" i="17"/>
  <c r="J75" i="17"/>
  <c r="J76" i="17"/>
  <c r="J77" i="17"/>
  <c r="J78" i="17"/>
  <c r="J79" i="17"/>
  <c r="J56" i="17"/>
  <c r="I80" i="17"/>
  <c r="H80" i="17"/>
  <c r="I79" i="17"/>
  <c r="I77" i="17"/>
  <c r="I40" i="17"/>
  <c r="J40" i="17"/>
  <c r="H75" i="17"/>
  <c r="H73" i="17"/>
  <c r="H71" i="17"/>
  <c r="H69" i="17"/>
  <c r="I30" i="17"/>
  <c r="I70" i="17"/>
  <c r="I68" i="17"/>
  <c r="I66" i="17"/>
  <c r="I24" i="17"/>
  <c r="J24" i="17" s="1"/>
  <c r="I65" i="17"/>
  <c r="H63" i="17"/>
  <c r="H59" i="17"/>
  <c r="H57" i="17"/>
  <c r="I62" i="17"/>
  <c r="I60" i="17"/>
  <c r="I15" i="17"/>
  <c r="I58" i="17"/>
  <c r="I56" i="17"/>
  <c r="C79" i="17"/>
  <c r="C77" i="17"/>
  <c r="E75" i="17"/>
  <c r="E73" i="17"/>
  <c r="D71" i="17"/>
  <c r="F71" i="17" s="1"/>
  <c r="D70" i="17"/>
  <c r="F70" i="17" s="1"/>
  <c r="D69" i="17"/>
  <c r="F69" i="17" s="1"/>
  <c r="D68" i="17"/>
  <c r="F68" i="17" s="1"/>
  <c r="C63" i="17"/>
  <c r="C62" i="17"/>
  <c r="D60" i="17"/>
  <c r="G80" i="17"/>
  <c r="F79" i="17"/>
  <c r="F77" i="17"/>
  <c r="F75" i="17"/>
  <c r="F73" i="17"/>
  <c r="E66" i="17"/>
  <c r="F66" i="17" s="1"/>
  <c r="F65" i="17"/>
  <c r="C65" i="17"/>
  <c r="E63" i="17"/>
  <c r="E62" i="17"/>
  <c r="D80" i="17"/>
  <c r="E50" i="17"/>
  <c r="D50" i="17"/>
  <c r="C50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5" i="17"/>
  <c r="J26" i="17"/>
  <c r="J27" i="17"/>
  <c r="J28" i="17"/>
  <c r="J29" i="17"/>
  <c r="J30" i="17"/>
  <c r="J31" i="17"/>
  <c r="J32" i="17"/>
  <c r="J33" i="17"/>
  <c r="J34" i="17"/>
  <c r="J35" i="17"/>
  <c r="J36" i="17"/>
  <c r="J37" i="17"/>
  <c r="J38" i="17"/>
  <c r="J39" i="17"/>
  <c r="J41" i="17"/>
  <c r="J42" i="17"/>
  <c r="J43" i="17"/>
  <c r="J44" i="17"/>
  <c r="J9" i="17"/>
  <c r="H45" i="17"/>
  <c r="I44" i="17"/>
  <c r="I43" i="17"/>
  <c r="I41" i="17"/>
  <c r="I38" i="17"/>
  <c r="I35" i="17"/>
  <c r="I27" i="17"/>
  <c r="I23" i="17"/>
  <c r="I22" i="17"/>
  <c r="I18" i="17"/>
  <c r="I12" i="17"/>
  <c r="I9" i="17"/>
  <c r="H32" i="17"/>
  <c r="H31" i="17"/>
  <c r="H29" i="17"/>
  <c r="H28" i="17"/>
  <c r="H25" i="17"/>
  <c r="H11" i="17"/>
  <c r="H14" i="17"/>
  <c r="H13" i="17"/>
  <c r="H20" i="17"/>
  <c r="H19" i="17"/>
  <c r="H44" i="17"/>
  <c r="H41" i="17"/>
  <c r="H38" i="17"/>
  <c r="H35" i="17"/>
  <c r="C23" i="13"/>
  <c r="I22" i="13"/>
  <c r="C22" i="13"/>
  <c r="I4" i="13"/>
  <c r="C4" i="13"/>
  <c r="I5" i="13"/>
  <c r="C5" i="13"/>
  <c r="I7" i="13"/>
  <c r="C7" i="13"/>
  <c r="I6" i="13"/>
  <c r="C6" i="13"/>
  <c r="I23" i="13"/>
  <c r="C24" i="13"/>
  <c r="I24" i="13"/>
  <c r="C25" i="13"/>
  <c r="I25" i="13"/>
  <c r="E3" i="17"/>
  <c r="D3" i="17"/>
  <c r="C3" i="17"/>
  <c r="D32" i="17"/>
  <c r="F32" i="17" s="1"/>
  <c r="D31" i="17"/>
  <c r="F31" i="17" s="1"/>
  <c r="D30" i="17"/>
  <c r="F30" i="17" s="1"/>
  <c r="D29" i="17"/>
  <c r="F29" i="17" s="1"/>
  <c r="D28" i="17"/>
  <c r="F28" i="17" s="1"/>
  <c r="D27" i="17"/>
  <c r="F27" i="17" s="1"/>
  <c r="E25" i="17"/>
  <c r="F25" i="17" s="1"/>
  <c r="E24" i="17"/>
  <c r="F24" i="17" s="1"/>
  <c r="C23" i="17"/>
  <c r="F23" i="17" s="1"/>
  <c r="C22" i="17"/>
  <c r="F22" i="17" s="1"/>
  <c r="C20" i="17"/>
  <c r="E20" i="17" s="1"/>
  <c r="C19" i="17"/>
  <c r="E19" i="17" s="1"/>
  <c r="G16" i="17"/>
  <c r="D16" i="17"/>
  <c r="F16" i="17" s="1"/>
  <c r="G15" i="17"/>
  <c r="G45" i="17" s="1"/>
  <c r="D15" i="17"/>
  <c r="F15" i="17" s="1"/>
  <c r="F95" i="17" l="1"/>
  <c r="F100" i="17" s="1"/>
  <c r="I45" i="17"/>
  <c r="J45" i="17"/>
  <c r="E80" i="17"/>
  <c r="F60" i="17"/>
  <c r="F80" i="17" s="1"/>
  <c r="C80" i="17"/>
  <c r="I10" i="13"/>
  <c r="I11" i="13" s="1"/>
  <c r="I14" i="13" s="1"/>
  <c r="L14" i="13" s="1"/>
  <c r="C10" i="13"/>
  <c r="I28" i="13"/>
  <c r="I29" i="13" s="1"/>
  <c r="I32" i="13" s="1"/>
  <c r="L32" i="13" s="1"/>
  <c r="C28" i="13"/>
  <c r="C31" i="13" s="1"/>
  <c r="F45" i="17"/>
  <c r="D45" i="17"/>
  <c r="I13" i="13" l="1"/>
  <c r="L13" i="13" s="1"/>
  <c r="I17" i="13"/>
  <c r="C13" i="13"/>
  <c r="C11" i="13"/>
  <c r="C14" i="13" s="1"/>
  <c r="F14" i="13" s="1"/>
  <c r="I31" i="13"/>
  <c r="L31" i="13" s="1"/>
  <c r="C29" i="13"/>
  <c r="C32" i="13" s="1"/>
  <c r="F32" i="13" s="1"/>
  <c r="F31" i="13"/>
  <c r="G98" i="15"/>
  <c r="I92" i="15"/>
  <c r="H93" i="15"/>
  <c r="I93" i="15" s="1"/>
  <c r="H92" i="15"/>
  <c r="H89" i="15"/>
  <c r="I89" i="15" s="1"/>
  <c r="D93" i="15"/>
  <c r="F93" i="15" s="1"/>
  <c r="D92" i="15"/>
  <c r="F92" i="15" s="1"/>
  <c r="C89" i="15"/>
  <c r="C98" i="15" s="1"/>
  <c r="E82" i="15"/>
  <c r="H87" i="15" s="1"/>
  <c r="I87" i="15" s="1"/>
  <c r="D82" i="15"/>
  <c r="H86" i="15" s="1"/>
  <c r="C82" i="15"/>
  <c r="G78" i="15"/>
  <c r="I77" i="15"/>
  <c r="H77" i="15"/>
  <c r="H75" i="15"/>
  <c r="I75" i="15" s="1"/>
  <c r="H69" i="15"/>
  <c r="I69" i="15" s="1"/>
  <c r="H68" i="15"/>
  <c r="I68" i="15" s="1"/>
  <c r="H67" i="15"/>
  <c r="I67" i="15" s="1"/>
  <c r="H66" i="15"/>
  <c r="I66" i="15" s="1"/>
  <c r="H61" i="15"/>
  <c r="I61" i="15" s="1"/>
  <c r="H60" i="15"/>
  <c r="I60" i="15" s="1"/>
  <c r="H58" i="15"/>
  <c r="I58" i="15" s="1"/>
  <c r="E50" i="15"/>
  <c r="H57" i="15" s="1"/>
  <c r="I57" i="15" s="1"/>
  <c r="D50" i="15"/>
  <c r="H55" i="15" s="1"/>
  <c r="I55" i="15" s="1"/>
  <c r="C50" i="15"/>
  <c r="E49" i="15"/>
  <c r="H64" i="15" s="1"/>
  <c r="I64" i="15" s="1"/>
  <c r="D49" i="15"/>
  <c r="H54" i="15" s="1"/>
  <c r="C49" i="15"/>
  <c r="C3" i="15"/>
  <c r="C77" i="15"/>
  <c r="F77" i="15" s="1"/>
  <c r="C75" i="15"/>
  <c r="F75" i="15" s="1"/>
  <c r="D69" i="15"/>
  <c r="F69" i="15" s="1"/>
  <c r="D68" i="15"/>
  <c r="F68" i="15" s="1"/>
  <c r="D67" i="15"/>
  <c r="F67" i="15" s="1"/>
  <c r="D66" i="15"/>
  <c r="F66" i="15" s="1"/>
  <c r="C61" i="15"/>
  <c r="E61" i="15" s="1"/>
  <c r="C60" i="15"/>
  <c r="D58" i="15"/>
  <c r="E64" i="15"/>
  <c r="F64" i="15" s="1"/>
  <c r="C63" i="15"/>
  <c r="F63" i="15" s="1"/>
  <c r="I30" i="15"/>
  <c r="H32" i="15"/>
  <c r="I32" i="15" s="1"/>
  <c r="H31" i="15"/>
  <c r="I31" i="15" s="1"/>
  <c r="H30" i="15"/>
  <c r="H29" i="15"/>
  <c r="I29" i="15" s="1"/>
  <c r="H28" i="15"/>
  <c r="I28" i="15" s="1"/>
  <c r="H27" i="15"/>
  <c r="I27" i="15" s="1"/>
  <c r="E5" i="16"/>
  <c r="E4" i="16"/>
  <c r="E3" i="16"/>
  <c r="B4" i="16"/>
  <c r="B3" i="16"/>
  <c r="H20" i="15"/>
  <c r="I20" i="15" s="1"/>
  <c r="H19" i="15"/>
  <c r="I19" i="15" s="1"/>
  <c r="H16" i="15"/>
  <c r="H15" i="15"/>
  <c r="D6" i="9"/>
  <c r="G16" i="15"/>
  <c r="G15" i="15"/>
  <c r="D32" i="15"/>
  <c r="F32" i="15" s="1"/>
  <c r="D31" i="15"/>
  <c r="F31" i="15" s="1"/>
  <c r="D30" i="15"/>
  <c r="F30" i="15" s="1"/>
  <c r="D29" i="15"/>
  <c r="F29" i="15" s="1"/>
  <c r="D28" i="15"/>
  <c r="F28" i="15" s="1"/>
  <c r="D27" i="15"/>
  <c r="C20" i="15"/>
  <c r="E20" i="15" s="1"/>
  <c r="C19" i="15"/>
  <c r="E19" i="15" s="1"/>
  <c r="E25" i="15"/>
  <c r="F25" i="15" s="1"/>
  <c r="E24" i="15"/>
  <c r="F24" i="15" s="1"/>
  <c r="C23" i="15"/>
  <c r="F23" i="15" s="1"/>
  <c r="C22" i="15"/>
  <c r="F22" i="15" s="1"/>
  <c r="E5" i="15"/>
  <c r="H14" i="15" s="1"/>
  <c r="I14" i="15" s="1"/>
  <c r="E4" i="15"/>
  <c r="H25" i="15" s="1"/>
  <c r="I25" i="15" s="1"/>
  <c r="D5" i="15"/>
  <c r="H11" i="15" s="1"/>
  <c r="I11" i="15" s="1"/>
  <c r="D4" i="15"/>
  <c r="H10" i="15" s="1"/>
  <c r="I10" i="15" s="1"/>
  <c r="C5" i="15"/>
  <c r="C4" i="15"/>
  <c r="E3" i="15"/>
  <c r="H24" i="15" s="1"/>
  <c r="I24" i="15" s="1"/>
  <c r="D3" i="15"/>
  <c r="H9" i="15" s="1"/>
  <c r="I16" i="13" l="1"/>
  <c r="F13" i="13"/>
  <c r="C17" i="13" s="1"/>
  <c r="C16" i="13"/>
  <c r="C35" i="13"/>
  <c r="C34" i="13"/>
  <c r="I34" i="13"/>
  <c r="E73" i="15"/>
  <c r="F73" i="15" s="1"/>
  <c r="I35" i="13"/>
  <c r="H73" i="15" s="1"/>
  <c r="I73" i="15" s="1"/>
  <c r="E71" i="15"/>
  <c r="F71" i="15" s="1"/>
  <c r="I15" i="15"/>
  <c r="I16" i="15"/>
  <c r="H16" i="17"/>
  <c r="H13" i="15"/>
  <c r="I13" i="15" s="1"/>
  <c r="I54" i="15"/>
  <c r="I86" i="15"/>
  <c r="G45" i="15"/>
  <c r="E89" i="15"/>
  <c r="H56" i="15"/>
  <c r="I56" i="15" s="1"/>
  <c r="D98" i="15"/>
  <c r="D78" i="15"/>
  <c r="C78" i="15"/>
  <c r="F58" i="15"/>
  <c r="E60" i="15"/>
  <c r="I9" i="15"/>
  <c r="H12" i="15"/>
  <c r="I12" i="15" s="1"/>
  <c r="F27" i="15"/>
  <c r="F78" i="15" l="1"/>
  <c r="E78" i="15"/>
  <c r="H71" i="15"/>
  <c r="I71" i="15" s="1"/>
  <c r="I78" i="15" s="1"/>
  <c r="H10" i="17"/>
  <c r="D4" i="14"/>
  <c r="B4" i="14"/>
  <c r="E5" i="12"/>
  <c r="C5" i="12"/>
  <c r="C4" i="12"/>
  <c r="H78" i="15" l="1"/>
  <c r="C68" i="8"/>
  <c r="F68" i="8" s="1"/>
  <c r="O31" i="14"/>
  <c r="K31" i="14"/>
  <c r="O30" i="14"/>
  <c r="K30" i="14"/>
  <c r="O33" i="14"/>
  <c r="G11" i="14"/>
  <c r="C11" i="14"/>
  <c r="O11" i="14"/>
  <c r="K11" i="14"/>
  <c r="O12" i="14"/>
  <c r="K12" i="14"/>
  <c r="G12" i="14"/>
  <c r="C12" i="14"/>
  <c r="O14" i="14"/>
  <c r="G14" i="14"/>
  <c r="D3" i="14"/>
  <c r="F3" i="14" s="1"/>
  <c r="F5" i="14" s="1"/>
  <c r="O13" i="14" s="1"/>
  <c r="C4" i="14"/>
  <c r="C3" i="14"/>
  <c r="B3" i="14"/>
  <c r="F4" i="14"/>
  <c r="I39" i="13"/>
  <c r="C39" i="13"/>
  <c r="D83" i="8"/>
  <c r="F83" i="8" s="1"/>
  <c r="C80" i="8"/>
  <c r="I40" i="13"/>
  <c r="I42" i="13"/>
  <c r="I41" i="13"/>
  <c r="C41" i="13"/>
  <c r="C40" i="13"/>
  <c r="C42" i="13"/>
  <c r="I45" i="13" l="1"/>
  <c r="I48" i="13" s="1"/>
  <c r="O32" i="14"/>
  <c r="G13" i="14"/>
  <c r="G18" i="14" s="1"/>
  <c r="K37" i="14"/>
  <c r="O37" i="14"/>
  <c r="C18" i="14"/>
  <c r="K18" i="14"/>
  <c r="O18" i="14"/>
  <c r="C89" i="8"/>
  <c r="E80" i="8"/>
  <c r="C45" i="13"/>
  <c r="I46" i="13" l="1"/>
  <c r="I49" i="13" s="1"/>
  <c r="L49" i="13" s="1"/>
  <c r="O38" i="14"/>
  <c r="O41" i="14" s="1"/>
  <c r="Q41" i="14" s="1"/>
  <c r="O40" i="14"/>
  <c r="K38" i="14"/>
  <c r="K41" i="14" s="1"/>
  <c r="M41" i="14" s="1"/>
  <c r="K40" i="14"/>
  <c r="M40" i="14" s="1"/>
  <c r="K43" i="14" s="1"/>
  <c r="O19" i="14"/>
  <c r="O22" i="14" s="1"/>
  <c r="Q22" i="14" s="1"/>
  <c r="O21" i="14"/>
  <c r="K21" i="14"/>
  <c r="K19" i="14"/>
  <c r="K22" i="14" s="1"/>
  <c r="M22" i="14" s="1"/>
  <c r="G21" i="14"/>
  <c r="G19" i="14"/>
  <c r="G22" i="14" s="1"/>
  <c r="I22" i="14" s="1"/>
  <c r="C19" i="14"/>
  <c r="C22" i="14" s="1"/>
  <c r="E22" i="14" s="1"/>
  <c r="C21" i="14"/>
  <c r="E64" i="8"/>
  <c r="F64" i="8" s="1"/>
  <c r="L48" i="13"/>
  <c r="E95" i="15" s="1"/>
  <c r="F95" i="15" s="1"/>
  <c r="C48" i="13"/>
  <c r="C46" i="13"/>
  <c r="C49" i="13" s="1"/>
  <c r="F49" i="13" s="1"/>
  <c r="E66" i="8"/>
  <c r="F66" i="8" s="1"/>
  <c r="D60" i="8"/>
  <c r="D59" i="8"/>
  <c r="F59" i="8" s="1"/>
  <c r="C54" i="8"/>
  <c r="E54" i="8" s="1"/>
  <c r="C53" i="8"/>
  <c r="E53" i="8" s="1"/>
  <c r="F60" i="8"/>
  <c r="E57" i="8"/>
  <c r="F57" i="8" s="1"/>
  <c r="C56" i="8"/>
  <c r="F56" i="8" s="1"/>
  <c r="Q26" i="10"/>
  <c r="Q50" i="10"/>
  <c r="Q49" i="10"/>
  <c r="U47" i="10"/>
  <c r="U46" i="10"/>
  <c r="Q28" i="10"/>
  <c r="J28" i="10"/>
  <c r="Q27" i="10"/>
  <c r="J27" i="10"/>
  <c r="U25" i="10"/>
  <c r="U24" i="10"/>
  <c r="N25" i="10"/>
  <c r="N24" i="10"/>
  <c r="Q6" i="10"/>
  <c r="J6" i="10"/>
  <c r="Q5" i="10"/>
  <c r="J5" i="10"/>
  <c r="U3" i="10"/>
  <c r="U2" i="10"/>
  <c r="N3" i="10"/>
  <c r="N2" i="10"/>
  <c r="C6" i="10"/>
  <c r="C5" i="10"/>
  <c r="G3" i="10"/>
  <c r="G2" i="10"/>
  <c r="Q48" i="10"/>
  <c r="J26" i="10"/>
  <c r="Q51" i="10"/>
  <c r="Q57" i="10" s="1"/>
  <c r="U49" i="10"/>
  <c r="Q29" i="10"/>
  <c r="J29" i="10"/>
  <c r="J35" i="10" s="1"/>
  <c r="U27" i="10"/>
  <c r="Q35" i="10"/>
  <c r="W68" i="12"/>
  <c r="S68" i="12"/>
  <c r="W49" i="12"/>
  <c r="S49" i="12"/>
  <c r="O49" i="12"/>
  <c r="K49" i="12"/>
  <c r="K21" i="9"/>
  <c r="K20" i="9"/>
  <c r="K24" i="9"/>
  <c r="K23" i="9"/>
  <c r="K22" i="9"/>
  <c r="W69" i="12"/>
  <c r="S69" i="12"/>
  <c r="S75" i="12"/>
  <c r="W71" i="12"/>
  <c r="W50" i="12"/>
  <c r="S50" i="12"/>
  <c r="O50" i="12"/>
  <c r="K50" i="12"/>
  <c r="W52" i="12"/>
  <c r="O52" i="12"/>
  <c r="D25" i="8"/>
  <c r="F25" i="8" s="1"/>
  <c r="D24" i="8"/>
  <c r="F24" i="8" s="1"/>
  <c r="D23" i="8"/>
  <c r="F23" i="8" s="1"/>
  <c r="M40" i="12"/>
  <c r="W30" i="12"/>
  <c r="S30" i="12"/>
  <c r="O30" i="12"/>
  <c r="K30" i="12"/>
  <c r="W31" i="12"/>
  <c r="S31" i="12"/>
  <c r="O31" i="12"/>
  <c r="K31" i="12"/>
  <c r="C31" i="12"/>
  <c r="C37" i="12" s="1"/>
  <c r="C38" i="12" s="1"/>
  <c r="C41" i="12" s="1"/>
  <c r="E41" i="12" s="1"/>
  <c r="C30" i="12"/>
  <c r="G30" i="12"/>
  <c r="G31" i="12"/>
  <c r="W33" i="12"/>
  <c r="O33" i="12"/>
  <c r="G33" i="12"/>
  <c r="S11" i="12"/>
  <c r="W11" i="12"/>
  <c r="W14" i="12"/>
  <c r="W12" i="12"/>
  <c r="S12" i="12"/>
  <c r="K11" i="12"/>
  <c r="O11" i="12"/>
  <c r="O14" i="12"/>
  <c r="O12" i="12"/>
  <c r="K12" i="12"/>
  <c r="C18" i="12"/>
  <c r="C19" i="12" s="1"/>
  <c r="C22" i="12" s="1"/>
  <c r="E22" i="12" s="1"/>
  <c r="I51" i="13" l="1"/>
  <c r="E85" i="8"/>
  <c r="F85" i="8" s="1"/>
  <c r="E94" i="15"/>
  <c r="C51" i="13"/>
  <c r="I52" i="13"/>
  <c r="H95" i="15" s="1"/>
  <c r="I95" i="15" s="1"/>
  <c r="K44" i="14"/>
  <c r="Q40" i="14"/>
  <c r="C70" i="8" s="1"/>
  <c r="F70" i="8" s="1"/>
  <c r="O43" i="14"/>
  <c r="O44" i="14"/>
  <c r="I21" i="14"/>
  <c r="G24" i="14"/>
  <c r="M21" i="14"/>
  <c r="K24" i="14" s="1"/>
  <c r="O24" i="14"/>
  <c r="Q21" i="14"/>
  <c r="O25" i="14" s="1"/>
  <c r="E21" i="14"/>
  <c r="G25" i="14"/>
  <c r="K25" i="14"/>
  <c r="E86" i="8"/>
  <c r="F86" i="8" s="1"/>
  <c r="F48" i="13"/>
  <c r="C52" i="13" s="1"/>
  <c r="E71" i="8"/>
  <c r="N27" i="10"/>
  <c r="Q59" i="10"/>
  <c r="J37" i="10"/>
  <c r="Q37" i="10"/>
  <c r="K26" i="9"/>
  <c r="S76" i="12"/>
  <c r="S79" i="12" s="1"/>
  <c r="U79" i="12" s="1"/>
  <c r="S78" i="12"/>
  <c r="U78" i="12" s="1"/>
  <c r="K56" i="12"/>
  <c r="S56" i="12"/>
  <c r="C40" i="12"/>
  <c r="E40" i="12" s="1"/>
  <c r="C44" i="12" s="1"/>
  <c r="K37" i="12"/>
  <c r="S37" i="12"/>
  <c r="S18" i="12"/>
  <c r="K18" i="12"/>
  <c r="C21" i="12"/>
  <c r="E89" i="8" l="1"/>
  <c r="H94" i="15"/>
  <c r="F94" i="15"/>
  <c r="F98" i="15" s="1"/>
  <c r="E98" i="15"/>
  <c r="C71" i="8"/>
  <c r="C25" i="14"/>
  <c r="C24" i="14"/>
  <c r="Q62" i="10"/>
  <c r="Q60" i="10"/>
  <c r="Q63" i="10" s="1"/>
  <c r="S63" i="10" s="1"/>
  <c r="Q38" i="10"/>
  <c r="Q41" i="10" s="1"/>
  <c r="S41" i="10" s="1"/>
  <c r="Q40" i="10"/>
  <c r="J38" i="10"/>
  <c r="J41" i="10" s="1"/>
  <c r="L41" i="10" s="1"/>
  <c r="J40" i="10"/>
  <c r="K29" i="9"/>
  <c r="K32" i="9" s="1"/>
  <c r="K27" i="9"/>
  <c r="K30" i="9" s="1"/>
  <c r="N30" i="9" s="1"/>
  <c r="S82" i="12"/>
  <c r="S81" i="12"/>
  <c r="S59" i="12"/>
  <c r="S57" i="12"/>
  <c r="S60" i="12" s="1"/>
  <c r="U60" i="12" s="1"/>
  <c r="K57" i="12"/>
  <c r="K60" i="12" s="1"/>
  <c r="M60" i="12" s="1"/>
  <c r="K59" i="12"/>
  <c r="S40" i="12"/>
  <c r="S38" i="12"/>
  <c r="S41" i="12" s="1"/>
  <c r="U41" i="12" s="1"/>
  <c r="K38" i="12"/>
  <c r="K41" i="12" s="1"/>
  <c r="M41" i="12" s="1"/>
  <c r="K40" i="12"/>
  <c r="C43" i="12"/>
  <c r="S19" i="12"/>
  <c r="S22" i="12" s="1"/>
  <c r="U22" i="12" s="1"/>
  <c r="S21" i="12"/>
  <c r="K19" i="12"/>
  <c r="K22" i="12" s="1"/>
  <c r="M22" i="12" s="1"/>
  <c r="K21" i="12"/>
  <c r="C24" i="12"/>
  <c r="E21" i="12"/>
  <c r="C25" i="12" s="1"/>
  <c r="I94" i="15" l="1"/>
  <c r="I98" i="15" s="1"/>
  <c r="H98" i="15"/>
  <c r="S62" i="10"/>
  <c r="Q65" i="10"/>
  <c r="Q66" i="10" s="1"/>
  <c r="L40" i="10"/>
  <c r="J43" i="10"/>
  <c r="J44" i="10" s="1"/>
  <c r="S40" i="10"/>
  <c r="Q43" i="10"/>
  <c r="Q44" i="10" s="1"/>
  <c r="N29" i="9"/>
  <c r="D51" i="8" s="1"/>
  <c r="F51" i="8" s="1"/>
  <c r="M59" i="12"/>
  <c r="K62" i="12"/>
  <c r="K63" i="12"/>
  <c r="U59" i="12"/>
  <c r="S63" i="12" s="1"/>
  <c r="S62" i="12"/>
  <c r="K43" i="12"/>
  <c r="K44" i="12"/>
  <c r="U40" i="12"/>
  <c r="S44" i="12" s="1"/>
  <c r="S43" i="12"/>
  <c r="U21" i="12"/>
  <c r="S24" i="12"/>
  <c r="S25" i="12"/>
  <c r="M21" i="12"/>
  <c r="K25" i="12" s="1"/>
  <c r="K24" i="12"/>
  <c r="K33" i="9" l="1"/>
  <c r="C12" i="12"/>
  <c r="C11" i="12"/>
  <c r="G14" i="12"/>
  <c r="G12" i="12"/>
  <c r="G11" i="12"/>
  <c r="G5" i="12"/>
  <c r="E4" i="12"/>
  <c r="G4" i="12" s="1"/>
  <c r="E3" i="12"/>
  <c r="G3" i="12" s="1"/>
  <c r="G6" i="12" s="1"/>
  <c r="D4" i="12"/>
  <c r="D5" i="12"/>
  <c r="D3" i="12"/>
  <c r="C3" i="12"/>
  <c r="E21" i="8"/>
  <c r="F21" i="8" s="1"/>
  <c r="E20" i="8"/>
  <c r="F20" i="8" s="1"/>
  <c r="C19" i="8"/>
  <c r="F19" i="8" s="1"/>
  <c r="C18" i="8"/>
  <c r="F18" i="8" s="1"/>
  <c r="Q4" i="10"/>
  <c r="Q7" i="10"/>
  <c r="U5" i="10"/>
  <c r="J4" i="10"/>
  <c r="J7" i="10"/>
  <c r="N5" i="10"/>
  <c r="C7" i="10"/>
  <c r="C15" i="10"/>
  <c r="C4" i="10"/>
  <c r="G5" i="10"/>
  <c r="W70" i="12" l="1"/>
  <c r="W13" i="12"/>
  <c r="W51" i="12"/>
  <c r="W56" i="12" s="1"/>
  <c r="W32" i="12"/>
  <c r="G32" i="12"/>
  <c r="O13" i="12"/>
  <c r="O32" i="12"/>
  <c r="O37" i="12" s="1"/>
  <c r="O51" i="12"/>
  <c r="O56" i="12" s="1"/>
  <c r="G13" i="12"/>
  <c r="J13" i="10"/>
  <c r="Q13" i="10"/>
  <c r="Q15" i="10"/>
  <c r="J15" i="10"/>
  <c r="G18" i="12" l="1"/>
  <c r="O38" i="12"/>
  <c r="O41" i="12" s="1"/>
  <c r="Q41" i="12" s="1"/>
  <c r="O40" i="12"/>
  <c r="G37" i="12"/>
  <c r="O59" i="12"/>
  <c r="O57" i="12"/>
  <c r="O60" i="12" s="1"/>
  <c r="Q60" i="12" s="1"/>
  <c r="O18" i="12"/>
  <c r="W37" i="12"/>
  <c r="W57" i="12"/>
  <c r="W60" i="12" s="1"/>
  <c r="Y60" i="12" s="1"/>
  <c r="W59" i="12"/>
  <c r="W18" i="12"/>
  <c r="W75" i="12"/>
  <c r="Q18" i="10"/>
  <c r="Q16" i="10"/>
  <c r="Q19" i="10" s="1"/>
  <c r="S19" i="10" s="1"/>
  <c r="J18" i="10"/>
  <c r="J16" i="10"/>
  <c r="J19" i="10" s="1"/>
  <c r="L19" i="10" s="1"/>
  <c r="C18" i="10"/>
  <c r="C16" i="10"/>
  <c r="C19" i="10" s="1"/>
  <c r="E19" i="10" s="1"/>
  <c r="C21" i="10" l="1"/>
  <c r="H18" i="15" s="1"/>
  <c r="Q40" i="12"/>
  <c r="O43" i="12"/>
  <c r="G38" i="12"/>
  <c r="G41" i="12" s="1"/>
  <c r="I41" i="12" s="1"/>
  <c r="G40" i="12"/>
  <c r="W40" i="12"/>
  <c r="W38" i="12"/>
  <c r="W41" i="12" s="1"/>
  <c r="Y41" i="12" s="1"/>
  <c r="Q59" i="12"/>
  <c r="O62" i="12"/>
  <c r="W21" i="12"/>
  <c r="W19" i="12"/>
  <c r="W22" i="12" s="1"/>
  <c r="Y22" i="12" s="1"/>
  <c r="W62" i="12"/>
  <c r="Y59" i="12"/>
  <c r="G19" i="12"/>
  <c r="G22" i="12" s="1"/>
  <c r="I22" i="12" s="1"/>
  <c r="G21" i="12"/>
  <c r="O19" i="12"/>
  <c r="O22" i="12" s="1"/>
  <c r="Q22" i="12" s="1"/>
  <c r="O21" i="12"/>
  <c r="W76" i="12"/>
  <c r="W79" i="12" s="1"/>
  <c r="Y79" i="12" s="1"/>
  <c r="W78" i="12"/>
  <c r="S18" i="10"/>
  <c r="C16" i="8" s="1"/>
  <c r="E16" i="8" s="1"/>
  <c r="Q21" i="10"/>
  <c r="Q22" i="10" s="1"/>
  <c r="L18" i="10"/>
  <c r="C15" i="8" s="1"/>
  <c r="E15" i="8" s="1"/>
  <c r="J21" i="10"/>
  <c r="J22" i="10" s="1"/>
  <c r="E18" i="10"/>
  <c r="K6" i="9"/>
  <c r="K4" i="9"/>
  <c r="K8" i="9"/>
  <c r="K7" i="9"/>
  <c r="K5" i="9"/>
  <c r="D5" i="9"/>
  <c r="D8" i="9"/>
  <c r="D7" i="9"/>
  <c r="D4" i="9"/>
  <c r="I18" i="15" l="1"/>
  <c r="I45" i="15" s="1"/>
  <c r="D4" i="18" s="1"/>
  <c r="D7" i="18" s="1"/>
  <c r="H45" i="15"/>
  <c r="C14" i="8"/>
  <c r="E14" i="8" s="1"/>
  <c r="E41" i="8" s="1"/>
  <c r="C18" i="17"/>
  <c r="C18" i="15"/>
  <c r="Y40" i="12"/>
  <c r="D28" i="8" s="1"/>
  <c r="F28" i="8" s="1"/>
  <c r="W43" i="12"/>
  <c r="I40" i="12"/>
  <c r="D26" i="8" s="1"/>
  <c r="F26" i="8" s="1"/>
  <c r="G43" i="12"/>
  <c r="G44" i="12"/>
  <c r="W24" i="12"/>
  <c r="Y21" i="12"/>
  <c r="W25" i="12" s="1"/>
  <c r="W82" i="12"/>
  <c r="O24" i="12"/>
  <c r="Q21" i="12"/>
  <c r="O25" i="12" s="1"/>
  <c r="G24" i="12"/>
  <c r="I21" i="12"/>
  <c r="G25" i="12" s="1"/>
  <c r="W63" i="12"/>
  <c r="D62" i="8"/>
  <c r="F62" i="8" s="1"/>
  <c r="O63" i="12"/>
  <c r="D61" i="8"/>
  <c r="Y78" i="12"/>
  <c r="D84" i="8" s="1"/>
  <c r="W81" i="12"/>
  <c r="O44" i="12"/>
  <c r="D27" i="8"/>
  <c r="F27" i="8" s="1"/>
  <c r="K10" i="9"/>
  <c r="D10" i="9"/>
  <c r="E18" i="17" l="1"/>
  <c r="E45" i="17" s="1"/>
  <c r="C45" i="17"/>
  <c r="E18" i="15"/>
  <c r="E45" i="15" s="1"/>
  <c r="C45" i="15"/>
  <c r="C41" i="8"/>
  <c r="F61" i="8"/>
  <c r="F71" i="8" s="1"/>
  <c r="D71" i="8"/>
  <c r="W44" i="12"/>
  <c r="F84" i="8"/>
  <c r="F89" i="8" s="1"/>
  <c r="D89" i="8"/>
  <c r="K13" i="9"/>
  <c r="K11" i="9"/>
  <c r="K14" i="9" s="1"/>
  <c r="N14" i="9" s="1"/>
  <c r="D13" i="9"/>
  <c r="D16" i="9" s="1"/>
  <c r="D11" i="9"/>
  <c r="D14" i="9" s="1"/>
  <c r="G14" i="9" s="1"/>
  <c r="K16" i="9" l="1"/>
  <c r="N13" i="9"/>
  <c r="D16" i="15" s="1"/>
  <c r="F16" i="15" s="1"/>
  <c r="G13" i="9"/>
  <c r="D17" i="9" s="1"/>
  <c r="K17" i="9" l="1"/>
  <c r="D11" i="8"/>
  <c r="D15" i="15"/>
  <c r="D12" i="8"/>
  <c r="F12" i="8" s="1"/>
  <c r="F11" i="8"/>
  <c r="F41" i="8" l="1"/>
  <c r="D45" i="15"/>
  <c r="F15" i="15"/>
  <c r="F45" i="15" s="1"/>
  <c r="D41" i="8"/>
</calcChain>
</file>

<file path=xl/sharedStrings.xml><?xml version="1.0" encoding="utf-8"?>
<sst xmlns="http://schemas.openxmlformats.org/spreadsheetml/2006/main" count="1348" uniqueCount="159">
  <si>
    <t>Daily Last Spot Price</t>
  </si>
  <si>
    <t>Basis Spread</t>
  </si>
  <si>
    <t>WTI Cushing</t>
  </si>
  <si>
    <t>LLS</t>
  </si>
  <si>
    <t>Bakken</t>
  </si>
  <si>
    <t>LLS  to WTI</t>
  </si>
  <si>
    <t>Bakken Guernsey to WTI</t>
  </si>
  <si>
    <t>Date</t>
  </si>
  <si>
    <t>Last Price</t>
  </si>
  <si>
    <t>Sep</t>
  </si>
  <si>
    <t>Oct</t>
  </si>
  <si>
    <t>Nov</t>
  </si>
  <si>
    <t>Dec</t>
  </si>
  <si>
    <t>Jan</t>
  </si>
  <si>
    <t>Feb</t>
  </si>
  <si>
    <t>CLU23 Comdty</t>
  </si>
  <si>
    <t>CLV23 Comdty</t>
  </si>
  <si>
    <t>CLX23 Comdty</t>
  </si>
  <si>
    <t>CLZ3 Comdty</t>
  </si>
  <si>
    <t>CLF4 Comdty</t>
  </si>
  <si>
    <t>CLG4 Comdty</t>
  </si>
  <si>
    <t>CLH4 Comdty</t>
  </si>
  <si>
    <t>CLJ4 Comdty</t>
  </si>
  <si>
    <t>CLK4 Comdty</t>
  </si>
  <si>
    <t>CLM4 Comdty</t>
  </si>
  <si>
    <t>CLN4 Comdty</t>
  </si>
  <si>
    <t>CLQ4 Comdty</t>
  </si>
  <si>
    <t>CLU4 Comdty</t>
  </si>
  <si>
    <t>CLV4 Comdty</t>
  </si>
  <si>
    <t>Dates</t>
  </si>
  <si>
    <t>PX_LAST</t>
  </si>
  <si>
    <t>CLU2 at LLS</t>
  </si>
  <si>
    <t>CLV2 at LLS</t>
  </si>
  <si>
    <t>CLX2 at LLS</t>
  </si>
  <si>
    <t>CLZ3 at LLS</t>
  </si>
  <si>
    <t>CLF4 at LLS</t>
  </si>
  <si>
    <t>CLG4 at LLS</t>
  </si>
  <si>
    <t>CLH4 at LLS</t>
  </si>
  <si>
    <t>CLJ4 at LLS</t>
  </si>
  <si>
    <t>CLK4 at LLS</t>
  </si>
  <si>
    <t>CLM4 at LLS</t>
  </si>
  <si>
    <t>CLN4 at LLS</t>
  </si>
  <si>
    <t>CLQ4 at LLS</t>
  </si>
  <si>
    <t>CLU4 at LLS</t>
  </si>
  <si>
    <t>CLV4 at LLS</t>
  </si>
  <si>
    <t>CLU2 at Bakken</t>
  </si>
  <si>
    <t>CLV2 at Bakken</t>
  </si>
  <si>
    <t>CLX2 at Bakken</t>
  </si>
  <si>
    <t>CLZ3 at Bakken</t>
  </si>
  <si>
    <t>CLF4 at Bakken</t>
  </si>
  <si>
    <t>CLG4 at Bakken</t>
  </si>
  <si>
    <t>CLH4 at Bakken</t>
  </si>
  <si>
    <t>CLJ4 at Bakken</t>
  </si>
  <si>
    <t>CLK4 at Bakken</t>
  </si>
  <si>
    <t>CLM4 at Bakken</t>
  </si>
  <si>
    <t>CLN4 at Bakken</t>
  </si>
  <si>
    <t>CLQ4 at Bakken</t>
  </si>
  <si>
    <t>CLU4 at Bakken</t>
  </si>
  <si>
    <t>CLV4 at Bakken</t>
  </si>
  <si>
    <t>Maturity</t>
    <phoneticPr fontId="1" type="noConversion"/>
  </si>
  <si>
    <t>Type</t>
    <phoneticPr fontId="1" type="noConversion"/>
  </si>
  <si>
    <t>WTI</t>
    <phoneticPr fontId="1" type="noConversion"/>
  </si>
  <si>
    <t>LLS</t>
    <phoneticPr fontId="1" type="noConversion"/>
  </si>
  <si>
    <t>Bakken</t>
    <phoneticPr fontId="1" type="noConversion"/>
  </si>
  <si>
    <t>Net position</t>
    <phoneticPr fontId="1" type="noConversion"/>
  </si>
  <si>
    <t>Trade</t>
    <phoneticPr fontId="1" type="noConversion"/>
  </si>
  <si>
    <t>Location</t>
    <phoneticPr fontId="1" type="noConversion"/>
  </si>
  <si>
    <t>Date</t>
    <phoneticPr fontId="1" type="noConversion"/>
  </si>
  <si>
    <t>January</t>
    <phoneticPr fontId="1" type="noConversion"/>
  </si>
  <si>
    <t>February</t>
    <phoneticPr fontId="1" type="noConversion"/>
  </si>
  <si>
    <t>March</t>
    <phoneticPr fontId="1" type="noConversion"/>
  </si>
  <si>
    <t>Natural Production</t>
    <phoneticPr fontId="1" type="noConversion"/>
  </si>
  <si>
    <t>Sept. 3rd put opt.</t>
    <phoneticPr fontId="1" type="noConversion"/>
  </si>
  <si>
    <t>Time</t>
    <phoneticPr fontId="1" type="noConversion"/>
  </si>
  <si>
    <r>
      <t>On September 3, 2023, the producer bought at the money LLS put contracts priced using the</t>
    </r>
    <r>
      <rPr>
        <sz val="11"/>
        <color theme="1"/>
        <rFont val="Calibri"/>
        <family val="2"/>
      </rPr>
      <t xml:space="preserve"> </t>
    </r>
    <r>
      <rPr>
        <sz val="10"/>
        <color theme="1"/>
        <rFont val="Calibri"/>
        <family val="2"/>
      </rPr>
      <t xml:space="preserve">Black Scholes model for January-February to hedge 20% of their LLS production. </t>
    </r>
    <phoneticPr fontId="1" type="noConversion"/>
  </si>
  <si>
    <t>January Put</t>
    <phoneticPr fontId="1" type="noConversion"/>
  </si>
  <si>
    <t>Spot price</t>
    <phoneticPr fontId="1" type="noConversion"/>
  </si>
  <si>
    <t>Risk free rate</t>
    <phoneticPr fontId="1" type="noConversion"/>
  </si>
  <si>
    <t>St. Deviation</t>
    <phoneticPr fontId="1" type="noConversion"/>
  </si>
  <si>
    <t>d1</t>
    <phoneticPr fontId="1" type="noConversion"/>
  </si>
  <si>
    <t>d2</t>
    <phoneticPr fontId="1" type="noConversion"/>
  </si>
  <si>
    <t>N(d1)</t>
    <phoneticPr fontId="1" type="noConversion"/>
  </si>
  <si>
    <t>N(d2)</t>
    <phoneticPr fontId="1" type="noConversion"/>
  </si>
  <si>
    <t>N(-d1)</t>
    <phoneticPr fontId="1" type="noConversion"/>
  </si>
  <si>
    <t>N(-d2)</t>
    <phoneticPr fontId="1" type="noConversion"/>
  </si>
  <si>
    <t>Call option value</t>
  </si>
  <si>
    <t>Put option value</t>
  </si>
  <si>
    <t>Strike price</t>
    <phoneticPr fontId="1" type="noConversion"/>
  </si>
  <si>
    <t>Sept. 28th spread opt.</t>
  </si>
  <si>
    <t>Nov. 6th fixed-price swap</t>
  </si>
  <si>
    <t>Jan Spread</t>
    <phoneticPr fontId="1" type="noConversion"/>
  </si>
  <si>
    <t>Price In</t>
    <phoneticPr fontId="1" type="noConversion"/>
  </si>
  <si>
    <t>Price Out</t>
    <phoneticPr fontId="1" type="noConversion"/>
  </si>
  <si>
    <t>Strike Price</t>
    <phoneticPr fontId="1" type="noConversion"/>
  </si>
  <si>
    <t>Risk-free rate</t>
    <phoneticPr fontId="1" type="noConversion"/>
  </si>
  <si>
    <t>Correlation</t>
    <phoneticPr fontId="1" type="noConversion"/>
  </si>
  <si>
    <t>Std In</t>
    <phoneticPr fontId="1" type="noConversion"/>
  </si>
  <si>
    <t>Std Out</t>
    <phoneticPr fontId="1" type="noConversion"/>
  </si>
  <si>
    <t>Spread Volatility</t>
    <phoneticPr fontId="1" type="noConversion"/>
  </si>
  <si>
    <t>Call Price</t>
    <phoneticPr fontId="1" type="noConversion"/>
  </si>
  <si>
    <t>Put Price</t>
    <phoneticPr fontId="1" type="noConversion"/>
  </si>
  <si>
    <t>Bakken Spot</t>
    <phoneticPr fontId="1" type="noConversion"/>
  </si>
  <si>
    <t>WTI Spot</t>
    <phoneticPr fontId="1" type="noConversion"/>
  </si>
  <si>
    <t xml:space="preserve">Spread </t>
    <phoneticPr fontId="1" type="noConversion"/>
  </si>
  <si>
    <t>Feb Spread</t>
    <phoneticPr fontId="1" type="noConversion"/>
  </si>
  <si>
    <t>Mar Spread</t>
    <phoneticPr fontId="1" type="noConversion"/>
  </si>
  <si>
    <t>Sept. 28th Futures sale</t>
    <phoneticPr fontId="1" type="noConversion"/>
  </si>
  <si>
    <t>Feb Put</t>
    <phoneticPr fontId="1" type="noConversion"/>
  </si>
  <si>
    <t>Nov. 28th Costless Collar-Cap</t>
    <phoneticPr fontId="1" type="noConversion"/>
  </si>
  <si>
    <t>Nov. 28th Costless Collar-Floor</t>
    <phoneticPr fontId="1" type="noConversion"/>
  </si>
  <si>
    <t>WTI on Nov 28th</t>
    <phoneticPr fontId="1" type="noConversion"/>
  </si>
  <si>
    <t>Basis</t>
    <phoneticPr fontId="1" type="noConversion"/>
  </si>
  <si>
    <t>LLS on Nov 28th</t>
    <phoneticPr fontId="1" type="noConversion"/>
  </si>
  <si>
    <t>Days</t>
    <phoneticPr fontId="1" type="noConversion"/>
  </si>
  <si>
    <t>Weighted</t>
    <phoneticPr fontId="1" type="noConversion"/>
  </si>
  <si>
    <t>Jan</t>
    <phoneticPr fontId="1" type="noConversion"/>
  </si>
  <si>
    <t>Feb</t>
    <phoneticPr fontId="1" type="noConversion"/>
  </si>
  <si>
    <t>Mar</t>
    <phoneticPr fontId="1" type="noConversion"/>
  </si>
  <si>
    <t>Weighted Avg.</t>
    <phoneticPr fontId="1" type="noConversion"/>
  </si>
  <si>
    <t>Call</t>
    <phoneticPr fontId="1" type="noConversion"/>
  </si>
  <si>
    <t>Spot Price</t>
    <phoneticPr fontId="1" type="noConversion"/>
  </si>
  <si>
    <t>Risk Free Rate</t>
    <phoneticPr fontId="1" type="noConversion"/>
  </si>
  <si>
    <t>Std</t>
    <phoneticPr fontId="1" type="noConversion"/>
  </si>
  <si>
    <t>Put</t>
    <phoneticPr fontId="1" type="noConversion"/>
  </si>
  <si>
    <t>Jan Costless</t>
    <phoneticPr fontId="1" type="noConversion"/>
  </si>
  <si>
    <t>Feb Costless</t>
    <phoneticPr fontId="1" type="noConversion"/>
  </si>
  <si>
    <t>Mar Costless</t>
    <phoneticPr fontId="1" type="noConversion"/>
  </si>
  <si>
    <t>Jan. 4th call opt. - cap</t>
    <phoneticPr fontId="1" type="noConversion"/>
  </si>
  <si>
    <t>Jan. 4th call opt. - floor</t>
    <phoneticPr fontId="1" type="noConversion"/>
  </si>
  <si>
    <t>Jan. 14th costless collar - cap</t>
    <phoneticPr fontId="1" type="noConversion"/>
  </si>
  <si>
    <t>Jan. 14th costless collar - floor</t>
    <phoneticPr fontId="1" type="noConversion"/>
  </si>
  <si>
    <t>Total</t>
    <phoneticPr fontId="1" type="noConversion"/>
  </si>
  <si>
    <t>Call Option</t>
    <phoneticPr fontId="1" type="noConversion"/>
  </si>
  <si>
    <t>Put Option</t>
    <phoneticPr fontId="1" type="noConversion"/>
  </si>
  <si>
    <t>WTI on Jan 14th</t>
    <phoneticPr fontId="1" type="noConversion"/>
  </si>
  <si>
    <t>Bakken on Jan 14th</t>
    <phoneticPr fontId="1" type="noConversion"/>
  </si>
  <si>
    <t>Apr</t>
    <phoneticPr fontId="1" type="noConversion"/>
  </si>
  <si>
    <t>May</t>
    <phoneticPr fontId="1" type="noConversion"/>
  </si>
  <si>
    <t>Jun</t>
    <phoneticPr fontId="1" type="noConversion"/>
  </si>
  <si>
    <t>Jul</t>
    <phoneticPr fontId="1" type="noConversion"/>
  </si>
  <si>
    <t>Aug</t>
    <phoneticPr fontId="1" type="noConversion"/>
  </si>
  <si>
    <t>Oct</t>
    <phoneticPr fontId="1" type="noConversion"/>
  </si>
  <si>
    <t>Sep</t>
    <phoneticPr fontId="1" type="noConversion"/>
  </si>
  <si>
    <t>Spot</t>
    <phoneticPr fontId="1" type="noConversion"/>
  </si>
  <si>
    <t>Net Position</t>
    <phoneticPr fontId="1" type="noConversion"/>
  </si>
  <si>
    <t>Count</t>
    <phoneticPr fontId="1" type="noConversion"/>
  </si>
  <si>
    <t>Price</t>
    <phoneticPr fontId="1" type="noConversion"/>
  </si>
  <si>
    <t>Market Value</t>
    <phoneticPr fontId="1" type="noConversion"/>
  </si>
  <si>
    <t>WTI on Nov 6</t>
    <phoneticPr fontId="1" type="noConversion"/>
  </si>
  <si>
    <t># of Days</t>
    <phoneticPr fontId="1" type="noConversion"/>
  </si>
  <si>
    <t>Month</t>
    <phoneticPr fontId="1" type="noConversion"/>
  </si>
  <si>
    <t>Average Spot</t>
    <phoneticPr fontId="1" type="noConversion"/>
  </si>
  <si>
    <t>Unrealized</t>
    <phoneticPr fontId="1" type="noConversion"/>
  </si>
  <si>
    <t>Realized</t>
    <phoneticPr fontId="1" type="noConversion"/>
  </si>
  <si>
    <t>Total Profit/Loss</t>
    <phoneticPr fontId="1" type="noConversion"/>
  </si>
  <si>
    <t>Janurary</t>
    <phoneticPr fontId="1" type="noConversion"/>
  </si>
  <si>
    <t>Summary</t>
    <phoneticPr fontId="1" type="noConversion"/>
  </si>
  <si>
    <t>Position</t>
    <phoneticPr fontId="1" type="noConversion"/>
  </si>
  <si>
    <t>Profit/Loss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</si>
</sst>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25" formatCode="\$#,##0.00_);\(\$#,##0.00\)"/>
    <numFmt numFmtId="176" formatCode="0.0%"/>
    <numFmt numFmtId="177" formatCode="#,##0.00_);\(#,##0.00\)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Calibri"/>
      <family val="2"/>
    </font>
    <font>
      <sz val="10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 tint="-0.249977111117893"/>
        <bgColor indexed="64"/>
      </patternFill>
    </fill>
  </fills>
  <borders count="3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14" fontId="0" fillId="0" borderId="0" xfId="0" applyNumberFormat="1"/>
    <xf numFmtId="2" fontId="0" fillId="0" borderId="0" xfId="0" applyNumberFormat="1"/>
    <xf numFmtId="16" fontId="0" fillId="0" borderId="0" xfId="0" applyNumberFormat="1"/>
    <xf numFmtId="0" fontId="2" fillId="0" borderId="3" xfId="0" applyFont="1" applyBorder="1" applyAlignment="1">
      <alignment horizontal="center"/>
    </xf>
    <xf numFmtId="0" fontId="2" fillId="0" borderId="1" xfId="0" applyFont="1" applyBorder="1"/>
    <xf numFmtId="0" fontId="0" fillId="0" borderId="4" xfId="0" applyBorder="1"/>
    <xf numFmtId="0" fontId="4" fillId="0" borderId="0" xfId="0" applyFont="1" applyAlignment="1">
      <alignment horizontal="center" vertical="center"/>
    </xf>
    <xf numFmtId="176" fontId="0" fillId="0" borderId="0" xfId="0" applyNumberFormat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6" xfId="0" applyBorder="1"/>
    <xf numFmtId="177" fontId="0" fillId="0" borderId="0" xfId="0" applyNumberFormat="1"/>
    <xf numFmtId="177" fontId="0" fillId="0" borderId="4" xfId="0" applyNumberFormat="1" applyBorder="1"/>
    <xf numFmtId="16" fontId="0" fillId="0" borderId="9" xfId="0" applyNumberFormat="1" applyBorder="1"/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7" xfId="0" applyFont="1" applyBorder="1"/>
    <xf numFmtId="177" fontId="0" fillId="0" borderId="7" xfId="0" applyNumberFormat="1" applyBorder="1"/>
    <xf numFmtId="0" fontId="0" fillId="0" borderId="14" xfId="0" applyBorder="1"/>
    <xf numFmtId="0" fontId="0" fillId="0" borderId="13" xfId="0" applyBorder="1"/>
    <xf numFmtId="0" fontId="0" fillId="0" borderId="15" xfId="0" applyBorder="1"/>
    <xf numFmtId="0" fontId="0" fillId="0" borderId="5" xfId="0" applyBorder="1"/>
    <xf numFmtId="0" fontId="0" fillId="0" borderId="18" xfId="0" applyBorder="1"/>
    <xf numFmtId="0" fontId="0" fillId="2" borderId="4" xfId="0" applyFill="1" applyBorder="1"/>
    <xf numFmtId="0" fontId="0" fillId="2" borderId="7" xfId="0" applyFill="1" applyBorder="1"/>
    <xf numFmtId="0" fontId="0" fillId="0" borderId="0" xfId="0" applyAlignment="1">
      <alignment horizontal="right"/>
    </xf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19" xfId="0" applyBorder="1"/>
    <xf numFmtId="16" fontId="2" fillId="0" borderId="0" xfId="0" applyNumberFormat="1" applyFont="1"/>
    <xf numFmtId="58" fontId="0" fillId="0" borderId="0" xfId="0" applyNumberFormat="1"/>
    <xf numFmtId="0" fontId="2" fillId="0" borderId="0" xfId="0" applyFont="1"/>
    <xf numFmtId="25" fontId="0" fillId="0" borderId="0" xfId="0" applyNumberFormat="1"/>
    <xf numFmtId="0" fontId="2" fillId="0" borderId="5" xfId="0" applyFont="1" applyBorder="1"/>
    <xf numFmtId="25" fontId="0" fillId="0" borderId="4" xfId="0" applyNumberFormat="1" applyBorder="1"/>
    <xf numFmtId="25" fontId="0" fillId="0" borderId="5" xfId="0" applyNumberFormat="1" applyBorder="1"/>
    <xf numFmtId="177" fontId="0" fillId="0" borderId="14" xfId="0" applyNumberFormat="1" applyBorder="1"/>
    <xf numFmtId="25" fontId="0" fillId="0" borderId="14" xfId="0" applyNumberFormat="1" applyBorder="1"/>
    <xf numFmtId="0" fontId="2" fillId="0" borderId="13" xfId="0" applyFont="1" applyBorder="1"/>
    <xf numFmtId="0" fontId="0" fillId="2" borderId="0" xfId="0" applyFill="1"/>
    <xf numFmtId="25" fontId="2" fillId="0" borderId="5" xfId="0" applyNumberFormat="1" applyFont="1" applyBorder="1"/>
    <xf numFmtId="25" fontId="2" fillId="0" borderId="0" xfId="0" applyNumberFormat="1" applyFont="1"/>
    <xf numFmtId="25" fontId="2" fillId="0" borderId="10" xfId="0" applyNumberFormat="1" applyFont="1" applyBorder="1"/>
    <xf numFmtId="0" fontId="2" fillId="0" borderId="4" xfId="0" applyFont="1" applyBorder="1"/>
    <xf numFmtId="25" fontId="2" fillId="0" borderId="4" xfId="0" applyNumberFormat="1" applyFont="1" applyBorder="1"/>
    <xf numFmtId="25" fontId="2" fillId="0" borderId="12" xfId="0" applyNumberFormat="1" applyFont="1" applyBorder="1"/>
    <xf numFmtId="0" fontId="2" fillId="0" borderId="18" xfId="0" applyFont="1" applyBorder="1"/>
    <xf numFmtId="0" fontId="2" fillId="0" borderId="29" xfId="0" applyFont="1" applyBorder="1"/>
    <xf numFmtId="0" fontId="2" fillId="0" borderId="14" xfId="0" applyFont="1" applyBorder="1"/>
    <xf numFmtId="0" fontId="2" fillId="0" borderId="15" xfId="0" applyFont="1" applyBorder="1"/>
    <xf numFmtId="0" fontId="2" fillId="3" borderId="13" xfId="0" applyFont="1" applyFill="1" applyBorder="1" applyAlignment="1">
      <alignment horizontal="center"/>
    </xf>
    <xf numFmtId="0" fontId="2" fillId="3" borderId="14" xfId="0" applyFont="1" applyFill="1" applyBorder="1" applyAlignment="1">
      <alignment horizontal="center"/>
    </xf>
    <xf numFmtId="0" fontId="2" fillId="3" borderId="15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16" fontId="0" fillId="0" borderId="10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9" xfId="0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3F940-10C8-4260-AC6C-CF242F4A983C}">
  <dimension ref="B1:E7"/>
  <sheetViews>
    <sheetView workbookViewId="0">
      <selection activeCell="H3" sqref="H3"/>
    </sheetView>
  </sheetViews>
  <sheetFormatPr defaultRowHeight="14.15" x14ac:dyDescent="0.35"/>
  <cols>
    <col min="2" max="2" width="8.640625" bestFit="1" customWidth="1"/>
    <col min="3" max="3" width="12.28515625" bestFit="1" customWidth="1"/>
    <col min="4" max="4" width="15.42578125" bestFit="1" customWidth="1"/>
    <col min="5" max="5" width="14.35546875" bestFit="1" customWidth="1"/>
  </cols>
  <sheetData>
    <row r="1" spans="2:5" ht="14.6" thickBot="1" x14ac:dyDescent="0.4"/>
    <row r="2" spans="2:5" ht="14.6" thickBot="1" x14ac:dyDescent="0.4">
      <c r="B2" s="56" t="s">
        <v>156</v>
      </c>
      <c r="C2" s="57"/>
      <c r="D2" s="57"/>
      <c r="E2" s="58"/>
    </row>
    <row r="3" spans="2:5" ht="14.6" thickBot="1" x14ac:dyDescent="0.4">
      <c r="B3" s="39" t="s">
        <v>150</v>
      </c>
      <c r="C3" s="54" t="s">
        <v>157</v>
      </c>
      <c r="D3" s="54" t="s">
        <v>147</v>
      </c>
      <c r="E3" s="55" t="s">
        <v>158</v>
      </c>
    </row>
    <row r="4" spans="2:5" x14ac:dyDescent="0.35">
      <c r="B4" s="52" t="s">
        <v>68</v>
      </c>
      <c r="C4" s="37">
        <f>Positions!F41</f>
        <v>755370.61066786083</v>
      </c>
      <c r="D4" s="47">
        <f>MtM!I45</f>
        <v>78458349.536618277</v>
      </c>
      <c r="E4" s="48">
        <f>'P&amp;L'!J45</f>
        <v>26575398.762520876</v>
      </c>
    </row>
    <row r="5" spans="2:5" x14ac:dyDescent="0.35">
      <c r="B5" s="52" t="s">
        <v>69</v>
      </c>
      <c r="C5" s="37">
        <f>Positions!F71</f>
        <v>498667.08007352869</v>
      </c>
      <c r="D5" s="47">
        <f>MtM!I78</f>
        <v>52530018.771120273</v>
      </c>
      <c r="E5" s="48">
        <f>'P&amp;L'!J80</f>
        <v>29422450.489939865</v>
      </c>
    </row>
    <row r="6" spans="2:5" x14ac:dyDescent="0.35">
      <c r="B6" s="52" t="s">
        <v>70</v>
      </c>
      <c r="C6" s="37">
        <f>Positions!F89</f>
        <v>300410.19450459385</v>
      </c>
      <c r="D6" s="47">
        <f>MtM!I98</f>
        <v>28180151.948568627</v>
      </c>
      <c r="E6" s="48">
        <f>'P&amp;L'!J100</f>
        <v>28832193.935456634</v>
      </c>
    </row>
    <row r="7" spans="2:5" ht="14.6" thickBot="1" x14ac:dyDescent="0.4">
      <c r="B7" s="53" t="s">
        <v>131</v>
      </c>
      <c r="C7" s="49">
        <f>SUM(C4:C6)</f>
        <v>1554447.8852459835</v>
      </c>
      <c r="D7" s="50">
        <f>SUM(D4:D6)</f>
        <v>159168520.25630718</v>
      </c>
      <c r="E7" s="51">
        <f>SUM(E4:E6)</f>
        <v>84830043.187917382</v>
      </c>
    </row>
  </sheetData>
  <mergeCells count="1">
    <mergeCell ref="B2:E2"/>
  </mergeCells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28209-EED7-45F3-92DD-7FEDE4D0A85E}">
  <dimension ref="A1:U66"/>
  <sheetViews>
    <sheetView zoomScale="85" zoomScaleNormal="85" workbookViewId="0">
      <selection activeCell="C22" sqref="C22"/>
    </sheetView>
  </sheetViews>
  <sheetFormatPr defaultRowHeight="14.15" x14ac:dyDescent="0.35"/>
  <cols>
    <col min="2" max="2" width="14.35546875" bestFit="1" customWidth="1"/>
    <col min="3" max="3" width="13.42578125" bestFit="1" customWidth="1"/>
    <col min="4" max="4" width="6.640625" bestFit="1" customWidth="1"/>
    <col min="5" max="5" width="12.42578125" bestFit="1" customWidth="1"/>
    <col min="6" max="6" width="11" bestFit="1" customWidth="1"/>
    <col min="7" max="7" width="7.2109375" bestFit="1" customWidth="1"/>
    <col min="9" max="9" width="14.35546875" bestFit="1" customWidth="1"/>
    <col min="10" max="10" width="13.42578125" bestFit="1" customWidth="1"/>
    <col min="11" max="11" width="6.640625" bestFit="1" customWidth="1"/>
    <col min="12" max="12" width="12.42578125" bestFit="1" customWidth="1"/>
    <col min="13" max="13" width="11" bestFit="1" customWidth="1"/>
    <col min="14" max="14" width="7.2109375" bestFit="1" customWidth="1"/>
    <col min="16" max="16" width="14.35546875" bestFit="1" customWidth="1"/>
    <col min="17" max="17" width="13.42578125" bestFit="1" customWidth="1"/>
    <col min="18" max="18" width="6.640625" bestFit="1" customWidth="1"/>
    <col min="19" max="19" width="12.42578125" bestFit="1" customWidth="1"/>
    <col min="20" max="20" width="11" bestFit="1" customWidth="1"/>
    <col min="21" max="21" width="7.2109375" bestFit="1" customWidth="1"/>
  </cols>
  <sheetData>
    <row r="1" spans="1:21" ht="14.6" thickBot="1" x14ac:dyDescent="0.4"/>
    <row r="2" spans="1:21" ht="14.6" thickBot="1" x14ac:dyDescent="0.4">
      <c r="A2" s="75">
        <v>45292</v>
      </c>
      <c r="B2" s="79" t="s">
        <v>90</v>
      </c>
      <c r="C2" s="80"/>
      <c r="D2" s="80"/>
      <c r="E2" s="81"/>
      <c r="F2" s="9" t="s">
        <v>101</v>
      </c>
      <c r="G2" s="10">
        <f>'Spot Prices'!$H$93</f>
        <v>69.662000000000006</v>
      </c>
      <c r="I2" s="79" t="s">
        <v>104</v>
      </c>
      <c r="J2" s="80"/>
      <c r="K2" s="80"/>
      <c r="L2" s="81"/>
      <c r="M2" s="9" t="s">
        <v>101</v>
      </c>
      <c r="N2" s="10">
        <f>'Spot Prices'!$H$93</f>
        <v>69.662000000000006</v>
      </c>
      <c r="P2" s="79" t="s">
        <v>105</v>
      </c>
      <c r="Q2" s="80"/>
      <c r="R2" s="80"/>
      <c r="S2" s="81"/>
      <c r="T2" s="9" t="s">
        <v>101</v>
      </c>
      <c r="U2" s="10">
        <f>'Spot Prices'!$H$93</f>
        <v>69.662000000000006</v>
      </c>
    </row>
    <row r="3" spans="1:21" ht="14.6" thickBot="1" x14ac:dyDescent="0.4">
      <c r="A3" s="76"/>
      <c r="B3" s="11"/>
      <c r="E3" s="12"/>
      <c r="F3" t="s">
        <v>102</v>
      </c>
      <c r="G3" s="12">
        <f>'Spot Prices'!$B$93</f>
        <v>71.650000000000006</v>
      </c>
      <c r="I3" s="11"/>
      <c r="L3" s="12"/>
      <c r="M3" t="s">
        <v>102</v>
      </c>
      <c r="N3" s="12">
        <f>'Spot Prices'!$B$93</f>
        <v>71.650000000000006</v>
      </c>
      <c r="P3" s="11"/>
      <c r="S3" s="12"/>
      <c r="T3" t="s">
        <v>102</v>
      </c>
      <c r="U3" s="12">
        <f>'Spot Prices'!$B$93</f>
        <v>71.650000000000006</v>
      </c>
    </row>
    <row r="4" spans="1:21" x14ac:dyDescent="0.35">
      <c r="A4" s="76"/>
      <c r="B4" s="15" t="s">
        <v>73</v>
      </c>
      <c r="C4" s="9">
        <f>1/12</f>
        <v>8.3333333333333329E-2</v>
      </c>
      <c r="D4" s="9"/>
      <c r="E4" s="10"/>
      <c r="G4" s="12"/>
      <c r="I4" s="15" t="s">
        <v>73</v>
      </c>
      <c r="J4" s="9">
        <f>2/12</f>
        <v>0.16666666666666666</v>
      </c>
      <c r="K4" s="9"/>
      <c r="L4" s="10"/>
      <c r="N4" s="12"/>
      <c r="P4" s="15" t="s">
        <v>73</v>
      </c>
      <c r="Q4" s="9">
        <f>3/12</f>
        <v>0.25</v>
      </c>
      <c r="R4" s="9"/>
      <c r="S4" s="10"/>
      <c r="U4" s="12"/>
    </row>
    <row r="5" spans="1:21" x14ac:dyDescent="0.35">
      <c r="A5" s="76"/>
      <c r="B5" s="11" t="s">
        <v>91</v>
      </c>
      <c r="C5">
        <f>'Spot Prices'!$H$93</f>
        <v>69.662000000000006</v>
      </c>
      <c r="E5" s="12"/>
      <c r="F5" t="s">
        <v>103</v>
      </c>
      <c r="G5" s="12">
        <f>G2-G3</f>
        <v>-1.9879999999999995</v>
      </c>
      <c r="I5" s="11" t="s">
        <v>91</v>
      </c>
      <c r="J5">
        <f>'Spot Prices'!$H$93</f>
        <v>69.662000000000006</v>
      </c>
      <c r="L5" s="12"/>
      <c r="M5" t="s">
        <v>103</v>
      </c>
      <c r="N5" s="12">
        <f>N2-N3</f>
        <v>-1.9879999999999995</v>
      </c>
      <c r="P5" s="11" t="s">
        <v>91</v>
      </c>
      <c r="Q5">
        <f>'Spot Prices'!$H$93</f>
        <v>69.662000000000006</v>
      </c>
      <c r="S5" s="12"/>
      <c r="T5" t="s">
        <v>103</v>
      </c>
      <c r="U5" s="12">
        <f>U2-U3</f>
        <v>-1.9879999999999995</v>
      </c>
    </row>
    <row r="6" spans="1:21" x14ac:dyDescent="0.35">
      <c r="A6" s="76"/>
      <c r="B6" s="11" t="s">
        <v>92</v>
      </c>
      <c r="C6">
        <f>'Spot Prices'!$B$93</f>
        <v>71.650000000000006</v>
      </c>
      <c r="E6" s="12"/>
      <c r="G6" s="12"/>
      <c r="I6" s="11" t="s">
        <v>92</v>
      </c>
      <c r="J6">
        <f>'Spot Prices'!$B$93</f>
        <v>71.650000000000006</v>
      </c>
      <c r="L6" s="12"/>
      <c r="N6" s="12"/>
      <c r="P6" s="11" t="s">
        <v>92</v>
      </c>
      <c r="Q6">
        <f>'Spot Prices'!$B$93</f>
        <v>71.650000000000006</v>
      </c>
      <c r="S6" s="12"/>
      <c r="U6" s="12"/>
    </row>
    <row r="7" spans="1:21" x14ac:dyDescent="0.35">
      <c r="A7" s="76"/>
      <c r="B7" s="11" t="s">
        <v>93</v>
      </c>
      <c r="C7">
        <f>'Spot Prices'!$N$156</f>
        <v>1.7510000000000048</v>
      </c>
      <c r="E7" s="12"/>
      <c r="G7" s="12"/>
      <c r="I7" s="11" t="s">
        <v>93</v>
      </c>
      <c r="J7">
        <f>'Spot Prices'!$N$156</f>
        <v>1.7510000000000048</v>
      </c>
      <c r="L7" s="12"/>
      <c r="N7" s="12"/>
      <c r="P7" s="11" t="s">
        <v>93</v>
      </c>
      <c r="Q7">
        <f>'Spot Prices'!$N$156</f>
        <v>1.7510000000000048</v>
      </c>
      <c r="S7" s="12"/>
      <c r="U7" s="12"/>
    </row>
    <row r="8" spans="1:21" ht="14.6" thickBot="1" x14ac:dyDescent="0.4">
      <c r="A8" s="76"/>
      <c r="B8" s="13" t="s">
        <v>94</v>
      </c>
      <c r="C8" s="6">
        <v>0.03</v>
      </c>
      <c r="D8" s="6"/>
      <c r="E8" s="14"/>
      <c r="G8" s="12"/>
      <c r="I8" s="13" t="s">
        <v>94</v>
      </c>
      <c r="J8" s="6">
        <v>0.03</v>
      </c>
      <c r="K8" s="6"/>
      <c r="L8" s="14"/>
      <c r="N8" s="12"/>
      <c r="P8" s="13" t="s">
        <v>94</v>
      </c>
      <c r="Q8" s="6">
        <v>0.03</v>
      </c>
      <c r="R8" s="6"/>
      <c r="S8" s="14"/>
      <c r="U8" s="12"/>
    </row>
    <row r="9" spans="1:21" ht="14.6" thickBot="1" x14ac:dyDescent="0.4">
      <c r="A9" s="76"/>
      <c r="B9" s="11"/>
      <c r="E9" s="12"/>
      <c r="G9" s="12"/>
      <c r="I9" s="11"/>
      <c r="L9" s="12"/>
      <c r="N9" s="12"/>
      <c r="P9" s="11"/>
      <c r="S9" s="12"/>
      <c r="U9" s="12"/>
    </row>
    <row r="10" spans="1:21" x14ac:dyDescent="0.35">
      <c r="A10" s="76"/>
      <c r="B10" s="15" t="s">
        <v>95</v>
      </c>
      <c r="C10" s="9">
        <v>0.85</v>
      </c>
      <c r="D10" s="9"/>
      <c r="E10" s="10"/>
      <c r="G10" s="12"/>
      <c r="I10" s="15" t="s">
        <v>95</v>
      </c>
      <c r="J10" s="9">
        <v>0.9</v>
      </c>
      <c r="K10" s="9"/>
      <c r="L10" s="10"/>
      <c r="N10" s="12"/>
      <c r="P10" s="15" t="s">
        <v>95</v>
      </c>
      <c r="Q10" s="9">
        <v>0.75</v>
      </c>
      <c r="R10" s="9"/>
      <c r="S10" s="10"/>
      <c r="U10" s="12"/>
    </row>
    <row r="11" spans="1:21" x14ac:dyDescent="0.35">
      <c r="A11" s="76"/>
      <c r="B11" s="11" t="s">
        <v>96</v>
      </c>
      <c r="C11">
        <v>0.45</v>
      </c>
      <c r="E11" s="12"/>
      <c r="G11" s="12"/>
      <c r="I11" s="11" t="s">
        <v>96</v>
      </c>
      <c r="J11">
        <v>0.45</v>
      </c>
      <c r="L11" s="12"/>
      <c r="N11" s="12"/>
      <c r="P11" s="11" t="s">
        <v>96</v>
      </c>
      <c r="Q11">
        <v>0.45</v>
      </c>
      <c r="S11" s="12"/>
      <c r="U11" s="12"/>
    </row>
    <row r="12" spans="1:21" x14ac:dyDescent="0.35">
      <c r="A12" s="76"/>
      <c r="B12" s="11" t="s">
        <v>97</v>
      </c>
      <c r="C12">
        <v>0.6</v>
      </c>
      <c r="E12" s="12"/>
      <c r="G12" s="12"/>
      <c r="I12" s="11" t="s">
        <v>97</v>
      </c>
      <c r="J12">
        <v>0.6</v>
      </c>
      <c r="L12" s="12"/>
      <c r="N12" s="12"/>
      <c r="P12" s="11" t="s">
        <v>97</v>
      </c>
      <c r="Q12">
        <v>0.6</v>
      </c>
      <c r="S12" s="12"/>
      <c r="U12" s="12"/>
    </row>
    <row r="13" spans="1:21" ht="14.6" thickBot="1" x14ac:dyDescent="0.4">
      <c r="A13" s="76"/>
      <c r="B13" s="13" t="s">
        <v>98</v>
      </c>
      <c r="C13" s="6">
        <f>SQRT(C12^2+((C11*C5)/(C5+C7))^2-2*C10*C12*((C11*C5)/(C5+C7)))</f>
        <v>0.32395337210072872</v>
      </c>
      <c r="D13" s="6"/>
      <c r="E13" s="14"/>
      <c r="G13" s="12"/>
      <c r="I13" s="13" t="s">
        <v>98</v>
      </c>
      <c r="J13" s="6">
        <f>SQRT(J12^2+((J11*J5)/(J5+J7))^2-2*J10*J12*((J11*J5)/(J5+J7)))</f>
        <v>0.28037084302098736</v>
      </c>
      <c r="K13" s="6"/>
      <c r="L13" s="14"/>
      <c r="N13" s="12"/>
      <c r="P13" s="13" t="s">
        <v>98</v>
      </c>
      <c r="Q13" s="6">
        <f>SQRT(Q12^2+((Q11*Q5)/(Q5+Q7))^2-2*Q10*Q12*((Q11*Q5)/(Q5+Q7)))</f>
        <v>0.39701604835787346</v>
      </c>
      <c r="R13" s="6"/>
      <c r="S13" s="14"/>
      <c r="U13" s="12"/>
    </row>
    <row r="14" spans="1:21" ht="14.6" thickBot="1" x14ac:dyDescent="0.4">
      <c r="A14" s="76"/>
      <c r="B14" s="11"/>
      <c r="E14" s="12"/>
      <c r="G14" s="12"/>
      <c r="I14" s="11"/>
      <c r="L14" s="12"/>
      <c r="N14" s="12"/>
      <c r="P14" s="11"/>
      <c r="S14" s="12"/>
      <c r="U14" s="12"/>
    </row>
    <row r="15" spans="1:21" x14ac:dyDescent="0.35">
      <c r="A15" s="76"/>
      <c r="B15" s="15" t="s">
        <v>79</v>
      </c>
      <c r="C15" s="9">
        <f>(LN(C6/(C5+C7))+C4*(C8+0.5*C13^2))/(C13*SQRT(C4))</f>
        <v>0.10892071979983163</v>
      </c>
      <c r="D15" s="9"/>
      <c r="E15" s="10"/>
      <c r="G15" s="12"/>
      <c r="I15" s="15" t="s">
        <v>79</v>
      </c>
      <c r="J15" s="9">
        <f>(LN(J6/(J5+J7))+J4*(J8+0.5*J13^2))/(J13*SQRT(J4))</f>
        <v>0.12985986673044886</v>
      </c>
      <c r="K15" s="9"/>
      <c r="L15" s="10"/>
      <c r="N15" s="12"/>
      <c r="P15" s="15" t="s">
        <v>79</v>
      </c>
      <c r="Q15" s="9">
        <f>(LN(Q6/(Q5+Q7))+Q4*(Q8+0.5*Q13^2))/(Q13*SQRT(Q4))</f>
        <v>0.15372651373005272</v>
      </c>
      <c r="R15" s="9"/>
      <c r="S15" s="10"/>
      <c r="U15" s="12"/>
    </row>
    <row r="16" spans="1:21" ht="14.6" thickBot="1" x14ac:dyDescent="0.4">
      <c r="A16" s="76"/>
      <c r="B16" s="13" t="s">
        <v>80</v>
      </c>
      <c r="C16" s="6">
        <f>C15-C13*SQRT(C4)</f>
        <v>1.5403436506210275E-2</v>
      </c>
      <c r="D16" s="6"/>
      <c r="E16" s="14"/>
      <c r="G16" s="12"/>
      <c r="I16" s="13" t="s">
        <v>80</v>
      </c>
      <c r="J16" s="6">
        <f>J15-J13*SQRT(J4)</f>
        <v>1.5398949371218676E-2</v>
      </c>
      <c r="K16" s="6"/>
      <c r="L16" s="14"/>
      <c r="N16" s="12"/>
      <c r="P16" s="13" t="s">
        <v>80</v>
      </c>
      <c r="Q16" s="6">
        <f>Q15-Q13*SQRT(Q4)</f>
        <v>-4.478151044888401E-2</v>
      </c>
      <c r="R16" s="6"/>
      <c r="S16" s="14"/>
      <c r="U16" s="12"/>
    </row>
    <row r="17" spans="1:21" ht="14.6" thickBot="1" x14ac:dyDescent="0.4">
      <c r="A17" s="76"/>
      <c r="B17" s="11"/>
      <c r="E17" s="12"/>
      <c r="G17" s="12"/>
      <c r="I17" s="11"/>
      <c r="L17" s="12"/>
      <c r="N17" s="12"/>
      <c r="P17" s="11"/>
      <c r="S17" s="12"/>
      <c r="U17" s="12"/>
    </row>
    <row r="18" spans="1:21" x14ac:dyDescent="0.35">
      <c r="A18" s="76"/>
      <c r="B18" s="15" t="s">
        <v>81</v>
      </c>
      <c r="C18" s="9">
        <f>_xlfn.NORM.S.DIST(C15,TRUE)</f>
        <v>0.54336731380292025</v>
      </c>
      <c r="D18" s="9" t="s">
        <v>83</v>
      </c>
      <c r="E18" s="10">
        <f>1-C18</f>
        <v>0.45663268619707975</v>
      </c>
      <c r="G18" s="12"/>
      <c r="I18" s="15" t="s">
        <v>81</v>
      </c>
      <c r="J18" s="9">
        <f>_xlfn.NORM.S.DIST(J15,TRUE)</f>
        <v>0.55166135147139506</v>
      </c>
      <c r="K18" s="9" t="s">
        <v>83</v>
      </c>
      <c r="L18" s="10">
        <f>1-J18</f>
        <v>0.44833864852860494</v>
      </c>
      <c r="N18" s="12"/>
      <c r="P18" s="15" t="s">
        <v>81</v>
      </c>
      <c r="Q18" s="9">
        <f>_xlfn.NORM.S.DIST(Q15,TRUE)</f>
        <v>0.56108731083143937</v>
      </c>
      <c r="R18" s="9" t="s">
        <v>83</v>
      </c>
      <c r="S18" s="10">
        <f>1-Q18</f>
        <v>0.43891268916856063</v>
      </c>
      <c r="U18" s="12"/>
    </row>
    <row r="19" spans="1:21" ht="14.6" thickBot="1" x14ac:dyDescent="0.4">
      <c r="A19" s="76"/>
      <c r="B19" s="13" t="s">
        <v>82</v>
      </c>
      <c r="C19" s="6">
        <f>_xlfn.NORM.S.DIST(C16,TRUE)</f>
        <v>0.50614483909142738</v>
      </c>
      <c r="D19" s="6" t="s">
        <v>84</v>
      </c>
      <c r="E19" s="14">
        <f>1-C19</f>
        <v>0.49385516090857262</v>
      </c>
      <c r="G19" s="12"/>
      <c r="I19" s="13" t="s">
        <v>82</v>
      </c>
      <c r="J19" s="6">
        <f>_xlfn.NORM.S.DIST(J16,TRUE)</f>
        <v>0.50614304919585262</v>
      </c>
      <c r="K19" s="6" t="s">
        <v>84</v>
      </c>
      <c r="L19" s="14">
        <f>1-J19</f>
        <v>0.49385695080414738</v>
      </c>
      <c r="N19" s="12"/>
      <c r="P19" s="13" t="s">
        <v>82</v>
      </c>
      <c r="Q19" s="6">
        <f>_xlfn.NORM.S.DIST(Q16,TRUE)</f>
        <v>0.48214073141538993</v>
      </c>
      <c r="R19" s="6" t="s">
        <v>84</v>
      </c>
      <c r="S19" s="14">
        <f>1-Q19</f>
        <v>0.51785926858461007</v>
      </c>
      <c r="U19" s="12"/>
    </row>
    <row r="20" spans="1:21" ht="14.6" thickBot="1" x14ac:dyDescent="0.4">
      <c r="A20" s="76"/>
      <c r="B20" s="11"/>
      <c r="E20" s="12"/>
      <c r="G20" s="12"/>
      <c r="I20" s="11"/>
      <c r="L20" s="12"/>
      <c r="N20" s="12"/>
      <c r="P20" s="11"/>
      <c r="S20" s="12"/>
      <c r="U20" s="12"/>
    </row>
    <row r="21" spans="1:21" x14ac:dyDescent="0.35">
      <c r="A21" s="76"/>
      <c r="B21" s="15" t="s">
        <v>99</v>
      </c>
      <c r="C21" s="9">
        <f>C6*C18-(C5+C7*EXP(-C8*C4))*C19</f>
        <v>2.7891595217214871</v>
      </c>
      <c r="D21" s="9"/>
      <c r="E21" s="10"/>
      <c r="G21" s="12"/>
      <c r="I21" s="15" t="s">
        <v>99</v>
      </c>
      <c r="J21" s="9">
        <f>J6*J18-(J5+J7*EXP(-J8*J4))*J19</f>
        <v>3.3857624833323712</v>
      </c>
      <c r="K21" s="9"/>
      <c r="L21" s="10"/>
      <c r="N21" s="12"/>
      <c r="P21" s="15" t="s">
        <v>99</v>
      </c>
      <c r="Q21" s="9">
        <f>Q6*Q18-(Q5+Q7*EXP(-Q8*Q4))*Q19</f>
        <v>5.7770977969850463</v>
      </c>
      <c r="R21" s="9"/>
      <c r="S21" s="10"/>
      <c r="U21" s="12"/>
    </row>
    <row r="22" spans="1:21" ht="14.6" thickBot="1" x14ac:dyDescent="0.4">
      <c r="A22" s="76"/>
      <c r="B22" s="13" t="s">
        <v>100</v>
      </c>
      <c r="C22" s="6">
        <f>C21-C6+C5+C7*EXP(-C8*C4)</f>
        <v>2.547787489039445</v>
      </c>
      <c r="D22" s="6"/>
      <c r="E22" s="14"/>
      <c r="F22" s="6"/>
      <c r="G22" s="14"/>
      <c r="I22" s="13" t="s">
        <v>100</v>
      </c>
      <c r="J22" s="6">
        <f>J21-J6+J5+J7*EXP(-J8*J4)</f>
        <v>3.1400293343987631</v>
      </c>
      <c r="K22" s="6"/>
      <c r="L22" s="14"/>
      <c r="M22" s="6"/>
      <c r="N22" s="14"/>
      <c r="P22" s="13" t="s">
        <v>100</v>
      </c>
      <c r="Q22" s="6">
        <f>Q21-Q6+Q5+Q7*EXP(-Q8*Q4)</f>
        <v>5.5270144209733632</v>
      </c>
      <c r="R22" s="6"/>
      <c r="S22" s="14"/>
      <c r="T22" s="6"/>
      <c r="U22" s="14"/>
    </row>
    <row r="23" spans="1:21" ht="14.6" thickBot="1" x14ac:dyDescent="0.4"/>
    <row r="24" spans="1:21" ht="14.6" thickBot="1" x14ac:dyDescent="0.4">
      <c r="A24" s="77">
        <v>45323</v>
      </c>
      <c r="I24" s="79" t="s">
        <v>104</v>
      </c>
      <c r="J24" s="80"/>
      <c r="K24" s="80"/>
      <c r="L24" s="81"/>
      <c r="M24" s="9" t="s">
        <v>101</v>
      </c>
      <c r="N24" s="10">
        <f>'Spot Prices'!$H$71</f>
        <v>69.815999999999988</v>
      </c>
      <c r="P24" s="79" t="s">
        <v>105</v>
      </c>
      <c r="Q24" s="80"/>
      <c r="R24" s="80"/>
      <c r="S24" s="81"/>
      <c r="T24" s="9" t="s">
        <v>101</v>
      </c>
      <c r="U24" s="10">
        <f>'Spot Prices'!$H$71</f>
        <v>69.815999999999988</v>
      </c>
    </row>
    <row r="25" spans="1:21" ht="14.6" thickBot="1" x14ac:dyDescent="0.4">
      <c r="A25" s="78"/>
      <c r="I25" s="11"/>
      <c r="L25" s="12"/>
      <c r="M25" t="s">
        <v>102</v>
      </c>
      <c r="N25" s="12">
        <f>'Spot Prices'!$B$71</f>
        <v>73.819999999999993</v>
      </c>
      <c r="P25" s="11"/>
      <c r="S25" s="12"/>
      <c r="T25" t="s">
        <v>102</v>
      </c>
      <c r="U25" s="12">
        <f>'Spot Prices'!$B$71</f>
        <v>73.819999999999993</v>
      </c>
    </row>
    <row r="26" spans="1:21" x14ac:dyDescent="0.35">
      <c r="A26" s="78"/>
      <c r="I26" s="15" t="s">
        <v>73</v>
      </c>
      <c r="J26" s="9">
        <f>1/12</f>
        <v>8.3333333333333329E-2</v>
      </c>
      <c r="K26" s="9"/>
      <c r="L26" s="10"/>
      <c r="N26" s="12"/>
      <c r="P26" s="15" t="s">
        <v>73</v>
      </c>
      <c r="Q26" s="9">
        <f>2/12</f>
        <v>0.16666666666666666</v>
      </c>
      <c r="R26" s="9"/>
      <c r="S26" s="10"/>
      <c r="U26" s="12"/>
    </row>
    <row r="27" spans="1:21" x14ac:dyDescent="0.35">
      <c r="A27" s="78"/>
      <c r="I27" s="11" t="s">
        <v>91</v>
      </c>
      <c r="J27">
        <f>'Spot Prices'!$H$71</f>
        <v>69.815999999999988</v>
      </c>
      <c r="L27" s="12"/>
      <c r="M27" t="s">
        <v>103</v>
      </c>
      <c r="N27" s="12">
        <f>N24-N25</f>
        <v>-4.0040000000000049</v>
      </c>
      <c r="P27" s="11" t="s">
        <v>91</v>
      </c>
      <c r="Q27">
        <f>'Spot Prices'!$H$71</f>
        <v>69.815999999999988</v>
      </c>
      <c r="S27" s="12"/>
      <c r="T27" t="s">
        <v>103</v>
      </c>
      <c r="U27" s="12">
        <f>U24-U25</f>
        <v>-4.0040000000000049</v>
      </c>
    </row>
    <row r="28" spans="1:21" x14ac:dyDescent="0.35">
      <c r="A28" s="78"/>
      <c r="I28" s="11" t="s">
        <v>92</v>
      </c>
      <c r="J28">
        <f>'Spot Prices'!$B$71</f>
        <v>73.819999999999993</v>
      </c>
      <c r="L28" s="12"/>
      <c r="N28" s="12"/>
      <c r="P28" s="11" t="s">
        <v>92</v>
      </c>
      <c r="Q28">
        <f>'Spot Prices'!$B$71</f>
        <v>73.819999999999993</v>
      </c>
      <c r="S28" s="12"/>
      <c r="U28" s="12"/>
    </row>
    <row r="29" spans="1:21" x14ac:dyDescent="0.35">
      <c r="A29" s="78"/>
      <c r="I29" s="11" t="s">
        <v>93</v>
      </c>
      <c r="J29">
        <f>'Spot Prices'!$N$156</f>
        <v>1.7510000000000048</v>
      </c>
      <c r="L29" s="12"/>
      <c r="N29" s="12"/>
      <c r="P29" s="11" t="s">
        <v>93</v>
      </c>
      <c r="Q29">
        <f>'Spot Prices'!$N$156</f>
        <v>1.7510000000000048</v>
      </c>
      <c r="S29" s="12"/>
      <c r="U29" s="12"/>
    </row>
    <row r="30" spans="1:21" ht="14.6" thickBot="1" x14ac:dyDescent="0.4">
      <c r="A30" s="78"/>
      <c r="I30" s="13" t="s">
        <v>94</v>
      </c>
      <c r="J30" s="6">
        <v>0.03</v>
      </c>
      <c r="K30" s="6"/>
      <c r="L30" s="14"/>
      <c r="N30" s="12"/>
      <c r="P30" s="13" t="s">
        <v>94</v>
      </c>
      <c r="Q30" s="6">
        <v>0.03</v>
      </c>
      <c r="R30" s="6"/>
      <c r="S30" s="14"/>
      <c r="U30" s="12"/>
    </row>
    <row r="31" spans="1:21" ht="14.6" thickBot="1" x14ac:dyDescent="0.4">
      <c r="A31" s="78"/>
      <c r="I31" s="11"/>
      <c r="L31" s="12"/>
      <c r="N31" s="12"/>
      <c r="P31" s="11"/>
      <c r="S31" s="12"/>
      <c r="U31" s="12"/>
    </row>
    <row r="32" spans="1:21" x14ac:dyDescent="0.35">
      <c r="A32" s="78"/>
      <c r="I32" s="15" t="s">
        <v>95</v>
      </c>
      <c r="J32" s="9">
        <v>0.9</v>
      </c>
      <c r="K32" s="9"/>
      <c r="L32" s="10"/>
      <c r="N32" s="12"/>
      <c r="P32" s="15" t="s">
        <v>95</v>
      </c>
      <c r="Q32" s="9">
        <v>0.75</v>
      </c>
      <c r="R32" s="9"/>
      <c r="S32" s="10"/>
      <c r="U32" s="12"/>
    </row>
    <row r="33" spans="1:21" x14ac:dyDescent="0.35">
      <c r="A33" s="78"/>
      <c r="I33" s="11" t="s">
        <v>96</v>
      </c>
      <c r="J33">
        <v>0.45</v>
      </c>
      <c r="L33" s="12"/>
      <c r="N33" s="12"/>
      <c r="P33" s="11" t="s">
        <v>96</v>
      </c>
      <c r="Q33">
        <v>0.45</v>
      </c>
      <c r="S33" s="12"/>
      <c r="U33" s="12"/>
    </row>
    <row r="34" spans="1:21" x14ac:dyDescent="0.35">
      <c r="A34" s="78"/>
      <c r="I34" s="11" t="s">
        <v>97</v>
      </c>
      <c r="J34">
        <v>0.6</v>
      </c>
      <c r="L34" s="12"/>
      <c r="N34" s="12"/>
      <c r="P34" s="11" t="s">
        <v>97</v>
      </c>
      <c r="Q34">
        <v>0.6</v>
      </c>
      <c r="S34" s="12"/>
      <c r="U34" s="12"/>
    </row>
    <row r="35" spans="1:21" ht="14.6" thickBot="1" x14ac:dyDescent="0.4">
      <c r="A35" s="78"/>
      <c r="I35" s="13" t="s">
        <v>98</v>
      </c>
      <c r="J35" s="6">
        <f>SQRT(J34^2+((J33*J27)/(J27+J29))^2-2*J32*J34*((J33*J27)/(J27+J29)))</f>
        <v>0.2803622880544035</v>
      </c>
      <c r="K35" s="6"/>
      <c r="L35" s="14"/>
      <c r="N35" s="12"/>
      <c r="P35" s="13" t="s">
        <v>98</v>
      </c>
      <c r="Q35" s="6">
        <f>SQRT(Q34^2+((Q33*Q27)/(Q27+Q29))^2-2*Q32*Q34*((Q33*Q27)/(Q27+Q29)))</f>
        <v>0.39701538922123158</v>
      </c>
      <c r="R35" s="6"/>
      <c r="S35" s="14"/>
      <c r="U35" s="12"/>
    </row>
    <row r="36" spans="1:21" ht="14.6" thickBot="1" x14ac:dyDescent="0.4">
      <c r="A36" s="78"/>
      <c r="I36" s="11"/>
      <c r="L36" s="12"/>
      <c r="N36" s="12"/>
      <c r="P36" s="11"/>
      <c r="S36" s="12"/>
      <c r="U36" s="12"/>
    </row>
    <row r="37" spans="1:21" x14ac:dyDescent="0.35">
      <c r="A37" s="78"/>
      <c r="I37" s="15" t="s">
        <v>79</v>
      </c>
      <c r="J37" s="9">
        <f>(LN(J28/(J27+J29))+J26*(J30+0.5*J35^2))/(J35*SQRT(J26))</f>
        <v>0.45433218845983314</v>
      </c>
      <c r="K37" s="9"/>
      <c r="L37" s="10"/>
      <c r="N37" s="12"/>
      <c r="P37" s="15" t="s">
        <v>79</v>
      </c>
      <c r="Q37" s="9">
        <f>(LN(Q28/(Q27+Q29))+Q26*(Q30+0.5*Q35^2))/(Q35*SQRT(Q26))</f>
        <v>0.30312479325739572</v>
      </c>
      <c r="R37" s="9"/>
      <c r="S37" s="10"/>
      <c r="U37" s="12"/>
    </row>
    <row r="38" spans="1:21" ht="14.6" thickBot="1" x14ac:dyDescent="0.4">
      <c r="A38" s="78"/>
      <c r="I38" s="13" t="s">
        <v>80</v>
      </c>
      <c r="J38" s="6">
        <f>J37-J35*SQRT(J26)</f>
        <v>0.37339856722041853</v>
      </c>
      <c r="K38" s="6"/>
      <c r="L38" s="14"/>
      <c r="N38" s="12"/>
      <c r="P38" s="13" t="s">
        <v>80</v>
      </c>
      <c r="Q38" s="6">
        <f>Q37-Q35*SQRT(Q26)</f>
        <v>0.14104393931998274</v>
      </c>
      <c r="R38" s="6"/>
      <c r="S38" s="14"/>
      <c r="U38" s="12"/>
    </row>
    <row r="39" spans="1:21" ht="14.6" thickBot="1" x14ac:dyDescent="0.4">
      <c r="A39" s="78"/>
      <c r="I39" s="11"/>
      <c r="L39" s="12"/>
      <c r="N39" s="12"/>
      <c r="P39" s="11"/>
      <c r="S39" s="12"/>
      <c r="U39" s="12"/>
    </row>
    <row r="40" spans="1:21" x14ac:dyDescent="0.35">
      <c r="A40" s="78"/>
      <c r="I40" s="15" t="s">
        <v>81</v>
      </c>
      <c r="J40" s="9">
        <f>_xlfn.NORM.S.DIST(J37,TRUE)</f>
        <v>0.6752051241471575</v>
      </c>
      <c r="K40" s="9" t="s">
        <v>83</v>
      </c>
      <c r="L40" s="10">
        <f>1-J40</f>
        <v>0.3247948758528425</v>
      </c>
      <c r="N40" s="12"/>
      <c r="P40" s="15" t="s">
        <v>81</v>
      </c>
      <c r="Q40" s="9">
        <f>_xlfn.NORM.S.DIST(Q37,TRUE)</f>
        <v>0.61910261989993942</v>
      </c>
      <c r="R40" s="9" t="s">
        <v>83</v>
      </c>
      <c r="S40" s="10">
        <f>1-Q40</f>
        <v>0.38089738010006058</v>
      </c>
      <c r="U40" s="12"/>
    </row>
    <row r="41" spans="1:21" ht="14.6" thickBot="1" x14ac:dyDescent="0.4">
      <c r="A41" s="78"/>
      <c r="I41" s="13" t="s">
        <v>82</v>
      </c>
      <c r="J41" s="6">
        <f>_xlfn.NORM.S.DIST(J38,TRUE)</f>
        <v>0.64557408714473719</v>
      </c>
      <c r="K41" s="6" t="s">
        <v>84</v>
      </c>
      <c r="L41" s="14">
        <f>1-J41</f>
        <v>0.35442591285526281</v>
      </c>
      <c r="N41" s="12"/>
      <c r="P41" s="13" t="s">
        <v>82</v>
      </c>
      <c r="Q41" s="6">
        <f>_xlfn.NORM.S.DIST(Q38,TRUE)</f>
        <v>0.55608238464098525</v>
      </c>
      <c r="R41" s="6" t="s">
        <v>84</v>
      </c>
      <c r="S41" s="14">
        <f>1-Q41</f>
        <v>0.44391761535901475</v>
      </c>
      <c r="U41" s="12"/>
    </row>
    <row r="42" spans="1:21" ht="14.6" thickBot="1" x14ac:dyDescent="0.4">
      <c r="A42" s="78"/>
      <c r="I42" s="11"/>
      <c r="L42" s="12"/>
      <c r="N42" s="12"/>
      <c r="P42" s="11"/>
      <c r="S42" s="12"/>
      <c r="U42" s="12"/>
    </row>
    <row r="43" spans="1:21" x14ac:dyDescent="0.35">
      <c r="A43" s="78"/>
      <c r="I43" s="15" t="s">
        <v>99</v>
      </c>
      <c r="J43" s="9">
        <f>J28*J40-(J27+J29*EXP(-J30*J26))*J41</f>
        <v>3.6446640408634394</v>
      </c>
      <c r="K43" s="9"/>
      <c r="L43" s="10"/>
      <c r="N43" s="12"/>
      <c r="P43" s="15" t="s">
        <v>99</v>
      </c>
      <c r="Q43" s="9">
        <f>Q28*Q40-(Q27+Q29*EXP(-Q30*Q26))*Q41</f>
        <v>5.9098637296965606</v>
      </c>
      <c r="R43" s="9"/>
      <c r="S43" s="10"/>
      <c r="U43" s="12"/>
    </row>
    <row r="44" spans="1:21" ht="14.6" thickBot="1" x14ac:dyDescent="0.4">
      <c r="A44" s="78"/>
      <c r="I44" s="13" t="s">
        <v>100</v>
      </c>
      <c r="J44" s="6">
        <f>J43-J28+J27+J29*EXP(-J30*J26)</f>
        <v>1.3872920081813849</v>
      </c>
      <c r="K44" s="6"/>
      <c r="L44" s="14"/>
      <c r="M44" s="6"/>
      <c r="N44" s="14"/>
      <c r="P44" s="13" t="s">
        <v>100</v>
      </c>
      <c r="Q44" s="6">
        <f>Q43-Q28+Q27+Q29*EXP(-Q30*Q26)</f>
        <v>3.6481305807629401</v>
      </c>
      <c r="R44" s="6"/>
      <c r="S44" s="14"/>
      <c r="T44" s="6"/>
      <c r="U44" s="14"/>
    </row>
    <row r="45" spans="1:21" ht="14.6" thickBot="1" x14ac:dyDescent="0.4"/>
    <row r="46" spans="1:21" ht="14.6" thickBot="1" x14ac:dyDescent="0.4">
      <c r="A46" s="77">
        <v>45352</v>
      </c>
      <c r="P46" s="79" t="s">
        <v>105</v>
      </c>
      <c r="Q46" s="80"/>
      <c r="R46" s="80"/>
      <c r="S46" s="81"/>
      <c r="T46" s="9" t="s">
        <v>101</v>
      </c>
      <c r="U46" s="10">
        <f>'Spot Prices'!$H$51</f>
        <v>78.376999999999995</v>
      </c>
    </row>
    <row r="47" spans="1:21" ht="14.6" thickBot="1" x14ac:dyDescent="0.4">
      <c r="A47" s="78"/>
      <c r="P47" s="11"/>
      <c r="S47" s="12"/>
      <c r="T47" t="s">
        <v>102</v>
      </c>
      <c r="U47" s="12">
        <f>'Spot Prices'!$B$51</f>
        <v>79.97</v>
      </c>
    </row>
    <row r="48" spans="1:21" x14ac:dyDescent="0.35">
      <c r="A48" s="78"/>
      <c r="P48" s="15" t="s">
        <v>73</v>
      </c>
      <c r="Q48" s="9">
        <f>1/12</f>
        <v>8.3333333333333329E-2</v>
      </c>
      <c r="R48" s="9"/>
      <c r="S48" s="10"/>
      <c r="U48" s="12"/>
    </row>
    <row r="49" spans="1:21" x14ac:dyDescent="0.35">
      <c r="A49" s="78"/>
      <c r="P49" s="11" t="s">
        <v>91</v>
      </c>
      <c r="Q49">
        <f>'Spot Prices'!$H$51</f>
        <v>78.376999999999995</v>
      </c>
      <c r="S49" s="12"/>
      <c r="T49" t="s">
        <v>103</v>
      </c>
      <c r="U49" s="12">
        <f>U46-U47</f>
        <v>-1.5930000000000035</v>
      </c>
    </row>
    <row r="50" spans="1:21" x14ac:dyDescent="0.35">
      <c r="A50" s="78"/>
      <c r="P50" s="11" t="s">
        <v>92</v>
      </c>
      <c r="Q50">
        <f>'Spot Prices'!$B$51</f>
        <v>79.97</v>
      </c>
      <c r="S50" s="12"/>
      <c r="U50" s="12"/>
    </row>
    <row r="51" spans="1:21" x14ac:dyDescent="0.35">
      <c r="A51" s="78"/>
      <c r="P51" s="11" t="s">
        <v>93</v>
      </c>
      <c r="Q51">
        <f>'Spot Prices'!$N$156</f>
        <v>1.7510000000000048</v>
      </c>
      <c r="S51" s="12"/>
      <c r="U51" s="12"/>
    </row>
    <row r="52" spans="1:21" ht="14.6" thickBot="1" x14ac:dyDescent="0.4">
      <c r="A52" s="78"/>
      <c r="P52" s="13" t="s">
        <v>94</v>
      </c>
      <c r="Q52" s="6">
        <v>0.03</v>
      </c>
      <c r="R52" s="6"/>
      <c r="S52" s="14"/>
      <c r="U52" s="12"/>
    </row>
    <row r="53" spans="1:21" ht="14.6" thickBot="1" x14ac:dyDescent="0.4">
      <c r="A53" s="78"/>
      <c r="P53" s="11"/>
      <c r="S53" s="12"/>
      <c r="U53" s="12"/>
    </row>
    <row r="54" spans="1:21" x14ac:dyDescent="0.35">
      <c r="A54" s="78"/>
      <c r="P54" s="15" t="s">
        <v>95</v>
      </c>
      <c r="Q54" s="9">
        <v>0.75</v>
      </c>
      <c r="R54" s="9"/>
      <c r="S54" s="10"/>
      <c r="U54" s="12"/>
    </row>
    <row r="55" spans="1:21" x14ac:dyDescent="0.35">
      <c r="A55" s="78"/>
      <c r="P55" s="11" t="s">
        <v>96</v>
      </c>
      <c r="Q55">
        <v>0.45</v>
      </c>
      <c r="S55" s="12"/>
      <c r="U55" s="12"/>
    </row>
    <row r="56" spans="1:21" x14ac:dyDescent="0.35">
      <c r="A56" s="78"/>
      <c r="P56" s="11" t="s">
        <v>97</v>
      </c>
      <c r="Q56">
        <v>0.6</v>
      </c>
      <c r="S56" s="12"/>
      <c r="U56" s="12"/>
    </row>
    <row r="57" spans="1:21" ht="14.6" thickBot="1" x14ac:dyDescent="0.4">
      <c r="A57" s="78"/>
      <c r="P57" s="13" t="s">
        <v>98</v>
      </c>
      <c r="Q57" s="6">
        <f>SQRT(Q56^2+((Q55*Q49)/(Q49+Q51))^2-2*Q54*Q56*((Q55*Q49)/(Q49+Q51)))</f>
        <v>0.39698450914203365</v>
      </c>
      <c r="R57" s="6"/>
      <c r="S57" s="14"/>
      <c r="U57" s="12"/>
    </row>
    <row r="58" spans="1:21" ht="14.6" thickBot="1" x14ac:dyDescent="0.4">
      <c r="A58" s="78"/>
      <c r="P58" s="11"/>
      <c r="S58" s="12"/>
      <c r="U58" s="12"/>
    </row>
    <row r="59" spans="1:21" x14ac:dyDescent="0.35">
      <c r="A59" s="78"/>
      <c r="P59" s="15" t="s">
        <v>79</v>
      </c>
      <c r="Q59" s="9">
        <f>(LN(Q50/(Q49+Q51))+Q48*(Q52+0.5*Q57^2))/(Q57*SQRT(Q48))</f>
        <v>6.1891491586566552E-2</v>
      </c>
      <c r="R59" s="9"/>
      <c r="S59" s="10"/>
      <c r="U59" s="12"/>
    </row>
    <row r="60" spans="1:21" ht="14.6" thickBot="1" x14ac:dyDescent="0.4">
      <c r="A60" s="78"/>
      <c r="P60" s="13" t="s">
        <v>80</v>
      </c>
      <c r="Q60" s="6">
        <f>Q59-Q57*SQRT(Q48)</f>
        <v>-5.2708065022065737E-2</v>
      </c>
      <c r="R60" s="6"/>
      <c r="S60" s="14"/>
      <c r="U60" s="12"/>
    </row>
    <row r="61" spans="1:21" ht="14.6" thickBot="1" x14ac:dyDescent="0.4">
      <c r="A61" s="78"/>
      <c r="P61" s="11"/>
      <c r="S61" s="12"/>
      <c r="U61" s="12"/>
    </row>
    <row r="62" spans="1:21" x14ac:dyDescent="0.35">
      <c r="A62" s="78"/>
      <c r="P62" s="15" t="s">
        <v>81</v>
      </c>
      <c r="Q62" s="9">
        <f>_xlfn.NORM.S.DIST(Q59,TRUE)</f>
        <v>0.52467537838013811</v>
      </c>
      <c r="R62" s="9" t="s">
        <v>83</v>
      </c>
      <c r="S62" s="10">
        <f>1-Q62</f>
        <v>0.47532462161986189</v>
      </c>
      <c r="U62" s="12"/>
    </row>
    <row r="63" spans="1:21" ht="14.6" thickBot="1" x14ac:dyDescent="0.4">
      <c r="A63" s="78"/>
      <c r="P63" s="13" t="s">
        <v>82</v>
      </c>
      <c r="Q63" s="6">
        <f>_xlfn.NORM.S.DIST(Q60,TRUE)</f>
        <v>0.47898225650089171</v>
      </c>
      <c r="R63" s="6" t="s">
        <v>84</v>
      </c>
      <c r="S63" s="14">
        <f>1-Q63</f>
        <v>0.52101774349910834</v>
      </c>
      <c r="U63" s="12"/>
    </row>
    <row r="64" spans="1:21" ht="14.6" thickBot="1" x14ac:dyDescent="0.4">
      <c r="A64" s="78"/>
      <c r="P64" s="11"/>
      <c r="S64" s="12"/>
      <c r="U64" s="12"/>
    </row>
    <row r="65" spans="1:21" x14ac:dyDescent="0.35">
      <c r="A65" s="78"/>
      <c r="P65" s="15" t="s">
        <v>99</v>
      </c>
      <c r="Q65" s="9">
        <f>Q50*Q62-(Q49+Q51*EXP(-Q52*Q48))*Q63</f>
        <v>3.5804938862357361</v>
      </c>
      <c r="R65" s="9"/>
      <c r="S65" s="10"/>
      <c r="U65" s="12"/>
    </row>
    <row r="66" spans="1:21" ht="14.6" thickBot="1" x14ac:dyDescent="0.4">
      <c r="A66" s="78"/>
      <c r="P66" s="13" t="s">
        <v>100</v>
      </c>
      <c r="Q66" s="6">
        <f>Q65-Q50+Q49+Q51*EXP(-Q52*Q48)</f>
        <v>3.7341218535536829</v>
      </c>
      <c r="R66" s="6"/>
      <c r="S66" s="14"/>
      <c r="T66" s="6"/>
      <c r="U66" s="14"/>
    </row>
  </sheetData>
  <mergeCells count="9">
    <mergeCell ref="P46:S46"/>
    <mergeCell ref="A24:A44"/>
    <mergeCell ref="A46:A66"/>
    <mergeCell ref="B2:E2"/>
    <mergeCell ref="I2:L2"/>
    <mergeCell ref="P2:S2"/>
    <mergeCell ref="A2:A22"/>
    <mergeCell ref="I24:L24"/>
    <mergeCell ref="P24:S24"/>
  </mergeCells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71412-6D1D-4E85-BA38-0A5A6274557A}">
  <dimension ref="A2:E5"/>
  <sheetViews>
    <sheetView workbookViewId="0">
      <selection activeCell="A7" sqref="A7:B9"/>
    </sheetView>
  </sheetViews>
  <sheetFormatPr defaultRowHeight="14.15" x14ac:dyDescent="0.35"/>
  <cols>
    <col min="2" max="2" width="12" customWidth="1"/>
  </cols>
  <sheetData>
    <row r="2" spans="1:5" x14ac:dyDescent="0.35">
      <c r="B2" t="s">
        <v>148</v>
      </c>
      <c r="D2" t="s">
        <v>149</v>
      </c>
    </row>
    <row r="3" spans="1:5" x14ac:dyDescent="0.35">
      <c r="A3" t="s">
        <v>115</v>
      </c>
      <c r="B3">
        <f>'WTI Future Prices'!F139</f>
        <v>80.599999999999994</v>
      </c>
      <c r="C3">
        <v>-8</v>
      </c>
      <c r="D3">
        <v>31</v>
      </c>
      <c r="E3">
        <f>(B3+C3)*D3</f>
        <v>2250.6</v>
      </c>
    </row>
    <row r="4" spans="1:5" x14ac:dyDescent="0.35">
      <c r="A4" t="s">
        <v>116</v>
      </c>
      <c r="B4">
        <f>'WTI Future Prices'!G139</f>
        <v>80.319999999999993</v>
      </c>
      <c r="C4">
        <v>-8</v>
      </c>
      <c r="D4">
        <v>28</v>
      </c>
      <c r="E4">
        <f>(B4+C4)*D4</f>
        <v>2024.9599999999998</v>
      </c>
    </row>
    <row r="5" spans="1:5" x14ac:dyDescent="0.35">
      <c r="E5">
        <f>SUM(E3:E4)/SUM(D3:D4)</f>
        <v>72.467118644067781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6EF4B-CE23-4251-B00A-09D503A741DB}">
  <dimension ref="A1:Y82"/>
  <sheetViews>
    <sheetView topLeftCell="H1" zoomScale="85" zoomScaleNormal="85" workbookViewId="0">
      <selection activeCell="S70" sqref="S70"/>
    </sheetView>
  </sheetViews>
  <sheetFormatPr defaultRowHeight="14.15" x14ac:dyDescent="0.35"/>
  <cols>
    <col min="1" max="1" width="7.35546875" bestFit="1" customWidth="1"/>
    <col min="2" max="2" width="13.140625" bestFit="1" customWidth="1"/>
    <col min="3" max="3" width="14.92578125" bestFit="1" customWidth="1"/>
    <col min="4" max="4" width="6.640625" bestFit="1" customWidth="1"/>
    <col min="5" max="5" width="14.5" bestFit="1" customWidth="1"/>
    <col min="6" max="7" width="12.28515625" bestFit="1" customWidth="1"/>
    <col min="8" max="8" width="6.640625" bestFit="1" customWidth="1"/>
    <col min="9" max="10" width="12.28515625" bestFit="1" customWidth="1"/>
    <col min="11" max="11" width="13.28515625" bestFit="1" customWidth="1"/>
    <col min="12" max="12" width="6.640625" bestFit="1" customWidth="1"/>
    <col min="13" max="14" width="12.28515625" bestFit="1" customWidth="1"/>
    <col min="15" max="15" width="13.28515625" bestFit="1" customWidth="1"/>
    <col min="16" max="16" width="6.640625" bestFit="1" customWidth="1"/>
    <col min="17" max="18" width="12.28515625" bestFit="1" customWidth="1"/>
    <col min="19" max="19" width="13.28515625" bestFit="1" customWidth="1"/>
    <col min="20" max="20" width="6.640625" bestFit="1" customWidth="1"/>
    <col min="21" max="22" width="12.28515625" bestFit="1" customWidth="1"/>
    <col min="23" max="23" width="13.28515625" bestFit="1" customWidth="1"/>
    <col min="24" max="24" width="6.640625" bestFit="1" customWidth="1"/>
    <col min="25" max="25" width="12.28515625" bestFit="1" customWidth="1"/>
  </cols>
  <sheetData>
    <row r="1" spans="1:25" ht="14.6" thickBot="1" x14ac:dyDescent="0.4"/>
    <row r="2" spans="1:25" ht="14.6" thickBot="1" x14ac:dyDescent="0.4">
      <c r="B2" s="26"/>
      <c r="C2" s="23" t="s">
        <v>110</v>
      </c>
      <c r="D2" s="23" t="s">
        <v>111</v>
      </c>
      <c r="E2" s="23" t="s">
        <v>112</v>
      </c>
      <c r="F2" s="23" t="s">
        <v>113</v>
      </c>
      <c r="G2" s="26" t="s">
        <v>114</v>
      </c>
    </row>
    <row r="3" spans="1:25" x14ac:dyDescent="0.35">
      <c r="B3" s="27" t="s">
        <v>115</v>
      </c>
      <c r="C3">
        <f>'WTI Future Prices'!$F$123</f>
        <v>76.41</v>
      </c>
      <c r="D3">
        <f>'Spot Prices'!$K$116</f>
        <v>3.5</v>
      </c>
      <c r="E3">
        <f>'LLS Future Price'!$F$123</f>
        <v>79.91</v>
      </c>
      <c r="F3">
        <v>31</v>
      </c>
      <c r="G3" s="27">
        <f>F3*E3</f>
        <v>2477.21</v>
      </c>
    </row>
    <row r="4" spans="1:25" x14ac:dyDescent="0.35">
      <c r="B4" s="27" t="s">
        <v>116</v>
      </c>
      <c r="C4">
        <f>'WTI Future Prices'!$G$123</f>
        <v>76.59</v>
      </c>
      <c r="D4">
        <f>'Spot Prices'!$K$116</f>
        <v>3.5</v>
      </c>
      <c r="E4">
        <f>'LLS Future Price'!$G$123</f>
        <v>80.09</v>
      </c>
      <c r="F4">
        <v>28</v>
      </c>
      <c r="G4" s="27">
        <f t="shared" ref="G4:G5" si="0">F4*E4</f>
        <v>2242.52</v>
      </c>
    </row>
    <row r="5" spans="1:25" ht="14.6" thickBot="1" x14ac:dyDescent="0.4">
      <c r="B5" s="27" t="s">
        <v>117</v>
      </c>
      <c r="C5">
        <f>'WTI Future Prices'!$H$123</f>
        <v>76.66</v>
      </c>
      <c r="D5">
        <f>'Spot Prices'!$K$116</f>
        <v>3.5</v>
      </c>
      <c r="E5">
        <f>'LLS Future Price'!$H$123</f>
        <v>80.16</v>
      </c>
      <c r="F5">
        <v>31</v>
      </c>
      <c r="G5" s="27">
        <f t="shared" si="0"/>
        <v>2484.96</v>
      </c>
    </row>
    <row r="6" spans="1:25" ht="14.6" thickBot="1" x14ac:dyDescent="0.4">
      <c r="B6" s="26" t="s">
        <v>118</v>
      </c>
      <c r="C6" s="23"/>
      <c r="D6" s="23"/>
      <c r="E6" s="23"/>
      <c r="F6" s="23"/>
      <c r="G6" s="26">
        <f>SUM(G3:G5)/SUM(F3:F5)</f>
        <v>80.052111111111103</v>
      </c>
    </row>
    <row r="7" spans="1:25" ht="14.6" thickBot="1" x14ac:dyDescent="0.4"/>
    <row r="8" spans="1:25" ht="14.6" thickBot="1" x14ac:dyDescent="0.4">
      <c r="A8" s="75">
        <v>45624</v>
      </c>
      <c r="B8" s="79" t="s">
        <v>124</v>
      </c>
      <c r="C8" s="80"/>
      <c r="D8" s="80"/>
      <c r="E8" s="80"/>
      <c r="F8" s="80"/>
      <c r="G8" s="80"/>
      <c r="H8" s="80"/>
      <c r="I8" s="81"/>
      <c r="J8" s="79" t="s">
        <v>125</v>
      </c>
      <c r="K8" s="80"/>
      <c r="L8" s="80"/>
      <c r="M8" s="80"/>
      <c r="N8" s="80"/>
      <c r="O8" s="80"/>
      <c r="P8" s="80"/>
      <c r="Q8" s="81"/>
      <c r="R8" s="79" t="s">
        <v>126</v>
      </c>
      <c r="S8" s="80"/>
      <c r="T8" s="80"/>
      <c r="U8" s="80"/>
      <c r="V8" s="80"/>
      <c r="W8" s="80"/>
      <c r="X8" s="80"/>
      <c r="Y8" s="81"/>
    </row>
    <row r="9" spans="1:25" ht="14.6" thickBot="1" x14ac:dyDescent="0.4">
      <c r="A9" s="76"/>
      <c r="B9" s="79" t="s">
        <v>119</v>
      </c>
      <c r="C9" s="80"/>
      <c r="D9" s="80"/>
      <c r="E9" s="81"/>
      <c r="F9" s="79" t="s">
        <v>123</v>
      </c>
      <c r="G9" s="80"/>
      <c r="H9" s="80"/>
      <c r="I9" s="81"/>
      <c r="J9" s="79" t="s">
        <v>119</v>
      </c>
      <c r="K9" s="80"/>
      <c r="L9" s="80"/>
      <c r="M9" s="81"/>
      <c r="N9" s="79" t="s">
        <v>123</v>
      </c>
      <c r="O9" s="80"/>
      <c r="P9" s="80"/>
      <c r="Q9" s="81"/>
      <c r="R9" s="79" t="s">
        <v>119</v>
      </c>
      <c r="S9" s="80"/>
      <c r="T9" s="80"/>
      <c r="U9" s="81"/>
      <c r="V9" s="79" t="s">
        <v>123</v>
      </c>
      <c r="W9" s="80"/>
      <c r="X9" s="80"/>
      <c r="Y9" s="81"/>
    </row>
    <row r="10" spans="1:25" ht="14.6" thickBot="1" x14ac:dyDescent="0.4">
      <c r="A10" s="76"/>
      <c r="B10" s="15"/>
      <c r="C10" s="9"/>
      <c r="D10" s="9"/>
      <c r="E10" s="10"/>
      <c r="I10" s="12"/>
      <c r="J10" s="15"/>
      <c r="K10" s="9"/>
      <c r="L10" s="9"/>
      <c r="M10" s="10"/>
      <c r="Q10" s="12"/>
      <c r="R10" s="15"/>
      <c r="S10" s="9"/>
      <c r="T10" s="9"/>
      <c r="U10" s="10"/>
      <c r="Y10" s="12"/>
    </row>
    <row r="11" spans="1:25" x14ac:dyDescent="0.35">
      <c r="A11" s="76"/>
      <c r="B11" s="15" t="s">
        <v>73</v>
      </c>
      <c r="C11" s="9">
        <f>2/12</f>
        <v>0.16666666666666666</v>
      </c>
      <c r="D11" s="9"/>
      <c r="E11" s="10"/>
      <c r="F11" s="9" t="s">
        <v>73</v>
      </c>
      <c r="G11" s="9">
        <f>2/12</f>
        <v>0.16666666666666666</v>
      </c>
      <c r="H11" s="9"/>
      <c r="I11" s="10"/>
      <c r="J11" s="15" t="s">
        <v>73</v>
      </c>
      <c r="K11" s="9">
        <f>3/12</f>
        <v>0.25</v>
      </c>
      <c r="L11" s="9"/>
      <c r="M11" s="10"/>
      <c r="N11" s="9" t="s">
        <v>73</v>
      </c>
      <c r="O11" s="9">
        <f>3/12</f>
        <v>0.25</v>
      </c>
      <c r="P11" s="9"/>
      <c r="Q11" s="10"/>
      <c r="R11" s="15" t="s">
        <v>73</v>
      </c>
      <c r="S11" s="9">
        <f>4/12</f>
        <v>0.33333333333333331</v>
      </c>
      <c r="T11" s="9"/>
      <c r="U11" s="10"/>
      <c r="V11" s="9" t="s">
        <v>73</v>
      </c>
      <c r="W11" s="9">
        <f>4/12</f>
        <v>0.33333333333333331</v>
      </c>
      <c r="X11" s="9"/>
      <c r="Y11" s="10"/>
    </row>
    <row r="12" spans="1:25" x14ac:dyDescent="0.35">
      <c r="A12" s="76"/>
      <c r="B12" s="11" t="s">
        <v>120</v>
      </c>
      <c r="C12">
        <f>'Spot Prices'!$E$116</f>
        <v>79.91</v>
      </c>
      <c r="E12" s="12"/>
      <c r="F12" t="s">
        <v>120</v>
      </c>
      <c r="G12">
        <f>'Spot Prices'!$E$116</f>
        <v>79.91</v>
      </c>
      <c r="I12" s="12"/>
      <c r="J12" s="11" t="s">
        <v>120</v>
      </c>
      <c r="K12">
        <f>'Spot Prices'!$E$116</f>
        <v>79.91</v>
      </c>
      <c r="M12" s="12"/>
      <c r="N12" t="s">
        <v>120</v>
      </c>
      <c r="O12">
        <f>'Spot Prices'!$E$116</f>
        <v>79.91</v>
      </c>
      <c r="Q12" s="12"/>
      <c r="R12" s="11" t="s">
        <v>120</v>
      </c>
      <c r="S12">
        <f>'Spot Prices'!$E$116</f>
        <v>79.91</v>
      </c>
      <c r="U12" s="12"/>
      <c r="V12" t="s">
        <v>120</v>
      </c>
      <c r="W12">
        <f>'Spot Prices'!$E$116</f>
        <v>79.91</v>
      </c>
      <c r="Y12" s="12"/>
    </row>
    <row r="13" spans="1:25" x14ac:dyDescent="0.35">
      <c r="A13" s="76"/>
      <c r="B13" s="11" t="s">
        <v>93</v>
      </c>
      <c r="C13">
        <v>86.006284668183184</v>
      </c>
      <c r="E13" s="12"/>
      <c r="F13" t="s">
        <v>93</v>
      </c>
      <c r="G13">
        <f>$G$6-4</f>
        <v>76.052111111111103</v>
      </c>
      <c r="I13" s="12"/>
      <c r="J13" s="11" t="s">
        <v>93</v>
      </c>
      <c r="K13">
        <v>86.8314744874084</v>
      </c>
      <c r="M13" s="12"/>
      <c r="N13" t="s">
        <v>93</v>
      </c>
      <c r="O13">
        <f>$G$6-4</f>
        <v>76.052111111111103</v>
      </c>
      <c r="Q13" s="12"/>
      <c r="R13" s="11" t="s">
        <v>93</v>
      </c>
      <c r="S13">
        <v>87.652507486923938</v>
      </c>
      <c r="U13" s="12"/>
      <c r="V13" t="s">
        <v>93</v>
      </c>
      <c r="W13">
        <f>$G$6-4</f>
        <v>76.052111111111103</v>
      </c>
      <c r="Y13" s="12"/>
    </row>
    <row r="14" spans="1:25" ht="14.6" thickBot="1" x14ac:dyDescent="0.4">
      <c r="A14" s="76"/>
      <c r="B14" s="13" t="s">
        <v>121</v>
      </c>
      <c r="C14" s="6">
        <v>0.03</v>
      </c>
      <c r="D14" s="6"/>
      <c r="E14" s="14"/>
      <c r="F14" s="6" t="s">
        <v>121</v>
      </c>
      <c r="G14" s="6">
        <f>3%</f>
        <v>0.03</v>
      </c>
      <c r="H14" s="6"/>
      <c r="I14" s="14"/>
      <c r="J14" s="13" t="s">
        <v>121</v>
      </c>
      <c r="K14" s="6">
        <v>0.03</v>
      </c>
      <c r="L14" s="6"/>
      <c r="M14" s="14"/>
      <c r="N14" s="6" t="s">
        <v>121</v>
      </c>
      <c r="O14" s="6">
        <f>3%</f>
        <v>0.03</v>
      </c>
      <c r="P14" s="6"/>
      <c r="Q14" s="14"/>
      <c r="R14" s="13" t="s">
        <v>121</v>
      </c>
      <c r="S14" s="6">
        <v>0.03</v>
      </c>
      <c r="T14" s="6"/>
      <c r="U14" s="14"/>
      <c r="V14" s="6" t="s">
        <v>121</v>
      </c>
      <c r="W14" s="6">
        <f>3%</f>
        <v>0.03</v>
      </c>
      <c r="X14" s="6"/>
      <c r="Y14" s="14"/>
    </row>
    <row r="15" spans="1:25" ht="14.6" thickBot="1" x14ac:dyDescent="0.4">
      <c r="A15" s="76"/>
      <c r="B15" s="11"/>
      <c r="E15" s="12"/>
      <c r="I15" s="12"/>
      <c r="J15" s="11"/>
      <c r="M15" s="12"/>
      <c r="Q15" s="12"/>
      <c r="R15" s="11"/>
      <c r="U15" s="12"/>
      <c r="Y15" s="12"/>
    </row>
    <row r="16" spans="1:25" ht="14.6" thickBot="1" x14ac:dyDescent="0.4">
      <c r="A16" s="76"/>
      <c r="B16" s="24" t="s">
        <v>122</v>
      </c>
      <c r="C16" s="23">
        <v>0.75</v>
      </c>
      <c r="D16" s="23"/>
      <c r="E16" s="25"/>
      <c r="F16" s="23" t="s">
        <v>122</v>
      </c>
      <c r="G16" s="23">
        <v>0.75</v>
      </c>
      <c r="H16" s="23"/>
      <c r="I16" s="25"/>
      <c r="J16" s="24" t="s">
        <v>122</v>
      </c>
      <c r="K16" s="23">
        <v>0.75</v>
      </c>
      <c r="L16" s="23"/>
      <c r="M16" s="25"/>
      <c r="N16" s="23" t="s">
        <v>122</v>
      </c>
      <c r="O16" s="23">
        <v>0.75</v>
      </c>
      <c r="P16" s="23"/>
      <c r="Q16" s="25"/>
      <c r="R16" s="24" t="s">
        <v>122</v>
      </c>
      <c r="S16" s="23">
        <v>0.75</v>
      </c>
      <c r="T16" s="23"/>
      <c r="U16" s="25"/>
      <c r="V16" s="23" t="s">
        <v>122</v>
      </c>
      <c r="W16" s="23">
        <v>0.75</v>
      </c>
      <c r="X16" s="23"/>
      <c r="Y16" s="25"/>
    </row>
    <row r="17" spans="1:25" ht="14.6" thickBot="1" x14ac:dyDescent="0.4">
      <c r="A17" s="76"/>
      <c r="B17" s="11"/>
      <c r="E17" s="12"/>
      <c r="I17" s="12"/>
      <c r="J17" s="11"/>
      <c r="M17" s="12"/>
      <c r="Q17" s="12"/>
      <c r="R17" s="11"/>
      <c r="U17" s="12"/>
      <c r="Y17" s="12"/>
    </row>
    <row r="18" spans="1:25" x14ac:dyDescent="0.35">
      <c r="A18" s="76"/>
      <c r="B18" s="15" t="s">
        <v>79</v>
      </c>
      <c r="C18" s="9">
        <f>(LN(C12/C13)+C11*(C14+0.5*C16^2))/(C16*SQRT(C11))</f>
        <v>-7.0690215536968345E-2</v>
      </c>
      <c r="D18" s="9"/>
      <c r="E18" s="10"/>
      <c r="F18" s="9" t="s">
        <v>79</v>
      </c>
      <c r="G18" s="9">
        <f>(LN(G12/G13)+G11*(G14+0.5*G16^2))/(G16*SQRT(G11))</f>
        <v>0.3310313059282427</v>
      </c>
      <c r="H18" s="9"/>
      <c r="I18" s="10"/>
      <c r="J18" s="15" t="s">
        <v>79</v>
      </c>
      <c r="K18" s="9">
        <f>(LN(K12/K13)+K11*(K14+0.5*K16^2))/(K16*SQRT(K11))</f>
        <v>-1.4015103613356117E-2</v>
      </c>
      <c r="L18" s="9"/>
      <c r="M18" s="10"/>
      <c r="N18" s="9" t="s">
        <v>79</v>
      </c>
      <c r="O18" s="9">
        <f>(LN(O12/O13)+O11*(O14+0.5*O16^2))/(O16*SQRT(O11))</f>
        <v>0.33945259613711692</v>
      </c>
      <c r="P18" s="9"/>
      <c r="Q18" s="10"/>
      <c r="R18" s="15" t="s">
        <v>79</v>
      </c>
      <c r="S18" s="9">
        <f>(LN(S12/S13)+S11*(S14+0.5*S16^2))/(S16*SQRT(S11))</f>
        <v>2.6028757188556038E-2</v>
      </c>
      <c r="T18" s="9"/>
      <c r="U18" s="10"/>
      <c r="V18" s="9" t="s">
        <v>79</v>
      </c>
      <c r="W18" s="9">
        <f>(LN(W12/W13)+W11*(W14+0.5*W16^2))/(W16*SQRT(W11))</f>
        <v>0.3538746620637464</v>
      </c>
      <c r="X18" s="9"/>
      <c r="Y18" s="10"/>
    </row>
    <row r="19" spans="1:25" ht="14.6" thickBot="1" x14ac:dyDescent="0.4">
      <c r="A19" s="76"/>
      <c r="B19" s="13" t="s">
        <v>80</v>
      </c>
      <c r="C19" s="6">
        <f>C18-C16*SQRT(C11)</f>
        <v>-0.37687643338486559</v>
      </c>
      <c r="D19" s="6"/>
      <c r="E19" s="14"/>
      <c r="F19" s="6" t="s">
        <v>80</v>
      </c>
      <c r="G19" s="6">
        <f>G18-G16*SQRT(G11)</f>
        <v>2.4845088080345468E-2</v>
      </c>
      <c r="H19" s="6"/>
      <c r="I19" s="14"/>
      <c r="J19" s="13" t="s">
        <v>80</v>
      </c>
      <c r="K19" s="6">
        <f>K18-K16*SQRT(K11)</f>
        <v>-0.38901510361335612</v>
      </c>
      <c r="L19" s="6"/>
      <c r="M19" s="14"/>
      <c r="N19" s="6" t="s">
        <v>80</v>
      </c>
      <c r="O19" s="6">
        <f>O18-O16*SQRT(O11)</f>
        <v>-3.5547403862883076E-2</v>
      </c>
      <c r="P19" s="6"/>
      <c r="Q19" s="14"/>
      <c r="R19" s="13" t="s">
        <v>80</v>
      </c>
      <c r="S19" s="6">
        <f>S18-S16*SQRT(S11)</f>
        <v>-0.40698394470366328</v>
      </c>
      <c r="T19" s="6"/>
      <c r="U19" s="14"/>
      <c r="V19" s="6" t="s">
        <v>80</v>
      </c>
      <c r="W19" s="6">
        <f>W18-W16*SQRT(W11)</f>
        <v>-7.9138039828472895E-2</v>
      </c>
      <c r="X19" s="6"/>
      <c r="Y19" s="14"/>
    </row>
    <row r="20" spans="1:25" ht="14.6" thickBot="1" x14ac:dyDescent="0.4">
      <c r="A20" s="76"/>
      <c r="B20" s="11"/>
      <c r="E20" s="12"/>
      <c r="I20" s="12"/>
      <c r="J20" s="11"/>
      <c r="M20" s="12"/>
      <c r="Q20" s="12"/>
      <c r="R20" s="11"/>
      <c r="U20" s="12"/>
      <c r="Y20" s="12"/>
    </row>
    <row r="21" spans="1:25" x14ac:dyDescent="0.35">
      <c r="A21" s="76"/>
      <c r="B21" s="15" t="s">
        <v>81</v>
      </c>
      <c r="C21" s="9">
        <f>_xlfn.NORM.S.DIST(C18,TRUE)</f>
        <v>0.47182215411340001</v>
      </c>
      <c r="D21" s="9" t="s">
        <v>83</v>
      </c>
      <c r="E21" s="10">
        <f>1-C21</f>
        <v>0.52817784588659999</v>
      </c>
      <c r="F21" s="9" t="s">
        <v>81</v>
      </c>
      <c r="G21" s="9">
        <f>_xlfn.NORM.S.DIST(G18,TRUE)</f>
        <v>0.62968958065527669</v>
      </c>
      <c r="H21" s="9" t="s">
        <v>83</v>
      </c>
      <c r="I21" s="10">
        <f>1-G21</f>
        <v>0.37031041934472331</v>
      </c>
      <c r="J21" s="15" t="s">
        <v>81</v>
      </c>
      <c r="K21" s="9">
        <f>_xlfn.NORM.S.DIST(K18,TRUE)</f>
        <v>0.49440896563976872</v>
      </c>
      <c r="L21" s="9" t="s">
        <v>83</v>
      </c>
      <c r="M21" s="10">
        <f>1-K21</f>
        <v>0.50559103436023123</v>
      </c>
      <c r="N21" s="9" t="s">
        <v>81</v>
      </c>
      <c r="O21" s="9">
        <f>_xlfn.NORM.S.DIST(O18,TRUE)</f>
        <v>0.6328655989671722</v>
      </c>
      <c r="P21" s="9" t="s">
        <v>83</v>
      </c>
      <c r="Q21" s="10">
        <f>1-O21</f>
        <v>0.3671344010328278</v>
      </c>
      <c r="R21" s="15" t="s">
        <v>81</v>
      </c>
      <c r="S21" s="9">
        <f>_xlfn.NORM.S.DIST(S18,TRUE)</f>
        <v>0.51038279935106301</v>
      </c>
      <c r="T21" s="9" t="s">
        <v>83</v>
      </c>
      <c r="U21" s="10">
        <f>1-S21</f>
        <v>0.48961720064893699</v>
      </c>
      <c r="V21" s="9" t="s">
        <v>81</v>
      </c>
      <c r="W21" s="9">
        <f>_xlfn.NORM.S.DIST(W18,TRUE)</f>
        <v>0.6382835916638534</v>
      </c>
      <c r="X21" s="9" t="s">
        <v>83</v>
      </c>
      <c r="Y21" s="10">
        <f>1-W21</f>
        <v>0.3617164083361466</v>
      </c>
    </row>
    <row r="22" spans="1:25" ht="14.6" thickBot="1" x14ac:dyDescent="0.4">
      <c r="A22" s="76"/>
      <c r="B22" s="13" t="s">
        <v>82</v>
      </c>
      <c r="C22" s="6">
        <f>_xlfn.NORM.S.DIST(C19,TRUE)</f>
        <v>0.35313271786073014</v>
      </c>
      <c r="D22" s="6" t="s">
        <v>84</v>
      </c>
      <c r="E22" s="14">
        <f>1-C22</f>
        <v>0.64686728213926981</v>
      </c>
      <c r="F22" s="6" t="s">
        <v>82</v>
      </c>
      <c r="G22" s="6">
        <f>_xlfn.NORM.S.DIST(G19,TRUE)</f>
        <v>0.50991073647113128</v>
      </c>
      <c r="H22" s="6" t="s">
        <v>84</v>
      </c>
      <c r="I22" s="14">
        <f>1-G22</f>
        <v>0.49008926352886872</v>
      </c>
      <c r="J22" s="13" t="s">
        <v>82</v>
      </c>
      <c r="K22" s="6">
        <f>_xlfn.NORM.S.DIST(K19,TRUE)</f>
        <v>0.34863248680970599</v>
      </c>
      <c r="L22" s="6" t="s">
        <v>84</v>
      </c>
      <c r="M22" s="14">
        <f>1-K22</f>
        <v>0.65136751319029407</v>
      </c>
      <c r="N22" s="6" t="s">
        <v>82</v>
      </c>
      <c r="O22" s="6">
        <f>_xlfn.NORM.S.DIST(O19,TRUE)</f>
        <v>0.48582162371185178</v>
      </c>
      <c r="P22" s="6" t="s">
        <v>84</v>
      </c>
      <c r="Q22" s="14">
        <f>1-O22</f>
        <v>0.51417837628814822</v>
      </c>
      <c r="R22" s="13" t="s">
        <v>82</v>
      </c>
      <c r="S22" s="6">
        <f>_xlfn.NORM.S.DIST(S19,TRUE)</f>
        <v>0.34200989012597927</v>
      </c>
      <c r="T22" s="6" t="s">
        <v>84</v>
      </c>
      <c r="U22" s="14">
        <f>1-S22</f>
        <v>0.65799010987402073</v>
      </c>
      <c r="V22" s="6" t="s">
        <v>82</v>
      </c>
      <c r="W22" s="6">
        <f>_xlfn.NORM.S.DIST(W19,TRUE)</f>
        <v>0.46846141348578219</v>
      </c>
      <c r="X22" s="6" t="s">
        <v>84</v>
      </c>
      <c r="Y22" s="14">
        <f>1-W22</f>
        <v>0.53153858651421781</v>
      </c>
    </row>
    <row r="23" spans="1:25" ht="14.6" thickBot="1" x14ac:dyDescent="0.4">
      <c r="A23" s="76"/>
      <c r="B23" s="11"/>
      <c r="E23" s="12"/>
      <c r="I23" s="12"/>
      <c r="J23" s="11"/>
      <c r="M23" s="12"/>
      <c r="Q23" s="12"/>
      <c r="R23" s="11"/>
      <c r="U23" s="12"/>
      <c r="Y23" s="12"/>
    </row>
    <row r="24" spans="1:25" x14ac:dyDescent="0.35">
      <c r="A24" s="76"/>
      <c r="B24" s="15" t="s">
        <v>99</v>
      </c>
      <c r="C24" s="29">
        <f>C12*C21-C13*EXP(-C14*C11)*C22</f>
        <v>7.4831544290515062</v>
      </c>
      <c r="D24" s="9"/>
      <c r="E24" s="10"/>
      <c r="F24" s="9" t="s">
        <v>99</v>
      </c>
      <c r="G24" s="9">
        <f>G12*G21-G13*EXP(-G14*G11)*G22</f>
        <v>11.732121402799983</v>
      </c>
      <c r="H24" s="9"/>
      <c r="I24" s="10"/>
      <c r="J24" s="15" t="s">
        <v>99</v>
      </c>
      <c r="K24" s="29">
        <f>K12*K21-K13*EXP(-K14*K11)*K22</f>
        <v>9.4621403238637569</v>
      </c>
      <c r="L24" s="9"/>
      <c r="M24" s="10"/>
      <c r="N24" s="9" t="s">
        <v>99</v>
      </c>
      <c r="O24" s="9">
        <f>O12*O21-O13*EXP(-O14*O11)*O22</f>
        <v>13.900601544825555</v>
      </c>
      <c r="P24" s="9"/>
      <c r="Q24" s="10"/>
      <c r="R24" s="15" t="s">
        <v>99</v>
      </c>
      <c r="S24" s="29">
        <f>S12*S21-S13*EXP(-S14*S11)*S22</f>
        <v>11.104951368471468</v>
      </c>
      <c r="T24" s="9"/>
      <c r="U24" s="10"/>
      <c r="V24" s="9" t="s">
        <v>99</v>
      </c>
      <c r="W24" s="9">
        <f>W12*W21-W13*EXP(-W14*W11)*W22</f>
        <v>15.732261683991162</v>
      </c>
      <c r="X24" s="9"/>
      <c r="Y24" s="10"/>
    </row>
    <row r="25" spans="1:25" ht="14.6" thickBot="1" x14ac:dyDescent="0.4">
      <c r="A25" s="76"/>
      <c r="B25" s="13" t="s">
        <v>100</v>
      </c>
      <c r="C25" s="6">
        <f>C13*EXP(-C14*C11)*E22-C12*E21</f>
        <v>13.15048096289204</v>
      </c>
      <c r="D25" s="6"/>
      <c r="E25" s="14"/>
      <c r="F25" s="6" t="s">
        <v>100</v>
      </c>
      <c r="G25" s="28">
        <f>G13*EXP(-G14*G11)*I22-G12*I21</f>
        <v>7.494921027303981</v>
      </c>
      <c r="H25" s="6"/>
      <c r="I25" s="14"/>
      <c r="J25" s="13" t="s">
        <v>100</v>
      </c>
      <c r="K25" s="6">
        <f>K13*EXP(-K14*K11)*M22-K12*M21</f>
        <v>15.734814793928884</v>
      </c>
      <c r="L25" s="6"/>
      <c r="M25" s="14"/>
      <c r="N25" s="6" t="s">
        <v>100</v>
      </c>
      <c r="O25" s="28">
        <f>O13*EXP(-O14*O11)*Q22-O12*Q21</f>
        <v>9.4744554508256513</v>
      </c>
      <c r="P25" s="6"/>
      <c r="Q25" s="14"/>
      <c r="R25" s="13" t="s">
        <v>100</v>
      </c>
      <c r="S25" s="6">
        <f>S13*EXP(-S14*S11)*U22-S12*U21</f>
        <v>17.97530183359823</v>
      </c>
      <c r="T25" s="6"/>
      <c r="U25" s="14"/>
      <c r="V25" s="6" t="s">
        <v>100</v>
      </c>
      <c r="W25" s="28">
        <f>W13*EXP(-W14*W11)*Y22-W12*Y21</f>
        <v>11.117641645819976</v>
      </c>
      <c r="X25" s="6"/>
      <c r="Y25" s="14"/>
    </row>
    <row r="26" spans="1:25" ht="14.6" thickBot="1" x14ac:dyDescent="0.4"/>
    <row r="27" spans="1:25" ht="14.6" thickBot="1" x14ac:dyDescent="0.4">
      <c r="A27" s="75">
        <v>45292</v>
      </c>
      <c r="B27" s="79" t="s">
        <v>124</v>
      </c>
      <c r="C27" s="80"/>
      <c r="D27" s="80"/>
      <c r="E27" s="80"/>
      <c r="F27" s="80"/>
      <c r="G27" s="80"/>
      <c r="H27" s="80"/>
      <c r="I27" s="81"/>
      <c r="J27" s="79" t="s">
        <v>125</v>
      </c>
      <c r="K27" s="80"/>
      <c r="L27" s="80"/>
      <c r="M27" s="80"/>
      <c r="N27" s="80"/>
      <c r="O27" s="80"/>
      <c r="P27" s="80"/>
      <c r="Q27" s="81"/>
      <c r="R27" s="79" t="s">
        <v>126</v>
      </c>
      <c r="S27" s="80"/>
      <c r="T27" s="80"/>
      <c r="U27" s="80"/>
      <c r="V27" s="80"/>
      <c r="W27" s="80"/>
      <c r="X27" s="80"/>
      <c r="Y27" s="81"/>
    </row>
    <row r="28" spans="1:25" ht="14.6" thickBot="1" x14ac:dyDescent="0.4">
      <c r="A28" s="76"/>
      <c r="B28" s="79" t="s">
        <v>119</v>
      </c>
      <c r="C28" s="80"/>
      <c r="D28" s="80"/>
      <c r="E28" s="81"/>
      <c r="F28" s="79" t="s">
        <v>123</v>
      </c>
      <c r="G28" s="80"/>
      <c r="H28" s="80"/>
      <c r="I28" s="81"/>
      <c r="J28" s="79" t="s">
        <v>119</v>
      </c>
      <c r="K28" s="80"/>
      <c r="L28" s="80"/>
      <c r="M28" s="81"/>
      <c r="N28" s="79" t="s">
        <v>123</v>
      </c>
      <c r="O28" s="80"/>
      <c r="P28" s="80"/>
      <c r="Q28" s="81"/>
      <c r="R28" s="79" t="s">
        <v>119</v>
      </c>
      <c r="S28" s="80"/>
      <c r="T28" s="80"/>
      <c r="U28" s="81"/>
      <c r="V28" s="79" t="s">
        <v>123</v>
      </c>
      <c r="W28" s="80"/>
      <c r="X28" s="80"/>
      <c r="Y28" s="81"/>
    </row>
    <row r="29" spans="1:25" ht="14.6" thickBot="1" x14ac:dyDescent="0.4">
      <c r="A29" s="76"/>
      <c r="B29" s="15"/>
      <c r="C29" s="9"/>
      <c r="D29" s="9"/>
      <c r="E29" s="10"/>
      <c r="I29" s="12"/>
      <c r="J29" s="15"/>
      <c r="K29" s="9"/>
      <c r="L29" s="9"/>
      <c r="M29" s="10"/>
      <c r="Q29" s="12"/>
      <c r="R29" s="15"/>
      <c r="S29" s="9"/>
      <c r="T29" s="9"/>
      <c r="U29" s="10"/>
      <c r="Y29" s="12"/>
    </row>
    <row r="30" spans="1:25" x14ac:dyDescent="0.35">
      <c r="A30" s="76"/>
      <c r="B30" s="15" t="s">
        <v>73</v>
      </c>
      <c r="C30" s="9">
        <f>1/12</f>
        <v>8.3333333333333329E-2</v>
      </c>
      <c r="D30" s="9"/>
      <c r="E30" s="10"/>
      <c r="F30" s="9" t="s">
        <v>73</v>
      </c>
      <c r="G30" s="9">
        <f>1/12</f>
        <v>8.3333333333333329E-2</v>
      </c>
      <c r="H30" s="9"/>
      <c r="I30" s="10"/>
      <c r="J30" s="15" t="s">
        <v>73</v>
      </c>
      <c r="K30" s="9">
        <f>2/12</f>
        <v>0.16666666666666666</v>
      </c>
      <c r="L30" s="9"/>
      <c r="M30" s="10"/>
      <c r="N30" s="9" t="s">
        <v>73</v>
      </c>
      <c r="O30" s="9">
        <f>2/12</f>
        <v>0.16666666666666666</v>
      </c>
      <c r="P30" s="9"/>
      <c r="Q30" s="10"/>
      <c r="R30" s="15" t="s">
        <v>73</v>
      </c>
      <c r="S30" s="9">
        <f>3/12</f>
        <v>0.25</v>
      </c>
      <c r="T30" s="9"/>
      <c r="U30" s="10"/>
      <c r="V30" s="9" t="s">
        <v>73</v>
      </c>
      <c r="W30" s="9">
        <f>3/12</f>
        <v>0.25</v>
      </c>
      <c r="X30" s="9"/>
      <c r="Y30" s="10"/>
    </row>
    <row r="31" spans="1:25" x14ac:dyDescent="0.35">
      <c r="A31" s="76"/>
      <c r="B31" s="11" t="s">
        <v>120</v>
      </c>
      <c r="C31">
        <f>'Spot Prices'!$E$93</f>
        <v>74.25</v>
      </c>
      <c r="E31" s="12"/>
      <c r="F31" t="s">
        <v>120</v>
      </c>
      <c r="G31">
        <f>'Spot Prices'!$E$93</f>
        <v>74.25</v>
      </c>
      <c r="I31" s="12"/>
      <c r="J31" s="11" t="s">
        <v>120</v>
      </c>
      <c r="K31">
        <f>'Spot Prices'!$E$93</f>
        <v>74.25</v>
      </c>
      <c r="M31" s="12"/>
      <c r="N31" t="s">
        <v>120</v>
      </c>
      <c r="O31">
        <f>'Spot Prices'!$E$93</f>
        <v>74.25</v>
      </c>
      <c r="Q31" s="12"/>
      <c r="R31" s="11" t="s">
        <v>120</v>
      </c>
      <c r="S31">
        <f>'Spot Prices'!$E$93</f>
        <v>74.25</v>
      </c>
      <c r="U31" s="12"/>
      <c r="V31" t="s">
        <v>120</v>
      </c>
      <c r="W31">
        <f>'Spot Prices'!$E$93</f>
        <v>74.25</v>
      </c>
      <c r="Y31" s="12"/>
    </row>
    <row r="32" spans="1:25" x14ac:dyDescent="0.35">
      <c r="A32" s="76"/>
      <c r="B32" s="11" t="s">
        <v>93</v>
      </c>
      <c r="C32">
        <v>86.006284668183184</v>
      </c>
      <c r="E32" s="12"/>
      <c r="F32" t="s">
        <v>93</v>
      </c>
      <c r="G32">
        <f>$G$6-4</f>
        <v>76.052111111111103</v>
      </c>
      <c r="I32" s="12"/>
      <c r="J32" s="11" t="s">
        <v>93</v>
      </c>
      <c r="K32">
        <v>86.8314744874084</v>
      </c>
      <c r="M32" s="12"/>
      <c r="N32" t="s">
        <v>93</v>
      </c>
      <c r="O32">
        <f>$G$6-4</f>
        <v>76.052111111111103</v>
      </c>
      <c r="Q32" s="12"/>
      <c r="R32" s="11" t="s">
        <v>93</v>
      </c>
      <c r="S32">
        <v>87.652507486923938</v>
      </c>
      <c r="U32" s="12"/>
      <c r="V32" t="s">
        <v>93</v>
      </c>
      <c r="W32">
        <f>$G$6-4</f>
        <v>76.052111111111103</v>
      </c>
      <c r="Y32" s="12"/>
    </row>
    <row r="33" spans="1:25" ht="14.6" thickBot="1" x14ac:dyDescent="0.4">
      <c r="A33" s="76"/>
      <c r="B33" s="13" t="s">
        <v>121</v>
      </c>
      <c r="C33" s="6">
        <v>0.03</v>
      </c>
      <c r="D33" s="6"/>
      <c r="E33" s="14"/>
      <c r="F33" s="6" t="s">
        <v>121</v>
      </c>
      <c r="G33" s="6">
        <f>3%</f>
        <v>0.03</v>
      </c>
      <c r="H33" s="6"/>
      <c r="I33" s="14"/>
      <c r="J33" s="13" t="s">
        <v>121</v>
      </c>
      <c r="K33" s="6">
        <v>0.03</v>
      </c>
      <c r="L33" s="6"/>
      <c r="M33" s="14"/>
      <c r="N33" s="6" t="s">
        <v>121</v>
      </c>
      <c r="O33" s="6">
        <f>3%</f>
        <v>0.03</v>
      </c>
      <c r="P33" s="6"/>
      <c r="Q33" s="14"/>
      <c r="R33" s="13" t="s">
        <v>121</v>
      </c>
      <c r="S33" s="6">
        <v>0.03</v>
      </c>
      <c r="T33" s="6"/>
      <c r="U33" s="14"/>
      <c r="V33" s="6" t="s">
        <v>121</v>
      </c>
      <c r="W33" s="6">
        <f>3%</f>
        <v>0.03</v>
      </c>
      <c r="X33" s="6"/>
      <c r="Y33" s="14"/>
    </row>
    <row r="34" spans="1:25" ht="14.6" thickBot="1" x14ac:dyDescent="0.4">
      <c r="A34" s="76"/>
      <c r="B34" s="11"/>
      <c r="E34" s="12"/>
      <c r="I34" s="12"/>
      <c r="J34" s="11"/>
      <c r="M34" s="12"/>
      <c r="Q34" s="12"/>
      <c r="R34" s="11"/>
      <c r="U34" s="12"/>
      <c r="Y34" s="12"/>
    </row>
    <row r="35" spans="1:25" ht="14.6" thickBot="1" x14ac:dyDescent="0.4">
      <c r="A35" s="76"/>
      <c r="B35" s="24" t="s">
        <v>122</v>
      </c>
      <c r="C35" s="23">
        <v>0.75</v>
      </c>
      <c r="D35" s="23"/>
      <c r="E35" s="25"/>
      <c r="F35" s="23" t="s">
        <v>122</v>
      </c>
      <c r="G35" s="23">
        <v>0.75</v>
      </c>
      <c r="H35" s="23"/>
      <c r="I35" s="25"/>
      <c r="J35" s="24" t="s">
        <v>122</v>
      </c>
      <c r="K35" s="23">
        <v>0.75</v>
      </c>
      <c r="L35" s="23"/>
      <c r="M35" s="25"/>
      <c r="N35" s="23" t="s">
        <v>122</v>
      </c>
      <c r="O35" s="23">
        <v>0.75</v>
      </c>
      <c r="P35" s="23"/>
      <c r="Q35" s="25"/>
      <c r="R35" s="24" t="s">
        <v>122</v>
      </c>
      <c r="S35" s="23">
        <v>0.75</v>
      </c>
      <c r="T35" s="23"/>
      <c r="U35" s="25"/>
      <c r="V35" s="23" t="s">
        <v>122</v>
      </c>
      <c r="W35" s="23">
        <v>0.75</v>
      </c>
      <c r="X35" s="23"/>
      <c r="Y35" s="25"/>
    </row>
    <row r="36" spans="1:25" ht="14.6" thickBot="1" x14ac:dyDescent="0.4">
      <c r="A36" s="76"/>
      <c r="B36" s="11"/>
      <c r="E36" s="12"/>
      <c r="I36" s="12"/>
      <c r="J36" s="11"/>
      <c r="M36" s="12"/>
      <c r="Q36" s="12"/>
      <c r="R36" s="11"/>
      <c r="U36" s="12"/>
      <c r="Y36" s="12"/>
    </row>
    <row r="37" spans="1:25" x14ac:dyDescent="0.35">
      <c r="A37" s="76"/>
      <c r="B37" s="15" t="s">
        <v>79</v>
      </c>
      <c r="C37" s="9">
        <f>(LN(C31/C32)+C30*(C33+0.5*C35^2))/(C35*SQRT(C30))</f>
        <v>-0.5590833382426208</v>
      </c>
      <c r="D37" s="9"/>
      <c r="E37" s="10"/>
      <c r="F37" s="9" t="s">
        <v>79</v>
      </c>
      <c r="G37" s="9">
        <f>(LN(G31/G32)+G30*(G33+0.5*G35^2))/(G35*SQRT(G30))</f>
        <v>9.0366857106352529E-3</v>
      </c>
      <c r="H37" s="9"/>
      <c r="I37" s="10"/>
      <c r="J37" s="15" t="s">
        <v>79</v>
      </c>
      <c r="K37" s="9">
        <f>(LN(K31/K32)+K30*(K33+0.5*K35^2))/(K35*SQRT(K30))</f>
        <v>-0.34180633045528086</v>
      </c>
      <c r="L37" s="9"/>
      <c r="M37" s="10"/>
      <c r="N37" s="9" t="s">
        <v>79</v>
      </c>
      <c r="O37" s="9">
        <f>(LN(O31/O32)+O30*(O33+0.5*O35^2))/(O35*SQRT(O30))</f>
        <v>9.1101422016693356E-2</v>
      </c>
      <c r="P37" s="9"/>
      <c r="Q37" s="10"/>
      <c r="R37" s="15" t="s">
        <v>79</v>
      </c>
      <c r="S37" s="9">
        <f>(LN(S31/S32)+S30*(S33+0.5*S35^2))/(S35*SQRT(S30))</f>
        <v>-0.2350131766038647</v>
      </c>
      <c r="T37" s="9"/>
      <c r="U37" s="10"/>
      <c r="V37" s="9" t="s">
        <v>79</v>
      </c>
      <c r="W37" s="9">
        <f>(LN(W31/W32)+W30*(W33+0.5*W35^2))/(W35*SQRT(W30))</f>
        <v>0.14355066626095067</v>
      </c>
      <c r="X37" s="9"/>
      <c r="Y37" s="10"/>
    </row>
    <row r="38" spans="1:25" ht="14.6" thickBot="1" x14ac:dyDescent="0.4">
      <c r="A38" s="76"/>
      <c r="B38" s="13" t="s">
        <v>80</v>
      </c>
      <c r="C38" s="6">
        <f>C37-C35*SQRT(C30)</f>
        <v>-0.77558968918873039</v>
      </c>
      <c r="D38" s="6"/>
      <c r="E38" s="14"/>
      <c r="F38" s="6" t="s">
        <v>80</v>
      </c>
      <c r="G38" s="6">
        <f>G37-G35*SQRT(G30)</f>
        <v>-0.20746966523547439</v>
      </c>
      <c r="H38" s="6"/>
      <c r="I38" s="14"/>
      <c r="J38" s="13" t="s">
        <v>80</v>
      </c>
      <c r="K38" s="6">
        <f>K37-K35*SQRT(K30)</f>
        <v>-0.6479925483031781</v>
      </c>
      <c r="L38" s="6"/>
      <c r="M38" s="14"/>
      <c r="N38" s="6" t="s">
        <v>80</v>
      </c>
      <c r="O38" s="6">
        <f>O37-O35*SQRT(O30)</f>
        <v>-0.21508479583120388</v>
      </c>
      <c r="P38" s="6"/>
      <c r="Q38" s="14"/>
      <c r="R38" s="13" t="s">
        <v>80</v>
      </c>
      <c r="S38" s="6">
        <f>S37-S35*SQRT(S30)</f>
        <v>-0.61001317660386467</v>
      </c>
      <c r="T38" s="6"/>
      <c r="U38" s="14"/>
      <c r="V38" s="6" t="s">
        <v>80</v>
      </c>
      <c r="W38" s="6">
        <f>W37-W35*SQRT(W30)</f>
        <v>-0.23144933373904933</v>
      </c>
      <c r="X38" s="6"/>
      <c r="Y38" s="14"/>
    </row>
    <row r="39" spans="1:25" ht="14.6" thickBot="1" x14ac:dyDescent="0.4">
      <c r="A39" s="76"/>
      <c r="B39" s="11"/>
      <c r="E39" s="12"/>
      <c r="I39" s="12"/>
      <c r="J39" s="11"/>
      <c r="M39" s="12"/>
      <c r="Q39" s="12"/>
      <c r="R39" s="11"/>
      <c r="U39" s="12"/>
      <c r="Y39" s="12"/>
    </row>
    <row r="40" spans="1:25" x14ac:dyDescent="0.35">
      <c r="A40" s="76"/>
      <c r="B40" s="15" t="s">
        <v>81</v>
      </c>
      <c r="C40" s="9">
        <f>_xlfn.NORM.S.DIST(C37,TRUE)</f>
        <v>0.28805242269054887</v>
      </c>
      <c r="D40" s="9" t="s">
        <v>83</v>
      </c>
      <c r="E40" s="10">
        <f>1-C40</f>
        <v>0.71194757730945113</v>
      </c>
      <c r="F40" s="9" t="s">
        <v>81</v>
      </c>
      <c r="G40" s="9">
        <f>_xlfn.NORM.S.DIST(G37,TRUE)</f>
        <v>0.50360506693862939</v>
      </c>
      <c r="H40" s="9" t="s">
        <v>83</v>
      </c>
      <c r="I40" s="10">
        <f>1-G40</f>
        <v>0.49639493306137061</v>
      </c>
      <c r="J40" s="15" t="s">
        <v>81</v>
      </c>
      <c r="K40" s="9">
        <f>_xlfn.NORM.S.DIST(K37,TRUE)</f>
        <v>0.36624832260598472</v>
      </c>
      <c r="L40" s="9" t="s">
        <v>83</v>
      </c>
      <c r="M40" s="10">
        <f>1-K40</f>
        <v>0.63375167739401528</v>
      </c>
      <c r="N40" s="9" t="s">
        <v>81</v>
      </c>
      <c r="O40" s="9">
        <f>_xlfn.NORM.S.DIST(O37,TRUE)</f>
        <v>0.53629399863122051</v>
      </c>
      <c r="P40" s="9" t="s">
        <v>83</v>
      </c>
      <c r="Q40" s="10">
        <f>1-O40</f>
        <v>0.46370600136877949</v>
      </c>
      <c r="R40" s="15" t="s">
        <v>81</v>
      </c>
      <c r="S40" s="9">
        <f>_xlfn.NORM.S.DIST(S37,TRUE)</f>
        <v>0.40709925307897138</v>
      </c>
      <c r="T40" s="9" t="s">
        <v>83</v>
      </c>
      <c r="U40" s="10">
        <f>1-S40</f>
        <v>0.59290074692102857</v>
      </c>
      <c r="V40" s="9" t="s">
        <v>81</v>
      </c>
      <c r="W40" s="9">
        <f>_xlfn.NORM.S.DIST(W37,TRUE)</f>
        <v>0.5570723501693331</v>
      </c>
      <c r="X40" s="9" t="s">
        <v>83</v>
      </c>
      <c r="Y40" s="10">
        <f>1-W40</f>
        <v>0.4429276498306669</v>
      </c>
    </row>
    <row r="41" spans="1:25" ht="14.6" thickBot="1" x14ac:dyDescent="0.4">
      <c r="A41" s="76"/>
      <c r="B41" s="13" t="s">
        <v>82</v>
      </c>
      <c r="C41" s="6">
        <f>_xlfn.NORM.S.DIST(C38,TRUE)</f>
        <v>0.21899564513137784</v>
      </c>
      <c r="D41" s="6" t="s">
        <v>84</v>
      </c>
      <c r="E41" s="14">
        <f>1-C41</f>
        <v>0.78100435486862219</v>
      </c>
      <c r="F41" s="6" t="s">
        <v>82</v>
      </c>
      <c r="G41" s="6">
        <f>_xlfn.NORM.S.DIST(G38,TRUE)</f>
        <v>0.41782154044813602</v>
      </c>
      <c r="H41" s="6" t="s">
        <v>84</v>
      </c>
      <c r="I41" s="14">
        <f>1-G41</f>
        <v>0.58217845955186398</v>
      </c>
      <c r="J41" s="13" t="s">
        <v>82</v>
      </c>
      <c r="K41" s="6">
        <f>_xlfn.NORM.S.DIST(K38,TRUE)</f>
        <v>0.25849488496405759</v>
      </c>
      <c r="L41" s="6" t="s">
        <v>84</v>
      </c>
      <c r="M41" s="14">
        <f>1-K41</f>
        <v>0.74150511503594241</v>
      </c>
      <c r="N41" s="6" t="s">
        <v>82</v>
      </c>
      <c r="O41" s="6">
        <f>_xlfn.NORM.S.DIST(O38,TRUE)</f>
        <v>0.41485060383717726</v>
      </c>
      <c r="P41" s="6" t="s">
        <v>84</v>
      </c>
      <c r="Q41" s="14">
        <f>1-O41</f>
        <v>0.58514939616282269</v>
      </c>
      <c r="R41" s="13" t="s">
        <v>82</v>
      </c>
      <c r="S41" s="6">
        <f>_xlfn.NORM.S.DIST(S38,TRUE)</f>
        <v>0.27092653951591017</v>
      </c>
      <c r="T41" s="6" t="s">
        <v>84</v>
      </c>
      <c r="U41" s="14">
        <f>1-S41</f>
        <v>0.72907346048408983</v>
      </c>
      <c r="V41" s="6" t="s">
        <v>82</v>
      </c>
      <c r="W41" s="6">
        <f>_xlfn.NORM.S.DIST(W38,TRUE)</f>
        <v>0.40848287131241939</v>
      </c>
      <c r="X41" s="6" t="s">
        <v>84</v>
      </c>
      <c r="Y41" s="14">
        <f>1-W41</f>
        <v>0.59151712868758066</v>
      </c>
    </row>
    <row r="42" spans="1:25" ht="14.6" thickBot="1" x14ac:dyDescent="0.4">
      <c r="A42" s="76"/>
      <c r="B42" s="11"/>
      <c r="E42" s="12"/>
      <c r="I42" s="12"/>
      <c r="J42" s="11"/>
      <c r="M42" s="12"/>
      <c r="Q42" s="12"/>
      <c r="R42" s="11"/>
      <c r="U42" s="12"/>
      <c r="Y42" s="12"/>
    </row>
    <row r="43" spans="1:25" x14ac:dyDescent="0.35">
      <c r="A43" s="76"/>
      <c r="B43" s="15" t="s">
        <v>99</v>
      </c>
      <c r="C43" s="29">
        <f>C31*C40-C32*EXP(-C33*C30)*C41</f>
        <v>2.5999192826404283</v>
      </c>
      <c r="D43" s="9"/>
      <c r="E43" s="10"/>
      <c r="F43" s="9" t="s">
        <v>99</v>
      </c>
      <c r="G43" s="9">
        <f>G31*G40-G32*EXP(-G33*G30)*G41</f>
        <v>5.6958073090048558</v>
      </c>
      <c r="H43" s="9"/>
      <c r="I43" s="10"/>
      <c r="J43" s="15" t="s">
        <v>99</v>
      </c>
      <c r="K43" s="29">
        <f>K31*K40-K32*EXP(-K33*K30)*K41</f>
        <v>4.8603933030370143</v>
      </c>
      <c r="L43" s="9"/>
      <c r="M43" s="10"/>
      <c r="N43" s="9" t="s">
        <v>99</v>
      </c>
      <c r="O43" s="9">
        <f>O31*O40-O32*EXP(-O33*O30)*O41</f>
        <v>8.4269227800929194</v>
      </c>
      <c r="P43" s="9"/>
      <c r="Q43" s="10"/>
      <c r="R43" s="15" t="s">
        <v>99</v>
      </c>
      <c r="S43" s="29">
        <f>S31*S40-S32*EXP(-S33*S30)*S41</f>
        <v>6.6571682080424281</v>
      </c>
      <c r="T43" s="9"/>
      <c r="U43" s="10"/>
      <c r="V43" s="9" t="s">
        <v>99</v>
      </c>
      <c r="W43" s="9">
        <f>W31*W40-W32*EXP(-W33*W30)*W41</f>
        <v>10.528760618822879</v>
      </c>
      <c r="X43" s="9"/>
      <c r="Y43" s="10"/>
    </row>
    <row r="44" spans="1:25" ht="14.6" thickBot="1" x14ac:dyDescent="0.4">
      <c r="A44" s="76"/>
      <c r="B44" s="13" t="s">
        <v>100</v>
      </c>
      <c r="C44" s="6">
        <f>C32*EXP(-C33*C30)*E41-C31*E40</f>
        <v>14.141456784957953</v>
      </c>
      <c r="D44" s="6"/>
      <c r="E44" s="14"/>
      <c r="F44" s="6" t="s">
        <v>100</v>
      </c>
      <c r="G44" s="28">
        <f>G32*EXP(-G33*G30)*I41-G31*I40</f>
        <v>7.3080256072567451</v>
      </c>
      <c r="H44" s="6"/>
      <c r="I44" s="14"/>
      <c r="J44" s="13" t="s">
        <v>100</v>
      </c>
      <c r="K44" s="6">
        <f>K32*EXP(-K33*K30)*M41-K31*M40</f>
        <v>17.00879400470938</v>
      </c>
      <c r="L44" s="6"/>
      <c r="M44" s="14"/>
      <c r="N44" s="6" t="s">
        <v>100</v>
      </c>
      <c r="O44" s="28">
        <f>O32*EXP(-O33*O30)*Q41-O31*Q40</f>
        <v>9.8497224045969105</v>
      </c>
      <c r="P44" s="6"/>
      <c r="Q44" s="14"/>
      <c r="R44" s="13" t="s">
        <v>100</v>
      </c>
      <c r="S44" s="6">
        <f>S32*EXP(-S33*S30)*U41-S31*U40</f>
        <v>19.404740964059016</v>
      </c>
      <c r="T44" s="6"/>
      <c r="U44" s="14"/>
      <c r="V44" s="6" t="s">
        <v>100</v>
      </c>
      <c r="W44" s="28">
        <f>W32*EXP(-W33*W30)*Y41-W31*Y40</f>
        <v>11.762614524822979</v>
      </c>
      <c r="X44" s="6"/>
      <c r="Y44" s="14"/>
    </row>
    <row r="45" spans="1:25" ht="14.6" thickBot="1" x14ac:dyDescent="0.4"/>
    <row r="46" spans="1:25" ht="14.6" thickBot="1" x14ac:dyDescent="0.4">
      <c r="A46" s="77">
        <v>45323</v>
      </c>
      <c r="B46" s="82"/>
      <c r="C46" s="82"/>
      <c r="D46" s="82"/>
      <c r="E46" s="82"/>
      <c r="F46" s="82"/>
      <c r="G46" s="82"/>
      <c r="H46" s="82"/>
      <c r="I46" s="82"/>
      <c r="J46" s="83" t="s">
        <v>125</v>
      </c>
      <c r="K46" s="80"/>
      <c r="L46" s="80"/>
      <c r="M46" s="80"/>
      <c r="N46" s="80"/>
      <c r="O46" s="80"/>
      <c r="P46" s="80"/>
      <c r="Q46" s="81"/>
      <c r="R46" s="79" t="s">
        <v>126</v>
      </c>
      <c r="S46" s="80"/>
      <c r="T46" s="80"/>
      <c r="U46" s="80"/>
      <c r="V46" s="80"/>
      <c r="W46" s="80"/>
      <c r="X46" s="80"/>
      <c r="Y46" s="81"/>
    </row>
    <row r="47" spans="1:25" ht="14.6" thickBot="1" x14ac:dyDescent="0.4">
      <c r="A47" s="78"/>
      <c r="B47" s="82"/>
      <c r="C47" s="82"/>
      <c r="D47" s="82"/>
      <c r="E47" s="82"/>
      <c r="F47" s="82"/>
      <c r="G47" s="82"/>
      <c r="H47" s="82"/>
      <c r="I47" s="82"/>
      <c r="J47" s="83" t="s">
        <v>119</v>
      </c>
      <c r="K47" s="80"/>
      <c r="L47" s="80"/>
      <c r="M47" s="81"/>
      <c r="N47" s="79" t="s">
        <v>123</v>
      </c>
      <c r="O47" s="80"/>
      <c r="P47" s="80"/>
      <c r="Q47" s="81"/>
      <c r="R47" s="79" t="s">
        <v>119</v>
      </c>
      <c r="S47" s="80"/>
      <c r="T47" s="80"/>
      <c r="U47" s="81"/>
      <c r="V47" s="79" t="s">
        <v>123</v>
      </c>
      <c r="W47" s="80"/>
      <c r="X47" s="80"/>
      <c r="Y47" s="81"/>
    </row>
    <row r="48" spans="1:25" ht="14.6" thickBot="1" x14ac:dyDescent="0.4">
      <c r="A48" s="78"/>
      <c r="J48" s="31"/>
      <c r="K48" s="9"/>
      <c r="L48" s="9"/>
      <c r="M48" s="10"/>
      <c r="Q48" s="12"/>
      <c r="R48" s="15"/>
      <c r="S48" s="9"/>
      <c r="T48" s="9"/>
      <c r="U48" s="10"/>
      <c r="Y48" s="12"/>
    </row>
    <row r="49" spans="1:25" x14ac:dyDescent="0.35">
      <c r="A49" s="78"/>
      <c r="J49" s="31" t="s">
        <v>73</v>
      </c>
      <c r="K49" s="9">
        <f>1/12</f>
        <v>8.3333333333333329E-2</v>
      </c>
      <c r="L49" s="9"/>
      <c r="M49" s="10"/>
      <c r="N49" s="9" t="s">
        <v>73</v>
      </c>
      <c r="O49" s="9">
        <f>1/12</f>
        <v>8.3333333333333329E-2</v>
      </c>
      <c r="P49" s="9"/>
      <c r="Q49" s="10"/>
      <c r="R49" s="15" t="s">
        <v>73</v>
      </c>
      <c r="S49" s="9">
        <f>2/12</f>
        <v>0.16666666666666666</v>
      </c>
      <c r="T49" s="9"/>
      <c r="U49" s="10"/>
      <c r="V49" s="9" t="s">
        <v>73</v>
      </c>
      <c r="W49" s="9">
        <f>2/12</f>
        <v>0.16666666666666666</v>
      </c>
      <c r="X49" s="9"/>
      <c r="Y49" s="10"/>
    </row>
    <row r="50" spans="1:25" x14ac:dyDescent="0.35">
      <c r="A50" s="78"/>
      <c r="J50" s="32" t="s">
        <v>120</v>
      </c>
      <c r="K50">
        <f>'Spot Prices'!$E$71</f>
        <v>76.319999999999993</v>
      </c>
      <c r="M50" s="12"/>
      <c r="N50" t="s">
        <v>120</v>
      </c>
      <c r="O50">
        <f>'Spot Prices'!$E$71</f>
        <v>76.319999999999993</v>
      </c>
      <c r="Q50" s="12"/>
      <c r="R50" s="11" t="s">
        <v>120</v>
      </c>
      <c r="S50">
        <f>'Spot Prices'!$E$71</f>
        <v>76.319999999999993</v>
      </c>
      <c r="U50" s="12"/>
      <c r="V50" t="s">
        <v>120</v>
      </c>
      <c r="W50">
        <f>'Spot Prices'!$E$71</f>
        <v>76.319999999999993</v>
      </c>
      <c r="Y50" s="12"/>
    </row>
    <row r="51" spans="1:25" x14ac:dyDescent="0.35">
      <c r="A51" s="78"/>
      <c r="J51" s="32" t="s">
        <v>93</v>
      </c>
      <c r="K51">
        <v>86.8314744874084</v>
      </c>
      <c r="M51" s="12"/>
      <c r="N51" t="s">
        <v>93</v>
      </c>
      <c r="O51">
        <f>$G$6-4</f>
        <v>76.052111111111103</v>
      </c>
      <c r="Q51" s="12"/>
      <c r="R51" s="11" t="s">
        <v>93</v>
      </c>
      <c r="S51">
        <v>87.652507486923938</v>
      </c>
      <c r="U51" s="12"/>
      <c r="V51" t="s">
        <v>93</v>
      </c>
      <c r="W51">
        <f>$G$6-4</f>
        <v>76.052111111111103</v>
      </c>
      <c r="Y51" s="12"/>
    </row>
    <row r="52" spans="1:25" ht="14.6" thickBot="1" x14ac:dyDescent="0.4">
      <c r="A52" s="78"/>
      <c r="J52" s="33" t="s">
        <v>121</v>
      </c>
      <c r="K52" s="6">
        <v>0.03</v>
      </c>
      <c r="L52" s="6"/>
      <c r="M52" s="14"/>
      <c r="N52" s="6" t="s">
        <v>121</v>
      </c>
      <c r="O52" s="6">
        <f>3%</f>
        <v>0.03</v>
      </c>
      <c r="P52" s="6"/>
      <c r="Q52" s="14"/>
      <c r="R52" s="13" t="s">
        <v>121</v>
      </c>
      <c r="S52" s="6">
        <v>0.03</v>
      </c>
      <c r="T52" s="6"/>
      <c r="U52" s="14"/>
      <c r="V52" s="6" t="s">
        <v>121</v>
      </c>
      <c r="W52" s="6">
        <f>3%</f>
        <v>0.03</v>
      </c>
      <c r="X52" s="6"/>
      <c r="Y52" s="14"/>
    </row>
    <row r="53" spans="1:25" ht="14.6" thickBot="1" x14ac:dyDescent="0.4">
      <c r="A53" s="78"/>
      <c r="J53" s="32"/>
      <c r="M53" s="12"/>
      <c r="Q53" s="12"/>
      <c r="R53" s="11"/>
      <c r="U53" s="12"/>
      <c r="Y53" s="12"/>
    </row>
    <row r="54" spans="1:25" ht="14.6" thickBot="1" x14ac:dyDescent="0.4">
      <c r="A54" s="78"/>
      <c r="J54" s="34" t="s">
        <v>122</v>
      </c>
      <c r="K54" s="23">
        <v>0.75</v>
      </c>
      <c r="L54" s="23"/>
      <c r="M54" s="25"/>
      <c r="N54" s="23" t="s">
        <v>122</v>
      </c>
      <c r="O54" s="23">
        <v>0.75</v>
      </c>
      <c r="P54" s="23"/>
      <c r="Q54" s="25"/>
      <c r="R54" s="24" t="s">
        <v>122</v>
      </c>
      <c r="S54" s="23">
        <v>0.75</v>
      </c>
      <c r="T54" s="23"/>
      <c r="U54" s="25"/>
      <c r="V54" s="23" t="s">
        <v>122</v>
      </c>
      <c r="W54" s="23">
        <v>0.75</v>
      </c>
      <c r="X54" s="23"/>
      <c r="Y54" s="25"/>
    </row>
    <row r="55" spans="1:25" ht="14.6" thickBot="1" x14ac:dyDescent="0.4">
      <c r="A55" s="78"/>
      <c r="J55" s="32"/>
      <c r="M55" s="12"/>
      <c r="Q55" s="12"/>
      <c r="R55" s="11"/>
      <c r="U55" s="12"/>
      <c r="Y55" s="12"/>
    </row>
    <row r="56" spans="1:25" x14ac:dyDescent="0.35">
      <c r="A56" s="78"/>
      <c r="J56" s="31" t="s">
        <v>79</v>
      </c>
      <c r="K56" s="9">
        <f>(LN(K50/K51)+K49*(K52+0.5*K54^2))/(K54*SQRT(K49))</f>
        <v>-0.47618297408287369</v>
      </c>
      <c r="L56" s="9"/>
      <c r="M56" s="10"/>
      <c r="N56" s="9" t="s">
        <v>79</v>
      </c>
      <c r="O56" s="9">
        <f>(LN(O50/O51)+O49*(O52+0.5*O54^2))/(O54*SQRT(O49))</f>
        <v>0.13604104071944634</v>
      </c>
      <c r="P56" s="9"/>
      <c r="Q56" s="10"/>
      <c r="R56" s="15" t="s">
        <v>79</v>
      </c>
      <c r="S56" s="9">
        <f>(LN(S50/S51)+S49*(S52+0.5*S54^2))/(S54*SQRT(S49))</f>
        <v>-0.28273706235932627</v>
      </c>
      <c r="T56" s="9"/>
      <c r="U56" s="10"/>
      <c r="V56" s="9" t="s">
        <v>79</v>
      </c>
      <c r="W56" s="9">
        <f>(LN(W50/W51)+W49*(W52+0.5*W54^2))/(W54*SQRT(W49))</f>
        <v>0.18090706268364734</v>
      </c>
      <c r="X56" s="9"/>
      <c r="Y56" s="10"/>
    </row>
    <row r="57" spans="1:25" ht="14.6" thickBot="1" x14ac:dyDescent="0.4">
      <c r="A57" s="78"/>
      <c r="J57" s="33" t="s">
        <v>80</v>
      </c>
      <c r="K57" s="6">
        <f>K56-K54*SQRT(K49)</f>
        <v>-0.69268932502898339</v>
      </c>
      <c r="L57" s="6"/>
      <c r="M57" s="14"/>
      <c r="N57" s="6" t="s">
        <v>80</v>
      </c>
      <c r="O57" s="6">
        <f>O56-O54*SQRT(O49)</f>
        <v>-8.0465310226663311E-2</v>
      </c>
      <c r="P57" s="6"/>
      <c r="Q57" s="14"/>
      <c r="R57" s="13" t="s">
        <v>80</v>
      </c>
      <c r="S57" s="6">
        <f>S56-S54*SQRT(S49)</f>
        <v>-0.58892328020722351</v>
      </c>
      <c r="T57" s="6"/>
      <c r="U57" s="14"/>
      <c r="V57" s="6" t="s">
        <v>80</v>
      </c>
      <c r="W57" s="6">
        <f>W56-W54*SQRT(W49)</f>
        <v>-0.12527915516424989</v>
      </c>
      <c r="X57" s="6"/>
      <c r="Y57" s="14"/>
    </row>
    <row r="58" spans="1:25" ht="14.6" thickBot="1" x14ac:dyDescent="0.4">
      <c r="A58" s="78"/>
      <c r="J58" s="32"/>
      <c r="M58" s="12"/>
      <c r="Q58" s="12"/>
      <c r="R58" s="11"/>
      <c r="U58" s="12"/>
      <c r="Y58" s="12"/>
    </row>
    <row r="59" spans="1:25" x14ac:dyDescent="0.35">
      <c r="A59" s="78"/>
      <c r="J59" s="31" t="s">
        <v>81</v>
      </c>
      <c r="K59" s="9">
        <f>_xlfn.NORM.S.DIST(K56,TRUE)</f>
        <v>0.31697201405104808</v>
      </c>
      <c r="L59" s="9" t="s">
        <v>83</v>
      </c>
      <c r="M59" s="10">
        <f>1-K59</f>
        <v>0.68302798594895187</v>
      </c>
      <c r="N59" s="9" t="s">
        <v>81</v>
      </c>
      <c r="O59" s="9">
        <f>_xlfn.NORM.S.DIST(O56,TRUE)</f>
        <v>0.55410558163220669</v>
      </c>
      <c r="P59" s="9" t="s">
        <v>83</v>
      </c>
      <c r="Q59" s="10">
        <f>1-O59</f>
        <v>0.44589441836779331</v>
      </c>
      <c r="R59" s="15" t="s">
        <v>81</v>
      </c>
      <c r="S59" s="9">
        <f>_xlfn.NORM.S.DIST(S56,TRUE)</f>
        <v>0.38868920163926357</v>
      </c>
      <c r="T59" s="9" t="s">
        <v>83</v>
      </c>
      <c r="U59" s="10">
        <f>1-S59</f>
        <v>0.61131079836073643</v>
      </c>
      <c r="V59" s="9" t="s">
        <v>81</v>
      </c>
      <c r="W59" s="9">
        <f>_xlfn.NORM.S.DIST(W56,TRUE)</f>
        <v>0.57177973744773558</v>
      </c>
      <c r="X59" s="9" t="s">
        <v>83</v>
      </c>
      <c r="Y59" s="10">
        <f>1-W59</f>
        <v>0.42822026255226442</v>
      </c>
    </row>
    <row r="60" spans="1:25" ht="14.6" thickBot="1" x14ac:dyDescent="0.4">
      <c r="A60" s="78"/>
      <c r="J60" s="33" t="s">
        <v>82</v>
      </c>
      <c r="K60" s="6">
        <f>_xlfn.NORM.S.DIST(K57,TRUE)</f>
        <v>0.24425226985243187</v>
      </c>
      <c r="L60" s="6" t="s">
        <v>84</v>
      </c>
      <c r="M60" s="14">
        <f>1-K60</f>
        <v>0.75574773014756813</v>
      </c>
      <c r="N60" s="6" t="s">
        <v>82</v>
      </c>
      <c r="O60" s="6">
        <f>_xlfn.NORM.S.DIST(O57,TRUE)</f>
        <v>0.46793359258647743</v>
      </c>
      <c r="P60" s="6" t="s">
        <v>84</v>
      </c>
      <c r="Q60" s="14">
        <f>1-O60</f>
        <v>0.53206640741352262</v>
      </c>
      <c r="R60" s="13" t="s">
        <v>82</v>
      </c>
      <c r="S60" s="6">
        <f>_xlfn.NORM.S.DIST(S57,TRUE)</f>
        <v>0.27795637003791829</v>
      </c>
      <c r="T60" s="6" t="s">
        <v>84</v>
      </c>
      <c r="U60" s="14">
        <f>1-S60</f>
        <v>0.72204362996208171</v>
      </c>
      <c r="V60" s="6" t="s">
        <v>82</v>
      </c>
      <c r="W60" s="6">
        <f>_xlfn.NORM.S.DIST(W57,TRUE)</f>
        <v>0.45015127696470214</v>
      </c>
      <c r="X60" s="6" t="s">
        <v>84</v>
      </c>
      <c r="Y60" s="14">
        <f>1-W60</f>
        <v>0.54984872303529786</v>
      </c>
    </row>
    <row r="61" spans="1:25" ht="14.6" thickBot="1" x14ac:dyDescent="0.4">
      <c r="A61" s="78"/>
      <c r="J61" s="32"/>
      <c r="M61" s="12"/>
      <c r="Q61" s="12"/>
      <c r="R61" s="11"/>
      <c r="U61" s="12"/>
      <c r="Y61" s="12"/>
    </row>
    <row r="62" spans="1:25" x14ac:dyDescent="0.35">
      <c r="A62" s="78"/>
      <c r="J62" s="31" t="s">
        <v>99</v>
      </c>
      <c r="K62" s="29">
        <f>K50*K59-K51*EXP(-K52*K49)*K60</f>
        <v>3.035475113782816</v>
      </c>
      <c r="L62" s="9"/>
      <c r="M62" s="10"/>
      <c r="N62" s="9" t="s">
        <v>99</v>
      </c>
      <c r="O62" s="9">
        <f>O50*O59-O51*EXP(-O52*O49)*O60</f>
        <v>6.7908576402893956</v>
      </c>
      <c r="P62" s="9"/>
      <c r="Q62" s="10"/>
      <c r="R62" s="15" t="s">
        <v>99</v>
      </c>
      <c r="S62" s="29">
        <f>S50*S59-S51*EXP(-S52*S49)*S60</f>
        <v>5.4227008896312228</v>
      </c>
      <c r="T62" s="9"/>
      <c r="U62" s="10"/>
      <c r="V62" s="9" t="s">
        <v>99</v>
      </c>
      <c r="W62" s="9">
        <f>W50*W59-W51*EXP(-W52*W49)*W60</f>
        <v>9.5740221795466738</v>
      </c>
      <c r="X62" s="9"/>
      <c r="Y62" s="10"/>
    </row>
    <row r="63" spans="1:25" ht="14.6" thickBot="1" x14ac:dyDescent="0.4">
      <c r="A63" s="78"/>
      <c r="J63" s="33" t="s">
        <v>100</v>
      </c>
      <c r="K63" s="6">
        <f>K51*EXP(-K52*K49)*M60-K50*M59</f>
        <v>13.330142037348111</v>
      </c>
      <c r="L63" s="6"/>
      <c r="M63" s="14"/>
      <c r="N63" s="6" t="s">
        <v>100</v>
      </c>
      <c r="O63" s="28">
        <f>O51*EXP(-O52*O49)*Q60-O50*Q59</f>
        <v>6.3330759385412989</v>
      </c>
      <c r="P63" s="6"/>
      <c r="Q63" s="14"/>
      <c r="R63" s="13" t="s">
        <v>100</v>
      </c>
      <c r="S63" s="6">
        <f>S51*EXP(-S52*S49)*U60-S50*U59</f>
        <v>16.31803967165056</v>
      </c>
      <c r="T63" s="6"/>
      <c r="U63" s="14"/>
      <c r="V63" s="6" t="s">
        <v>100</v>
      </c>
      <c r="W63" s="28">
        <f>W51*EXP(-W52*W49)*Y60-W50*Y59</f>
        <v>8.9268218040506753</v>
      </c>
      <c r="X63" s="6"/>
      <c r="Y63" s="14"/>
    </row>
    <row r="64" spans="1:25" ht="14.6" thickBot="1" x14ac:dyDescent="0.4"/>
    <row r="65" spans="1:25" ht="14.6" thickBot="1" x14ac:dyDescent="0.4">
      <c r="A65" s="77">
        <v>45352</v>
      </c>
      <c r="R65" s="79" t="s">
        <v>126</v>
      </c>
      <c r="S65" s="80"/>
      <c r="T65" s="80"/>
      <c r="U65" s="80"/>
      <c r="V65" s="80"/>
      <c r="W65" s="80"/>
      <c r="X65" s="80"/>
      <c r="Y65" s="81"/>
    </row>
    <row r="66" spans="1:25" ht="14.6" thickBot="1" x14ac:dyDescent="0.4">
      <c r="A66" s="78"/>
      <c r="R66" s="79" t="s">
        <v>119</v>
      </c>
      <c r="S66" s="80"/>
      <c r="T66" s="80"/>
      <c r="U66" s="81"/>
      <c r="V66" s="79" t="s">
        <v>123</v>
      </c>
      <c r="W66" s="80"/>
      <c r="X66" s="80"/>
      <c r="Y66" s="81"/>
    </row>
    <row r="67" spans="1:25" ht="14.6" thickBot="1" x14ac:dyDescent="0.4">
      <c r="A67" s="78"/>
      <c r="R67" s="15"/>
      <c r="S67" s="9"/>
      <c r="T67" s="9"/>
      <c r="U67" s="10"/>
      <c r="Y67" s="12"/>
    </row>
    <row r="68" spans="1:25" x14ac:dyDescent="0.35">
      <c r="A68" s="78"/>
      <c r="R68" s="15" t="s">
        <v>73</v>
      </c>
      <c r="S68" s="9">
        <f>1/12</f>
        <v>8.3333333333333329E-2</v>
      </c>
      <c r="T68" s="9"/>
      <c r="U68" s="10"/>
      <c r="V68" s="9" t="s">
        <v>73</v>
      </c>
      <c r="W68" s="9">
        <f>1/12</f>
        <v>8.3333333333333329E-2</v>
      </c>
      <c r="X68" s="9"/>
      <c r="Y68" s="10"/>
    </row>
    <row r="69" spans="1:25" x14ac:dyDescent="0.35">
      <c r="A69" s="78"/>
      <c r="R69" s="11" t="s">
        <v>120</v>
      </c>
      <c r="S69">
        <f>'Spot Prices'!$E$51</f>
        <v>82.55</v>
      </c>
      <c r="U69" s="12"/>
      <c r="V69" t="s">
        <v>120</v>
      </c>
      <c r="W69">
        <f>'Spot Prices'!$E$51</f>
        <v>82.55</v>
      </c>
      <c r="Y69" s="12"/>
    </row>
    <row r="70" spans="1:25" x14ac:dyDescent="0.35">
      <c r="A70" s="78"/>
      <c r="R70" s="11" t="s">
        <v>93</v>
      </c>
      <c r="S70">
        <v>87.652507486923938</v>
      </c>
      <c r="U70" s="12"/>
      <c r="V70" t="s">
        <v>93</v>
      </c>
      <c r="W70">
        <f>$G$6-4</f>
        <v>76.052111111111103</v>
      </c>
      <c r="Y70" s="12"/>
    </row>
    <row r="71" spans="1:25" ht="14.6" thickBot="1" x14ac:dyDescent="0.4">
      <c r="A71" s="78"/>
      <c r="R71" s="13" t="s">
        <v>121</v>
      </c>
      <c r="S71" s="6">
        <v>0.03</v>
      </c>
      <c r="T71" s="6"/>
      <c r="U71" s="14"/>
      <c r="V71" s="6" t="s">
        <v>121</v>
      </c>
      <c r="W71" s="6">
        <f>3%</f>
        <v>0.03</v>
      </c>
      <c r="X71" s="6"/>
      <c r="Y71" s="14"/>
    </row>
    <row r="72" spans="1:25" ht="14.6" thickBot="1" x14ac:dyDescent="0.4">
      <c r="A72" s="78"/>
      <c r="R72" s="11"/>
      <c r="U72" s="12"/>
      <c r="Y72" s="12"/>
    </row>
    <row r="73" spans="1:25" ht="14.6" thickBot="1" x14ac:dyDescent="0.4">
      <c r="A73" s="78"/>
      <c r="R73" s="24" t="s">
        <v>122</v>
      </c>
      <c r="S73" s="23">
        <v>0.75</v>
      </c>
      <c r="T73" s="23"/>
      <c r="U73" s="25"/>
      <c r="V73" s="23" t="s">
        <v>122</v>
      </c>
      <c r="W73" s="23">
        <v>0.75</v>
      </c>
      <c r="X73" s="23"/>
      <c r="Y73" s="25"/>
    </row>
    <row r="74" spans="1:25" ht="14.6" thickBot="1" x14ac:dyDescent="0.4">
      <c r="A74" s="78"/>
      <c r="R74" s="11"/>
      <c r="U74" s="12"/>
      <c r="Y74" s="12"/>
    </row>
    <row r="75" spans="1:25" x14ac:dyDescent="0.35">
      <c r="A75" s="78"/>
      <c r="R75" s="15" t="s">
        <v>79</v>
      </c>
      <c r="S75" s="9">
        <f>(LN(S69/S70)+S68*(S71+0.5*S73^2))/(S73*SQRT(S68))</f>
        <v>-0.15721732131356161</v>
      </c>
      <c r="T75" s="9"/>
      <c r="U75" s="10"/>
      <c r="V75" s="9" t="s">
        <v>79</v>
      </c>
      <c r="W75" s="9">
        <f>(LN(W69/W70)+W68*(W71+0.5*W73^2))/(W73*SQRT(W68))</f>
        <v>0.49847448843681935</v>
      </c>
      <c r="X75" s="9"/>
      <c r="Y75" s="10"/>
    </row>
    <row r="76" spans="1:25" ht="14.6" thickBot="1" x14ac:dyDescent="0.4">
      <c r="A76" s="78"/>
      <c r="R76" s="13" t="s">
        <v>80</v>
      </c>
      <c r="S76" s="6">
        <f>S75-S73*SQRT(S68)</f>
        <v>-0.37372367225967129</v>
      </c>
      <c r="T76" s="6"/>
      <c r="U76" s="14"/>
      <c r="V76" s="6" t="s">
        <v>80</v>
      </c>
      <c r="W76" s="6">
        <f>W75-W73*SQRT(W68)</f>
        <v>0.2819681374907097</v>
      </c>
      <c r="X76" s="6"/>
      <c r="Y76" s="14"/>
    </row>
    <row r="77" spans="1:25" ht="14.6" thickBot="1" x14ac:dyDescent="0.4">
      <c r="A77" s="78"/>
      <c r="R77" s="11"/>
      <c r="U77" s="12"/>
      <c r="Y77" s="12"/>
    </row>
    <row r="78" spans="1:25" x14ac:dyDescent="0.35">
      <c r="A78" s="78"/>
      <c r="R78" s="15" t="s">
        <v>81</v>
      </c>
      <c r="S78" s="9">
        <f>_xlfn.NORM.S.DIST(S75,TRUE)</f>
        <v>0.43753678881214692</v>
      </c>
      <c r="T78" s="9" t="s">
        <v>83</v>
      </c>
      <c r="U78" s="10">
        <f>1-S78</f>
        <v>0.56246321118785314</v>
      </c>
      <c r="V78" s="9" t="s">
        <v>81</v>
      </c>
      <c r="W78" s="9">
        <f>_xlfn.NORM.S.DIST(W75,TRUE)</f>
        <v>0.69092517687305044</v>
      </c>
      <c r="X78" s="9" t="s">
        <v>83</v>
      </c>
      <c r="Y78" s="10">
        <f>1-W78</f>
        <v>0.30907482312694956</v>
      </c>
    </row>
    <row r="79" spans="1:25" ht="14.6" thickBot="1" x14ac:dyDescent="0.4">
      <c r="A79" s="78"/>
      <c r="R79" s="13" t="s">
        <v>82</v>
      </c>
      <c r="S79" s="6">
        <f>_xlfn.NORM.S.DIST(S76,TRUE)</f>
        <v>0.35430495576754567</v>
      </c>
      <c r="T79" s="6" t="s">
        <v>84</v>
      </c>
      <c r="U79" s="14">
        <f>1-S79</f>
        <v>0.64569504423245427</v>
      </c>
      <c r="V79" s="6" t="s">
        <v>82</v>
      </c>
      <c r="W79" s="6">
        <f>_xlfn.NORM.S.DIST(W76,TRUE)</f>
        <v>0.6110160290026927</v>
      </c>
      <c r="X79" s="6" t="s">
        <v>84</v>
      </c>
      <c r="Y79" s="14">
        <f>1-W79</f>
        <v>0.3889839709973073</v>
      </c>
    </row>
    <row r="80" spans="1:25" ht="14.6" thickBot="1" x14ac:dyDescent="0.4">
      <c r="A80" s="78"/>
      <c r="R80" s="11"/>
      <c r="U80" s="12"/>
      <c r="Y80" s="12"/>
    </row>
    <row r="81" spans="1:25" x14ac:dyDescent="0.35">
      <c r="A81" s="78"/>
      <c r="R81" s="15" t="s">
        <v>99</v>
      </c>
      <c r="S81" s="29">
        <f>S69*S78-S70*EXP(-S71*S68)*S79</f>
        <v>5.140486454549503</v>
      </c>
      <c r="T81" s="9"/>
      <c r="U81" s="10"/>
      <c r="V81" s="9" t="s">
        <v>99</v>
      </c>
      <c r="W81" s="9">
        <f>W69*W78-W70*EXP(-W71*W68)*W79</f>
        <v>10.682841974937027</v>
      </c>
      <c r="X81" s="9"/>
      <c r="Y81" s="10"/>
    </row>
    <row r="82" spans="1:25" ht="14.6" thickBot="1" x14ac:dyDescent="0.4">
      <c r="A82" s="78"/>
      <c r="R82" s="13" t="s">
        <v>100</v>
      </c>
      <c r="S82" s="6">
        <f>S70*EXP(-S71*S68)*U79-S69*U78</f>
        <v>10.02413635872287</v>
      </c>
      <c r="T82" s="6"/>
      <c r="U82" s="14"/>
      <c r="V82" s="6" t="s">
        <v>100</v>
      </c>
      <c r="W82" s="28">
        <f>W70*EXP(-W71*W68)*Y79-W69*Y78</f>
        <v>3.9950602731889227</v>
      </c>
      <c r="X82" s="6"/>
      <c r="Y82" s="14"/>
    </row>
  </sheetData>
  <mergeCells count="34">
    <mergeCell ref="A65:A82"/>
    <mergeCell ref="J47:M47"/>
    <mergeCell ref="N47:Q47"/>
    <mergeCell ref="R47:U47"/>
    <mergeCell ref="V47:Y47"/>
    <mergeCell ref="R65:Y65"/>
    <mergeCell ref="R66:U66"/>
    <mergeCell ref="V66:Y66"/>
    <mergeCell ref="J28:M28"/>
    <mergeCell ref="N28:Q28"/>
    <mergeCell ref="R28:U28"/>
    <mergeCell ref="V28:Y28"/>
    <mergeCell ref="A46:A63"/>
    <mergeCell ref="B46:I46"/>
    <mergeCell ref="J46:Q46"/>
    <mergeCell ref="R46:Y46"/>
    <mergeCell ref="B47:E47"/>
    <mergeCell ref="F47:I47"/>
    <mergeCell ref="R8:Y8"/>
    <mergeCell ref="R9:U9"/>
    <mergeCell ref="V9:Y9"/>
    <mergeCell ref="A8:A25"/>
    <mergeCell ref="A27:A44"/>
    <mergeCell ref="B27:I27"/>
    <mergeCell ref="J27:Q27"/>
    <mergeCell ref="R27:Y27"/>
    <mergeCell ref="B28:E28"/>
    <mergeCell ref="F28:I28"/>
    <mergeCell ref="B8:I8"/>
    <mergeCell ref="B9:E9"/>
    <mergeCell ref="F9:I9"/>
    <mergeCell ref="J8:Q8"/>
    <mergeCell ref="J9:M9"/>
    <mergeCell ref="N9:Q9"/>
  </mergeCells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44343D-BEC4-4DEB-99B7-DE43AEDF447D}">
  <dimension ref="A1:L52"/>
  <sheetViews>
    <sheetView topLeftCell="A37" workbookViewId="0">
      <selection activeCell="I17" sqref="I17"/>
    </sheetView>
  </sheetViews>
  <sheetFormatPr defaultRowHeight="14.15" x14ac:dyDescent="0.35"/>
  <cols>
    <col min="2" max="2" width="14.92578125" customWidth="1"/>
    <col min="3" max="3" width="12.42578125" bestFit="1" customWidth="1"/>
  </cols>
  <sheetData>
    <row r="1" spans="1:12" ht="14.6" thickBot="1" x14ac:dyDescent="0.4"/>
    <row r="2" spans="1:12" ht="14.6" thickBot="1" x14ac:dyDescent="0.4">
      <c r="A2" s="36"/>
      <c r="B2" s="79" t="s">
        <v>70</v>
      </c>
      <c r="C2" s="80"/>
      <c r="D2" s="80"/>
      <c r="E2" s="80"/>
      <c r="F2" s="80"/>
      <c r="G2" s="80"/>
      <c r="H2" s="80"/>
      <c r="I2" s="80"/>
      <c r="J2" s="80"/>
      <c r="K2" s="80"/>
      <c r="L2" s="81"/>
    </row>
    <row r="3" spans="1:12" ht="14.6" thickBot="1" x14ac:dyDescent="0.4">
      <c r="A3" s="3">
        <v>45295</v>
      </c>
      <c r="B3" s="79" t="s">
        <v>132</v>
      </c>
      <c r="C3" s="80"/>
      <c r="D3" s="80"/>
      <c r="E3" s="80"/>
      <c r="F3" s="81"/>
      <c r="H3" s="79" t="s">
        <v>133</v>
      </c>
      <c r="I3" s="80"/>
      <c r="J3" s="80"/>
      <c r="K3" s="80"/>
      <c r="L3" s="81"/>
    </row>
    <row r="4" spans="1:12" x14ac:dyDescent="0.35">
      <c r="B4" s="11" t="s">
        <v>73</v>
      </c>
      <c r="C4">
        <f>3/12</f>
        <v>0.25</v>
      </c>
      <c r="F4" s="12"/>
      <c r="H4" s="11" t="s">
        <v>73</v>
      </c>
      <c r="I4">
        <f>3/12</f>
        <v>0.25</v>
      </c>
      <c r="L4" s="12"/>
    </row>
    <row r="5" spans="1:12" x14ac:dyDescent="0.35">
      <c r="B5" s="11" t="s">
        <v>76</v>
      </c>
      <c r="C5">
        <f>'Spot Prices'!H90</f>
        <v>68.802999999999997</v>
      </c>
      <c r="F5" s="12"/>
      <c r="H5" s="11" t="s">
        <v>76</v>
      </c>
      <c r="I5">
        <f>'Spot Prices'!H90</f>
        <v>68.802999999999997</v>
      </c>
      <c r="L5" s="12"/>
    </row>
    <row r="6" spans="1:12" x14ac:dyDescent="0.35">
      <c r="B6" s="11" t="s">
        <v>87</v>
      </c>
      <c r="C6">
        <f>'Spot Prices'!$H$90+6</f>
        <v>74.802999999999997</v>
      </c>
      <c r="F6" s="12"/>
      <c r="H6" s="11" t="s">
        <v>87</v>
      </c>
      <c r="I6">
        <f>'Spot Prices'!$H$89-5</f>
        <v>65.240000000000009</v>
      </c>
      <c r="L6" s="12"/>
    </row>
    <row r="7" spans="1:12" x14ac:dyDescent="0.35">
      <c r="B7" s="11" t="s">
        <v>77</v>
      </c>
      <c r="C7" s="8">
        <f>3%</f>
        <v>0.03</v>
      </c>
      <c r="F7" s="12"/>
      <c r="H7" s="11" t="s">
        <v>77</v>
      </c>
      <c r="I7" s="8">
        <f>3%</f>
        <v>0.03</v>
      </c>
      <c r="L7" s="12"/>
    </row>
    <row r="8" spans="1:12" x14ac:dyDescent="0.35">
      <c r="B8" s="11" t="s">
        <v>78</v>
      </c>
      <c r="C8" s="8">
        <v>0.45</v>
      </c>
      <c r="F8" s="12"/>
      <c r="H8" s="11" t="s">
        <v>78</v>
      </c>
      <c r="I8" s="8">
        <v>0.45</v>
      </c>
      <c r="L8" s="12"/>
    </row>
    <row r="9" spans="1:12" x14ac:dyDescent="0.35">
      <c r="B9" s="11"/>
      <c r="F9" s="12"/>
      <c r="H9" s="11"/>
      <c r="L9" s="12"/>
    </row>
    <row r="10" spans="1:12" x14ac:dyDescent="0.35">
      <c r="B10" s="11" t="s">
        <v>79</v>
      </c>
      <c r="C10">
        <f>(LN(C5/C6)+(C7+0.5*C8^2)*C4)/(C8*SQRT(C4))</f>
        <v>-0.22576952216993465</v>
      </c>
      <c r="F10" s="12"/>
      <c r="H10" s="11" t="s">
        <v>79</v>
      </c>
      <c r="I10">
        <f>(LN(I5/I6)+(I7+0.5*I8^2)*I4)/(I8*SQRT(I4))</f>
        <v>0.38216475949774359</v>
      </c>
      <c r="L10" s="12"/>
    </row>
    <row r="11" spans="1:12" x14ac:dyDescent="0.35">
      <c r="B11" s="11" t="s">
        <v>80</v>
      </c>
      <c r="C11">
        <f>C10-C8*SQRT(C4)</f>
        <v>-0.45076952216993466</v>
      </c>
      <c r="F11" s="12"/>
      <c r="H11" s="11" t="s">
        <v>80</v>
      </c>
      <c r="I11">
        <f>I10-I8*SQRT(I4)</f>
        <v>0.15716475949774358</v>
      </c>
      <c r="L11" s="12"/>
    </row>
    <row r="12" spans="1:12" x14ac:dyDescent="0.35">
      <c r="B12" s="11"/>
      <c r="F12" s="12"/>
      <c r="H12" s="11"/>
      <c r="L12" s="12"/>
    </row>
    <row r="13" spans="1:12" x14ac:dyDescent="0.35">
      <c r="B13" s="11" t="s">
        <v>81</v>
      </c>
      <c r="C13">
        <f>_xlfn.NORM.S.DIST(C10,TRUE)</f>
        <v>0.41069034142710831</v>
      </c>
      <c r="E13" t="s">
        <v>83</v>
      </c>
      <c r="F13" s="12">
        <f>1-C13</f>
        <v>0.58930965857289164</v>
      </c>
      <c r="H13" s="11" t="s">
        <v>81</v>
      </c>
      <c r="I13">
        <f>_xlfn.NORM.S.DIST(I10,TRUE)</f>
        <v>0.64883042030699012</v>
      </c>
      <c r="K13" t="s">
        <v>83</v>
      </c>
      <c r="L13" s="12">
        <f>1-I13</f>
        <v>0.35116957969300988</v>
      </c>
    </row>
    <row r="14" spans="1:12" x14ac:dyDescent="0.35">
      <c r="B14" s="11" t="s">
        <v>82</v>
      </c>
      <c r="C14">
        <f>_xlfn.NORM.S.DIST(C11,TRUE)</f>
        <v>0.32607783485480119</v>
      </c>
      <c r="E14" t="s">
        <v>84</v>
      </c>
      <c r="F14" s="12">
        <f>1-C14</f>
        <v>0.67392216514519876</v>
      </c>
      <c r="H14" s="11" t="s">
        <v>82</v>
      </c>
      <c r="I14">
        <f>_xlfn.NORM.S.DIST(I11,TRUE)</f>
        <v>0.56244249952682812</v>
      </c>
      <c r="K14" t="s">
        <v>84</v>
      </c>
      <c r="L14" s="12">
        <f>1-I14</f>
        <v>0.43755750047317188</v>
      </c>
    </row>
    <row r="15" spans="1:12" x14ac:dyDescent="0.35">
      <c r="B15" s="11"/>
      <c r="F15" s="12"/>
      <c r="H15" s="11"/>
      <c r="L15" s="12"/>
    </row>
    <row r="16" spans="1:12" x14ac:dyDescent="0.35">
      <c r="B16" s="11" t="s">
        <v>85</v>
      </c>
      <c r="C16" s="45">
        <f>C5*C13-C6*EXP(-C7*C4)*C14</f>
        <v>4.0473799807360962</v>
      </c>
      <c r="F16" s="12"/>
      <c r="H16" s="11" t="s">
        <v>85</v>
      </c>
      <c r="I16">
        <f>I5*I13-I6*EXP(-I7*I4)*I14</f>
        <v>8.221904417787627</v>
      </c>
      <c r="L16" s="12"/>
    </row>
    <row r="17" spans="1:12" ht="14.6" thickBot="1" x14ac:dyDescent="0.4">
      <c r="B17" s="13" t="s">
        <v>86</v>
      </c>
      <c r="C17" s="6">
        <f>C6*EXP(-C7*C4)*F14-C5*F13</f>
        <v>9.4884560653721124</v>
      </c>
      <c r="D17" s="6"/>
      <c r="E17" s="6"/>
      <c r="F17" s="14"/>
      <c r="H17" s="13" t="s">
        <v>86</v>
      </c>
      <c r="I17" s="28">
        <f>I6*EXP(-I7*I4)*L14-I5*L13</f>
        <v>4.1714347141882229</v>
      </c>
      <c r="J17" s="6"/>
      <c r="K17" s="6"/>
      <c r="L17" s="14"/>
    </row>
    <row r="19" spans="1:12" ht="14.6" thickBot="1" x14ac:dyDescent="0.4"/>
    <row r="20" spans="1:12" ht="14.6" thickBot="1" x14ac:dyDescent="0.4">
      <c r="A20" s="36"/>
      <c r="B20" s="79" t="s">
        <v>70</v>
      </c>
      <c r="C20" s="80"/>
      <c r="D20" s="80"/>
      <c r="E20" s="80"/>
      <c r="F20" s="80"/>
      <c r="G20" s="80"/>
      <c r="H20" s="80"/>
      <c r="I20" s="80"/>
      <c r="J20" s="80"/>
      <c r="K20" s="80"/>
      <c r="L20" s="81"/>
    </row>
    <row r="21" spans="1:12" ht="14.6" thickBot="1" x14ac:dyDescent="0.4">
      <c r="A21" s="3">
        <v>45323</v>
      </c>
      <c r="B21" s="79" t="s">
        <v>132</v>
      </c>
      <c r="C21" s="80"/>
      <c r="D21" s="80"/>
      <c r="E21" s="80"/>
      <c r="F21" s="81"/>
      <c r="H21" s="79" t="s">
        <v>133</v>
      </c>
      <c r="I21" s="80"/>
      <c r="J21" s="80"/>
      <c r="K21" s="80"/>
      <c r="L21" s="81"/>
    </row>
    <row r="22" spans="1:12" x14ac:dyDescent="0.35">
      <c r="B22" s="11" t="s">
        <v>73</v>
      </c>
      <c r="C22">
        <f>2/12</f>
        <v>0.16666666666666666</v>
      </c>
      <c r="F22" s="12"/>
      <c r="H22" s="11" t="s">
        <v>73</v>
      </c>
      <c r="I22">
        <f>2/12</f>
        <v>0.16666666666666666</v>
      </c>
      <c r="L22" s="12"/>
    </row>
    <row r="23" spans="1:12" x14ac:dyDescent="0.35">
      <c r="B23" s="11" t="s">
        <v>76</v>
      </c>
      <c r="C23">
        <f>'Spot Prices'!H71</f>
        <v>69.815999999999988</v>
      </c>
      <c r="F23" s="12"/>
      <c r="H23" s="11" t="s">
        <v>76</v>
      </c>
      <c r="I23">
        <f>'Spot Prices'!H71</f>
        <v>69.815999999999988</v>
      </c>
      <c r="L23" s="12"/>
    </row>
    <row r="24" spans="1:12" x14ac:dyDescent="0.35">
      <c r="B24" s="11" t="s">
        <v>87</v>
      </c>
      <c r="C24">
        <f>'Spot Prices'!$H$90+6</f>
        <v>74.802999999999997</v>
      </c>
      <c r="F24" s="12"/>
      <c r="H24" s="11" t="s">
        <v>87</v>
      </c>
      <c r="I24">
        <f>'Spot Prices'!$H$89-5</f>
        <v>65.240000000000009</v>
      </c>
      <c r="L24" s="12"/>
    </row>
    <row r="25" spans="1:12" x14ac:dyDescent="0.35">
      <c r="B25" s="11" t="s">
        <v>77</v>
      </c>
      <c r="C25" s="8">
        <f>3%</f>
        <v>0.03</v>
      </c>
      <c r="F25" s="12"/>
      <c r="H25" s="11" t="s">
        <v>77</v>
      </c>
      <c r="I25" s="8">
        <f>3%</f>
        <v>0.03</v>
      </c>
      <c r="L25" s="12"/>
    </row>
    <row r="26" spans="1:12" x14ac:dyDescent="0.35">
      <c r="B26" s="11" t="s">
        <v>78</v>
      </c>
      <c r="C26" s="8">
        <v>0.45</v>
      </c>
      <c r="F26" s="12"/>
      <c r="H26" s="11" t="s">
        <v>78</v>
      </c>
      <c r="I26" s="8">
        <v>0.45</v>
      </c>
      <c r="L26" s="12"/>
    </row>
    <row r="27" spans="1:12" x14ac:dyDescent="0.35">
      <c r="B27" s="11"/>
      <c r="F27" s="12"/>
      <c r="H27" s="11"/>
      <c r="L27" s="12"/>
    </row>
    <row r="28" spans="1:12" x14ac:dyDescent="0.35">
      <c r="B28" s="11" t="s">
        <v>79</v>
      </c>
      <c r="C28">
        <f>(LN(C23/C24)+(C25+0.5*C26^2)*C22)/(C26*SQRT(C22))</f>
        <v>-0.25648760199061998</v>
      </c>
      <c r="F28" s="12"/>
      <c r="H28" s="11" t="s">
        <v>79</v>
      </c>
      <c r="I28">
        <f>(LN(I23/I24)+(I25+0.5*I26^2)*I22)/(I26*SQRT(I22))</f>
        <v>0.48807679162499856</v>
      </c>
      <c r="L28" s="12"/>
    </row>
    <row r="29" spans="1:12" x14ac:dyDescent="0.35">
      <c r="B29" s="11" t="s">
        <v>80</v>
      </c>
      <c r="C29">
        <f>C28-C26*SQRT(C22)</f>
        <v>-0.44019933269935835</v>
      </c>
      <c r="F29" s="12"/>
      <c r="H29" s="11" t="s">
        <v>80</v>
      </c>
      <c r="I29">
        <f>I28-I26*SQRT(I22)</f>
        <v>0.3043650609162602</v>
      </c>
      <c r="L29" s="12"/>
    </row>
    <row r="30" spans="1:12" x14ac:dyDescent="0.35">
      <c r="B30" s="11"/>
      <c r="F30" s="12"/>
      <c r="H30" s="11"/>
      <c r="L30" s="12"/>
    </row>
    <row r="31" spans="1:12" x14ac:dyDescent="0.35">
      <c r="B31" s="11" t="s">
        <v>81</v>
      </c>
      <c r="C31">
        <f>_xlfn.NORM.S.DIST(C28,TRUE)</f>
        <v>0.39878717625727783</v>
      </c>
      <c r="E31" t="s">
        <v>83</v>
      </c>
      <c r="F31" s="12">
        <f>1-C31</f>
        <v>0.60121282374272211</v>
      </c>
      <c r="H31" s="11" t="s">
        <v>81</v>
      </c>
      <c r="I31">
        <f>_xlfn.NORM.S.DIST(I28,TRUE)</f>
        <v>0.68725227536665234</v>
      </c>
      <c r="K31" t="s">
        <v>83</v>
      </c>
      <c r="L31" s="12">
        <f>1-I31</f>
        <v>0.31274772463334766</v>
      </c>
    </row>
    <row r="32" spans="1:12" x14ac:dyDescent="0.35">
      <c r="B32" s="11" t="s">
        <v>82</v>
      </c>
      <c r="C32">
        <f>_xlfn.NORM.S.DIST(C29,TRUE)</f>
        <v>0.32989637150289286</v>
      </c>
      <c r="E32" t="s">
        <v>84</v>
      </c>
      <c r="F32" s="12">
        <f>1-C32</f>
        <v>0.67010362849710714</v>
      </c>
      <c r="H32" s="11" t="s">
        <v>82</v>
      </c>
      <c r="I32">
        <f>_xlfn.NORM.S.DIST(I29,TRUE)</f>
        <v>0.61957510839968655</v>
      </c>
      <c r="K32" t="s">
        <v>84</v>
      </c>
      <c r="L32" s="12">
        <f>1-I32</f>
        <v>0.38042489160031345</v>
      </c>
    </row>
    <row r="33" spans="1:12" x14ac:dyDescent="0.35">
      <c r="B33" s="11"/>
      <c r="F33" s="12"/>
      <c r="H33" s="11"/>
      <c r="L33" s="12"/>
    </row>
    <row r="34" spans="1:12" x14ac:dyDescent="0.35">
      <c r="B34" s="11" t="s">
        <v>85</v>
      </c>
      <c r="C34" s="45">
        <f>C23*C31-C24*EXP(-C25*C22)*C32</f>
        <v>3.2875654594235328</v>
      </c>
      <c r="F34" s="12"/>
      <c r="H34" s="11" t="s">
        <v>85</v>
      </c>
      <c r="I34">
        <f>I23*I31-I24*EXP(-I25*I22)*I32</f>
        <v>7.7617257629159653</v>
      </c>
      <c r="L34" s="12"/>
    </row>
    <row r="35" spans="1:12" ht="14.6" thickBot="1" x14ac:dyDescent="0.4">
      <c r="B35" s="13" t="s">
        <v>86</v>
      </c>
      <c r="C35" s="6">
        <f>C24*EXP(-C25*C22)*F32-C23*F31</f>
        <v>7.90148394047376</v>
      </c>
      <c r="D35" s="6"/>
      <c r="E35" s="6"/>
      <c r="F35" s="14"/>
      <c r="H35" s="13" t="s">
        <v>86</v>
      </c>
      <c r="I35" s="28">
        <f>I24*EXP(-I25*I22)*L32-I23*L31</f>
        <v>2.8603399054465868</v>
      </c>
      <c r="J35" s="6"/>
      <c r="K35" s="6"/>
      <c r="L35" s="14"/>
    </row>
    <row r="37" spans="1:12" ht="14.6" thickBot="1" x14ac:dyDescent="0.4"/>
    <row r="38" spans="1:12" ht="14.6" thickBot="1" x14ac:dyDescent="0.4">
      <c r="A38" s="3">
        <v>45352</v>
      </c>
      <c r="B38" s="79" t="s">
        <v>132</v>
      </c>
      <c r="C38" s="80"/>
      <c r="D38" s="80"/>
      <c r="E38" s="80"/>
      <c r="F38" s="81"/>
      <c r="H38" s="79" t="s">
        <v>133</v>
      </c>
      <c r="I38" s="80"/>
      <c r="J38" s="80"/>
      <c r="K38" s="80"/>
      <c r="L38" s="81"/>
    </row>
    <row r="39" spans="1:12" x14ac:dyDescent="0.35">
      <c r="B39" s="11" t="s">
        <v>73</v>
      </c>
      <c r="C39">
        <f>1/12</f>
        <v>8.3333333333333329E-2</v>
      </c>
      <c r="F39" s="12"/>
      <c r="H39" s="11" t="s">
        <v>73</v>
      </c>
      <c r="I39">
        <f>1/12</f>
        <v>8.3333333333333329E-2</v>
      </c>
      <c r="L39" s="12"/>
    </row>
    <row r="40" spans="1:12" x14ac:dyDescent="0.35">
      <c r="B40" s="11" t="s">
        <v>76</v>
      </c>
      <c r="C40">
        <f>'Spot Prices'!H51</f>
        <v>78.376999999999995</v>
      </c>
      <c r="F40" s="12"/>
      <c r="H40" s="11" t="s">
        <v>76</v>
      </c>
      <c r="I40">
        <f>'Spot Prices'!H51</f>
        <v>78.376999999999995</v>
      </c>
      <c r="L40" s="12"/>
    </row>
    <row r="41" spans="1:12" x14ac:dyDescent="0.35">
      <c r="B41" s="11" t="s">
        <v>87</v>
      </c>
      <c r="C41">
        <f>'Spot Prices'!$H$90+6</f>
        <v>74.802999999999997</v>
      </c>
      <c r="F41" s="12"/>
      <c r="H41" s="11" t="s">
        <v>87</v>
      </c>
      <c r="I41">
        <f>'Spot Prices'!$H$89-5</f>
        <v>65.240000000000009</v>
      </c>
      <c r="L41" s="12"/>
    </row>
    <row r="42" spans="1:12" x14ac:dyDescent="0.35">
      <c r="B42" s="11" t="s">
        <v>77</v>
      </c>
      <c r="C42" s="8">
        <f>3%</f>
        <v>0.03</v>
      </c>
      <c r="F42" s="12"/>
      <c r="H42" s="11" t="s">
        <v>77</v>
      </c>
      <c r="I42" s="8">
        <f>3%</f>
        <v>0.03</v>
      </c>
      <c r="L42" s="12"/>
    </row>
    <row r="43" spans="1:12" x14ac:dyDescent="0.35">
      <c r="B43" s="11" t="s">
        <v>78</v>
      </c>
      <c r="C43" s="8">
        <v>0.45</v>
      </c>
      <c r="F43" s="12"/>
      <c r="H43" s="11" t="s">
        <v>78</v>
      </c>
      <c r="I43" s="8">
        <v>0.45</v>
      </c>
      <c r="L43" s="12"/>
    </row>
    <row r="44" spans="1:12" x14ac:dyDescent="0.35">
      <c r="B44" s="11"/>
      <c r="F44" s="12"/>
      <c r="H44" s="11"/>
      <c r="L44" s="12"/>
    </row>
    <row r="45" spans="1:12" x14ac:dyDescent="0.35">
      <c r="B45" s="11" t="s">
        <v>79</v>
      </c>
      <c r="C45">
        <f>(LN(C40/C41)+(C42+0.5*C43^2)*C39)/(C43*SQRT(C39))</f>
        <v>0.44348218569582132</v>
      </c>
      <c r="F45" s="12"/>
      <c r="H45" s="11" t="s">
        <v>79</v>
      </c>
      <c r="I45">
        <f>(LN(I40/I41)+(I42+0.5*I43^2)*I39)/(I43*SQRT(I39))</f>
        <v>1.4964552492071279</v>
      </c>
      <c r="L45" s="12"/>
    </row>
    <row r="46" spans="1:12" x14ac:dyDescent="0.35">
      <c r="B46" s="11" t="s">
        <v>80</v>
      </c>
      <c r="C46">
        <f>C45-C43*SQRT(C39)</f>
        <v>0.31357837512815556</v>
      </c>
      <c r="F46" s="12"/>
      <c r="H46" s="11" t="s">
        <v>80</v>
      </c>
      <c r="I46">
        <f>I45-I43*SQRT(I39)</f>
        <v>1.3665514386394622</v>
      </c>
      <c r="L46" s="12"/>
    </row>
    <row r="47" spans="1:12" x14ac:dyDescent="0.35">
      <c r="B47" s="11"/>
      <c r="F47" s="12"/>
      <c r="H47" s="11"/>
      <c r="L47" s="12"/>
    </row>
    <row r="48" spans="1:12" x14ac:dyDescent="0.35">
      <c r="B48" s="11" t="s">
        <v>81</v>
      </c>
      <c r="C48">
        <f>_xlfn.NORM.S.DIST(C45,TRUE)</f>
        <v>0.67129149915060871</v>
      </c>
      <c r="E48" t="s">
        <v>83</v>
      </c>
      <c r="F48" s="12">
        <f>1-C48</f>
        <v>0.32870850084939129</v>
      </c>
      <c r="H48" s="11" t="s">
        <v>81</v>
      </c>
      <c r="I48">
        <f>_xlfn.NORM.S.DIST(I45,TRUE)</f>
        <v>0.93273246936382004</v>
      </c>
      <c r="K48" t="s">
        <v>83</v>
      </c>
      <c r="L48" s="12">
        <f>1-I48</f>
        <v>6.7267530636179962E-2</v>
      </c>
    </row>
    <row r="49" spans="2:12" x14ac:dyDescent="0.35">
      <c r="B49" s="11" t="s">
        <v>82</v>
      </c>
      <c r="C49">
        <f>_xlfn.NORM.S.DIST(C46,TRUE)</f>
        <v>0.62307935708051521</v>
      </c>
      <c r="E49" t="s">
        <v>84</v>
      </c>
      <c r="F49" s="12">
        <f>1-C49</f>
        <v>0.37692064291948479</v>
      </c>
      <c r="H49" s="11" t="s">
        <v>82</v>
      </c>
      <c r="I49">
        <f>_xlfn.NORM.S.DIST(I46,TRUE)</f>
        <v>0.9141170263467977</v>
      </c>
      <c r="K49" t="s">
        <v>84</v>
      </c>
      <c r="L49" s="12">
        <f>1-I49</f>
        <v>8.5882973653202299E-2</v>
      </c>
    </row>
    <row r="50" spans="2:12" x14ac:dyDescent="0.35">
      <c r="B50" s="11"/>
      <c r="F50" s="12"/>
      <c r="H50" s="11"/>
      <c r="L50" s="12"/>
    </row>
    <row r="51" spans="2:12" x14ac:dyDescent="0.35">
      <c r="B51" s="11" t="s">
        <v>85</v>
      </c>
      <c r="C51" s="45">
        <f>C40*C48-C41*EXP(-C42*C39)*C49</f>
        <v>6.1219836647613448</v>
      </c>
      <c r="F51" s="12"/>
      <c r="H51" s="11" t="s">
        <v>85</v>
      </c>
      <c r="I51">
        <f>I40*I48-I41*EXP(-I42*I39)*I49</f>
        <v>13.616684229059096</v>
      </c>
      <c r="L51" s="12"/>
    </row>
    <row r="52" spans="2:12" ht="14.6" thickBot="1" x14ac:dyDescent="0.4">
      <c r="B52" s="13" t="s">
        <v>86</v>
      </c>
      <c r="C52" s="6">
        <f>C41*EXP(-C42*C39)*F49-C40*F48</f>
        <v>2.3612097294585475</v>
      </c>
      <c r="D52" s="6"/>
      <c r="E52" s="6"/>
      <c r="F52" s="14"/>
      <c r="H52" s="13" t="s">
        <v>86</v>
      </c>
      <c r="I52" s="28">
        <f>I41*EXP(-I42*I39)*L49-I40*L48</f>
        <v>0.31678793426941354</v>
      </c>
      <c r="J52" s="6"/>
      <c r="K52" s="6"/>
      <c r="L52" s="14"/>
    </row>
  </sheetData>
  <mergeCells count="8">
    <mergeCell ref="B38:F38"/>
    <mergeCell ref="H38:L38"/>
    <mergeCell ref="B20:L20"/>
    <mergeCell ref="B2:L2"/>
    <mergeCell ref="B3:F3"/>
    <mergeCell ref="H3:L3"/>
    <mergeCell ref="B21:F21"/>
    <mergeCell ref="H21:L21"/>
  </mergeCells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F333E0-3257-4DEF-9BA7-CC5A05D954E9}">
  <dimension ref="A1:Q44"/>
  <sheetViews>
    <sheetView topLeftCell="A25" workbookViewId="0">
      <selection activeCell="K24" sqref="K24"/>
    </sheetView>
  </sheetViews>
  <sheetFormatPr defaultRowHeight="14.15" x14ac:dyDescent="0.35"/>
  <cols>
    <col min="1" max="1" width="13.140625" bestFit="1" customWidth="1"/>
    <col min="2" max="2" width="14.92578125" bestFit="1" customWidth="1"/>
    <col min="3" max="3" width="5.140625" bestFit="1" customWidth="1"/>
    <col min="4" max="4" width="14.5" bestFit="1" customWidth="1"/>
    <col min="5" max="5" width="5" bestFit="1" customWidth="1"/>
    <col min="6" max="6" width="8.85546875" bestFit="1" customWidth="1"/>
  </cols>
  <sheetData>
    <row r="1" spans="1:17" ht="14.6" thickBot="1" x14ac:dyDescent="0.4"/>
    <row r="2" spans="1:17" ht="14.6" thickBot="1" x14ac:dyDescent="0.4">
      <c r="A2" s="26"/>
      <c r="B2" s="23" t="s">
        <v>134</v>
      </c>
      <c r="C2" s="23" t="s">
        <v>111</v>
      </c>
      <c r="D2" s="23" t="s">
        <v>135</v>
      </c>
      <c r="E2" s="23" t="s">
        <v>113</v>
      </c>
      <c r="F2" s="26" t="s">
        <v>114</v>
      </c>
    </row>
    <row r="3" spans="1:17" x14ac:dyDescent="0.35">
      <c r="A3" s="27" t="s">
        <v>116</v>
      </c>
      <c r="B3">
        <f>'WTI Future Prices'!$G$90</f>
        <v>72.680000000000007</v>
      </c>
      <c r="C3">
        <f>'Spot Prices'!$N$84</f>
        <v>-3.9560000000000031</v>
      </c>
      <c r="D3" s="2">
        <f>'Bakken Future Prices'!$G$90</f>
        <v>68.724000000000004</v>
      </c>
      <c r="E3">
        <v>28</v>
      </c>
      <c r="F3" s="27">
        <f t="shared" ref="F3:F4" si="0">E3*D3</f>
        <v>1924.2720000000002</v>
      </c>
    </row>
    <row r="4" spans="1:17" ht="14.6" thickBot="1" x14ac:dyDescent="0.4">
      <c r="A4" s="27" t="s">
        <v>117</v>
      </c>
      <c r="B4">
        <f>'WTI Future Prices'!$H$90</f>
        <v>72.790000000000006</v>
      </c>
      <c r="C4">
        <f>'Spot Prices'!$N$84</f>
        <v>-3.9560000000000031</v>
      </c>
      <c r="D4" s="2">
        <f>'Bakken Future Prices'!$H$90</f>
        <v>68.834000000000003</v>
      </c>
      <c r="E4">
        <v>31</v>
      </c>
      <c r="F4" s="27">
        <f t="shared" si="0"/>
        <v>2133.8540000000003</v>
      </c>
    </row>
    <row r="5" spans="1:17" ht="14.6" thickBot="1" x14ac:dyDescent="0.4">
      <c r="A5" s="26" t="s">
        <v>118</v>
      </c>
      <c r="B5" s="23"/>
      <c r="C5" s="23"/>
      <c r="D5" s="23"/>
      <c r="E5" s="23"/>
      <c r="F5" s="26">
        <f>SUM(F3:F4)/SUM(E3:E4)</f>
        <v>68.781796610169494</v>
      </c>
    </row>
    <row r="7" spans="1:17" ht="14.6" thickBot="1" x14ac:dyDescent="0.4"/>
    <row r="8" spans="1:17" ht="14.6" thickBot="1" x14ac:dyDescent="0.4">
      <c r="A8" s="75">
        <v>45305</v>
      </c>
      <c r="B8" s="79" t="s">
        <v>125</v>
      </c>
      <c r="C8" s="80"/>
      <c r="D8" s="80"/>
      <c r="E8" s="80"/>
      <c r="F8" s="80"/>
      <c r="G8" s="80"/>
      <c r="H8" s="80"/>
      <c r="I8" s="81"/>
      <c r="J8" s="79" t="s">
        <v>126</v>
      </c>
      <c r="K8" s="80"/>
      <c r="L8" s="80"/>
      <c r="M8" s="80"/>
      <c r="N8" s="80"/>
      <c r="O8" s="80"/>
      <c r="P8" s="80"/>
      <c r="Q8" s="81"/>
    </row>
    <row r="9" spans="1:17" ht="14.6" thickBot="1" x14ac:dyDescent="0.4">
      <c r="A9" s="76"/>
      <c r="B9" s="79" t="s">
        <v>119</v>
      </c>
      <c r="C9" s="80"/>
      <c r="D9" s="80"/>
      <c r="E9" s="81"/>
      <c r="F9" s="79" t="s">
        <v>123</v>
      </c>
      <c r="G9" s="80"/>
      <c r="H9" s="80"/>
      <c r="I9" s="81"/>
      <c r="J9" s="79" t="s">
        <v>119</v>
      </c>
      <c r="K9" s="80"/>
      <c r="L9" s="80"/>
      <c r="M9" s="81"/>
      <c r="N9" s="79" t="s">
        <v>123</v>
      </c>
      <c r="O9" s="80"/>
      <c r="P9" s="80"/>
      <c r="Q9" s="81"/>
    </row>
    <row r="10" spans="1:17" ht="14.6" thickBot="1" x14ac:dyDescent="0.4">
      <c r="A10" s="76"/>
      <c r="B10" s="15"/>
      <c r="C10" s="9"/>
      <c r="D10" s="9"/>
      <c r="E10" s="10"/>
      <c r="I10" s="12"/>
      <c r="J10" s="15"/>
      <c r="K10" s="9"/>
      <c r="L10" s="9"/>
      <c r="M10" s="10"/>
      <c r="Q10" s="12"/>
    </row>
    <row r="11" spans="1:17" x14ac:dyDescent="0.35">
      <c r="A11" s="76"/>
      <c r="B11" s="15" t="s">
        <v>73</v>
      </c>
      <c r="C11" s="9">
        <f>1/12</f>
        <v>8.3333333333333329E-2</v>
      </c>
      <c r="D11" s="9"/>
      <c r="E11" s="10"/>
      <c r="F11" s="9" t="s">
        <v>73</v>
      </c>
      <c r="G11" s="9">
        <f>1/12</f>
        <v>8.3333333333333329E-2</v>
      </c>
      <c r="H11" s="9"/>
      <c r="I11" s="10"/>
      <c r="J11" s="15" t="s">
        <v>73</v>
      </c>
      <c r="K11" s="9">
        <f>2/12</f>
        <v>0.16666666666666666</v>
      </c>
      <c r="L11" s="9"/>
      <c r="M11" s="10"/>
      <c r="N11" s="9" t="s">
        <v>73</v>
      </c>
      <c r="O11" s="9">
        <f>2/12</f>
        <v>0.16666666666666666</v>
      </c>
      <c r="P11" s="9"/>
      <c r="Q11" s="10"/>
    </row>
    <row r="12" spans="1:17" x14ac:dyDescent="0.35">
      <c r="A12" s="76"/>
      <c r="B12" s="11" t="s">
        <v>120</v>
      </c>
      <c r="C12">
        <f>'Spot Prices'!$H$84</f>
        <v>68.724000000000004</v>
      </c>
      <c r="E12" s="12"/>
      <c r="F12" t="s">
        <v>120</v>
      </c>
      <c r="G12">
        <f>'Spot Prices'!$H$84</f>
        <v>68.724000000000004</v>
      </c>
      <c r="I12" s="12"/>
      <c r="J12" s="11" t="s">
        <v>120</v>
      </c>
      <c r="K12">
        <f>'Spot Prices'!$H$84</f>
        <v>68.724000000000004</v>
      </c>
      <c r="M12" s="12"/>
      <c r="N12" t="s">
        <v>120</v>
      </c>
      <c r="O12">
        <f>'Spot Prices'!$H$84</f>
        <v>68.724000000000004</v>
      </c>
      <c r="Q12" s="12"/>
    </row>
    <row r="13" spans="1:17" x14ac:dyDescent="0.35">
      <c r="A13" s="76"/>
      <c r="B13" s="11" t="s">
        <v>93</v>
      </c>
      <c r="C13">
        <v>54.507827558227063</v>
      </c>
      <c r="E13" s="12"/>
      <c r="F13" t="s">
        <v>93</v>
      </c>
      <c r="G13">
        <f>$F$5-3</f>
        <v>65.781796610169494</v>
      </c>
      <c r="I13" s="12"/>
      <c r="J13" s="11" t="s">
        <v>93</v>
      </c>
      <c r="K13">
        <v>51.904961832205679</v>
      </c>
      <c r="M13" s="12"/>
      <c r="N13" t="s">
        <v>93</v>
      </c>
      <c r="O13">
        <f>$F$5-3</f>
        <v>65.781796610169494</v>
      </c>
      <c r="Q13" s="12"/>
    </row>
    <row r="14" spans="1:17" ht="14.6" thickBot="1" x14ac:dyDescent="0.4">
      <c r="A14" s="76"/>
      <c r="B14" s="13" t="s">
        <v>121</v>
      </c>
      <c r="C14" s="6">
        <v>0.03</v>
      </c>
      <c r="D14" s="6"/>
      <c r="E14" s="14"/>
      <c r="F14" s="6" t="s">
        <v>121</v>
      </c>
      <c r="G14" s="6">
        <f>3%</f>
        <v>0.03</v>
      </c>
      <c r="H14" s="6"/>
      <c r="I14" s="14"/>
      <c r="J14" s="13" t="s">
        <v>121</v>
      </c>
      <c r="K14" s="6">
        <v>0.03</v>
      </c>
      <c r="L14" s="6"/>
      <c r="M14" s="14"/>
      <c r="N14" s="6" t="s">
        <v>121</v>
      </c>
      <c r="O14" s="6">
        <f>3%</f>
        <v>0.03</v>
      </c>
      <c r="P14" s="6"/>
      <c r="Q14" s="14"/>
    </row>
    <row r="15" spans="1:17" ht="14.6" thickBot="1" x14ac:dyDescent="0.4">
      <c r="A15" s="76"/>
      <c r="B15" s="11"/>
      <c r="E15" s="12"/>
      <c r="I15" s="12"/>
      <c r="J15" s="11"/>
      <c r="M15" s="12"/>
      <c r="Q15" s="12"/>
    </row>
    <row r="16" spans="1:17" ht="14.6" thickBot="1" x14ac:dyDescent="0.4">
      <c r="A16" s="76"/>
      <c r="B16" s="24" t="s">
        <v>122</v>
      </c>
      <c r="C16" s="23">
        <v>0.45</v>
      </c>
      <c r="D16" s="23"/>
      <c r="E16" s="25"/>
      <c r="F16" s="23" t="s">
        <v>122</v>
      </c>
      <c r="G16" s="23">
        <v>0.45</v>
      </c>
      <c r="H16" s="23"/>
      <c r="I16" s="25"/>
      <c r="J16" s="24" t="s">
        <v>122</v>
      </c>
      <c r="K16" s="23">
        <v>0.45</v>
      </c>
      <c r="L16" s="23"/>
      <c r="M16" s="25"/>
      <c r="N16" s="23" t="s">
        <v>122</v>
      </c>
      <c r="O16" s="23">
        <v>0.45</v>
      </c>
      <c r="P16" s="23"/>
      <c r="Q16" s="25"/>
    </row>
    <row r="17" spans="1:17" ht="14.6" thickBot="1" x14ac:dyDescent="0.4">
      <c r="A17" s="76"/>
      <c r="B17" s="11"/>
      <c r="E17" s="12"/>
      <c r="I17" s="12"/>
      <c r="J17" s="11"/>
      <c r="M17" s="12"/>
      <c r="Q17" s="12"/>
    </row>
    <row r="18" spans="1:17" x14ac:dyDescent="0.35">
      <c r="A18" s="76"/>
      <c r="B18" s="15" t="s">
        <v>79</v>
      </c>
      <c r="C18" s="9">
        <f>(LN(C12/C13)+C11*(C14+0.5*C16^2))/(C16*SQRT(C11))</f>
        <v>1.8682413230332475</v>
      </c>
      <c r="D18" s="9"/>
      <c r="E18" s="10"/>
      <c r="F18" s="9" t="s">
        <v>79</v>
      </c>
      <c r="G18" s="9">
        <f>(LN(G12/G13)+G11*(G14+0.5*G16^2))/(G16*SQRT(G11))</f>
        <v>0.4210256047549481</v>
      </c>
      <c r="H18" s="9"/>
      <c r="I18" s="10"/>
      <c r="J18" s="15" t="s">
        <v>79</v>
      </c>
      <c r="K18" s="9">
        <f>(LN(K12/K13)+K11*(K14+0.5*K16^2))/(K16*SQRT(K11))</f>
        <v>1.6469231046215604</v>
      </c>
      <c r="L18" s="9"/>
      <c r="M18" s="10"/>
      <c r="N18" s="9" t="s">
        <v>79</v>
      </c>
      <c r="O18" s="9">
        <f>(LN(O12/O13)+O11*(O14+0.5*O16^2))/(O16*SQRT(O11))</f>
        <v>0.35724626920137087</v>
      </c>
      <c r="P18" s="9"/>
      <c r="Q18" s="10"/>
    </row>
    <row r="19" spans="1:17" ht="14.6" thickBot="1" x14ac:dyDescent="0.4">
      <c r="A19" s="76"/>
      <c r="B19" s="13" t="s">
        <v>80</v>
      </c>
      <c r="C19" s="6">
        <f>C18-C16*SQRT(C11)</f>
        <v>1.7383375124655818</v>
      </c>
      <c r="D19" s="6"/>
      <c r="E19" s="14"/>
      <c r="F19" s="6" t="s">
        <v>80</v>
      </c>
      <c r="G19" s="6">
        <f>G18-G16*SQRT(G11)</f>
        <v>0.29112179418728235</v>
      </c>
      <c r="H19" s="6"/>
      <c r="I19" s="14"/>
      <c r="J19" s="13" t="s">
        <v>80</v>
      </c>
      <c r="K19" s="6">
        <f>K18-K16*SQRT(K11)</f>
        <v>1.4632113739128221</v>
      </c>
      <c r="L19" s="6"/>
      <c r="M19" s="14"/>
      <c r="N19" s="6" t="s">
        <v>80</v>
      </c>
      <c r="O19" s="6">
        <f>O18-O16*SQRT(O11)</f>
        <v>0.17353453849263251</v>
      </c>
      <c r="P19" s="6"/>
      <c r="Q19" s="14"/>
    </row>
    <row r="20" spans="1:17" ht="14.6" thickBot="1" x14ac:dyDescent="0.4">
      <c r="A20" s="76"/>
      <c r="B20" s="11"/>
      <c r="E20" s="12"/>
      <c r="I20" s="12"/>
      <c r="J20" s="11"/>
      <c r="M20" s="12"/>
      <c r="Q20" s="12"/>
    </row>
    <row r="21" spans="1:17" x14ac:dyDescent="0.35">
      <c r="A21" s="76"/>
      <c r="B21" s="15" t="s">
        <v>81</v>
      </c>
      <c r="C21" s="9">
        <f>_xlfn.NORM.S.DIST(C18,TRUE)</f>
        <v>0.96913577935317818</v>
      </c>
      <c r="D21" s="9" t="s">
        <v>83</v>
      </c>
      <c r="E21" s="10">
        <f>1-C21</f>
        <v>3.0864220646821816E-2</v>
      </c>
      <c r="F21" s="9" t="s">
        <v>81</v>
      </c>
      <c r="G21" s="9">
        <f>_xlfn.NORM.S.DIST(G18,TRUE)</f>
        <v>0.66313180754804457</v>
      </c>
      <c r="H21" s="9" t="s">
        <v>83</v>
      </c>
      <c r="I21" s="10">
        <f>1-G21</f>
        <v>0.33686819245195543</v>
      </c>
      <c r="J21" s="15" t="s">
        <v>81</v>
      </c>
      <c r="K21" s="9">
        <f>_xlfn.NORM.S.DIST(K18,TRUE)</f>
        <v>0.95021307389630749</v>
      </c>
      <c r="L21" s="9" t="s">
        <v>83</v>
      </c>
      <c r="M21" s="10">
        <f>1-K21</f>
        <v>4.9786926103692508E-2</v>
      </c>
      <c r="N21" s="9" t="s">
        <v>81</v>
      </c>
      <c r="O21" s="9">
        <f>_xlfn.NORM.S.DIST(O18,TRUE)</f>
        <v>0.63954627483384296</v>
      </c>
      <c r="P21" s="9" t="s">
        <v>83</v>
      </c>
      <c r="Q21" s="10">
        <f>1-O21</f>
        <v>0.36045372516615704</v>
      </c>
    </row>
    <row r="22" spans="1:17" ht="14.6" thickBot="1" x14ac:dyDescent="0.4">
      <c r="A22" s="76"/>
      <c r="B22" s="13" t="s">
        <v>82</v>
      </c>
      <c r="C22" s="6">
        <f>_xlfn.NORM.S.DIST(C19,TRUE)</f>
        <v>0.95892431990077465</v>
      </c>
      <c r="D22" s="6" t="s">
        <v>84</v>
      </c>
      <c r="E22" s="14">
        <f>1-C22</f>
        <v>4.1075680099225353E-2</v>
      </c>
      <c r="F22" s="6" t="s">
        <v>82</v>
      </c>
      <c r="G22" s="6">
        <f>_xlfn.NORM.S.DIST(G19,TRUE)</f>
        <v>0.61452091394048947</v>
      </c>
      <c r="H22" s="6" t="s">
        <v>84</v>
      </c>
      <c r="I22" s="14">
        <f>1-G22</f>
        <v>0.38547908605951053</v>
      </c>
      <c r="J22" s="13" t="s">
        <v>82</v>
      </c>
      <c r="K22" s="6">
        <f>_xlfn.NORM.S.DIST(K19,TRUE)</f>
        <v>0.92829522525138752</v>
      </c>
      <c r="L22" s="6" t="s">
        <v>84</v>
      </c>
      <c r="M22" s="14">
        <f>1-K22</f>
        <v>7.1704774748612476E-2</v>
      </c>
      <c r="N22" s="6" t="s">
        <v>82</v>
      </c>
      <c r="O22" s="6">
        <f>_xlfn.NORM.S.DIST(O19,TRUE)</f>
        <v>0.56888435904934953</v>
      </c>
      <c r="P22" s="6" t="s">
        <v>84</v>
      </c>
      <c r="Q22" s="14">
        <f>1-O22</f>
        <v>0.43111564095065047</v>
      </c>
    </row>
    <row r="23" spans="1:17" ht="14.6" thickBot="1" x14ac:dyDescent="0.4">
      <c r="A23" s="76"/>
      <c r="B23" s="11"/>
      <c r="E23" s="12"/>
      <c r="I23" s="12"/>
      <c r="J23" s="11"/>
      <c r="M23" s="12"/>
      <c r="Q23" s="12"/>
    </row>
    <row r="24" spans="1:17" ht="14.6" thickBot="1" x14ac:dyDescent="0.4">
      <c r="A24" s="76"/>
      <c r="B24" s="15" t="s">
        <v>99</v>
      </c>
      <c r="C24" s="28">
        <f>C12*EXP(-C13*C10)*E21-C11*E20</f>
        <v>2.1211126997321825</v>
      </c>
      <c r="D24" s="9"/>
      <c r="E24" s="10"/>
      <c r="F24" s="9" t="s">
        <v>99</v>
      </c>
      <c r="G24" s="9">
        <f>G12*G21-G13*EXP(-G14*G11)*G22</f>
        <v>5.2497150721371781</v>
      </c>
      <c r="H24" s="9"/>
      <c r="I24" s="10"/>
      <c r="J24" s="15" t="s">
        <v>99</v>
      </c>
      <c r="K24" s="28">
        <f>K12*EXP(-K13*K10)*M21-K11*M20</f>
        <v>3.4215567095501642</v>
      </c>
      <c r="L24" s="9"/>
      <c r="M24" s="10"/>
      <c r="N24" s="9" t="s">
        <v>99</v>
      </c>
      <c r="O24" s="9">
        <f>O12*O21-O13*EXP(-O14*O11)*O22</f>
        <v>6.7165871667148522</v>
      </c>
      <c r="P24" s="9"/>
      <c r="Q24" s="10"/>
    </row>
    <row r="25" spans="1:17" ht="14.6" thickBot="1" x14ac:dyDescent="0.4">
      <c r="A25" s="76"/>
      <c r="B25" s="13" t="s">
        <v>100</v>
      </c>
      <c r="C25" s="6">
        <f>C13*EXP(-C14*C11)*E22-C12*E21</f>
        <v>0.11224301361365585</v>
      </c>
      <c r="D25" s="6"/>
      <c r="E25" s="14"/>
      <c r="F25" s="6" t="s">
        <v>100</v>
      </c>
      <c r="G25" s="28">
        <f>G13*EXP(-G14*G11)*I22-G12*I21</f>
        <v>2.1432625876958973</v>
      </c>
      <c r="H25" s="6"/>
      <c r="I25" s="14"/>
      <c r="J25" s="13" t="s">
        <v>100</v>
      </c>
      <c r="K25" s="6">
        <f>K13*EXP(-K14*K11)*M22-K12*M21</f>
        <v>0.28171416445948605</v>
      </c>
      <c r="L25" s="6"/>
      <c r="M25" s="14"/>
      <c r="N25" s="6" t="s">
        <v>100</v>
      </c>
      <c r="O25" s="28">
        <f>O13*EXP(-O14*O11)*Q22-O12*Q21</f>
        <v>3.4462956975483792</v>
      </c>
      <c r="P25" s="6"/>
      <c r="Q25" s="14"/>
    </row>
    <row r="26" spans="1:17" ht="14.6" thickBot="1" x14ac:dyDescent="0.4"/>
    <row r="27" spans="1:17" ht="14.6" thickBot="1" x14ac:dyDescent="0.4">
      <c r="A27" s="77">
        <v>45323</v>
      </c>
      <c r="J27" s="79" t="s">
        <v>126</v>
      </c>
      <c r="K27" s="80"/>
      <c r="L27" s="80"/>
      <c r="M27" s="80"/>
      <c r="N27" s="80"/>
      <c r="O27" s="80"/>
      <c r="P27" s="80"/>
      <c r="Q27" s="81"/>
    </row>
    <row r="28" spans="1:17" ht="14.6" thickBot="1" x14ac:dyDescent="0.4">
      <c r="A28" s="78"/>
      <c r="J28" s="79" t="s">
        <v>119</v>
      </c>
      <c r="K28" s="80"/>
      <c r="L28" s="80"/>
      <c r="M28" s="81"/>
      <c r="N28" s="79" t="s">
        <v>123</v>
      </c>
      <c r="O28" s="80"/>
      <c r="P28" s="80"/>
      <c r="Q28" s="81"/>
    </row>
    <row r="29" spans="1:17" ht="14.6" thickBot="1" x14ac:dyDescent="0.4">
      <c r="A29" s="78"/>
      <c r="J29" s="15"/>
      <c r="K29" s="9"/>
      <c r="L29" s="9"/>
      <c r="M29" s="10"/>
      <c r="Q29" s="12"/>
    </row>
    <row r="30" spans="1:17" x14ac:dyDescent="0.35">
      <c r="A30" s="78"/>
      <c r="J30" s="15" t="s">
        <v>73</v>
      </c>
      <c r="K30" s="9">
        <f>1/12</f>
        <v>8.3333333333333329E-2</v>
      </c>
      <c r="L30" s="9"/>
      <c r="M30" s="10"/>
      <c r="N30" s="9" t="s">
        <v>73</v>
      </c>
      <c r="O30" s="9">
        <f>1/12</f>
        <v>8.3333333333333329E-2</v>
      </c>
      <c r="P30" s="9"/>
      <c r="Q30" s="10"/>
    </row>
    <row r="31" spans="1:17" x14ac:dyDescent="0.35">
      <c r="A31" s="78"/>
      <c r="J31" s="11" t="s">
        <v>120</v>
      </c>
      <c r="K31">
        <f>'Spot Prices'!$H$71</f>
        <v>69.815999999999988</v>
      </c>
      <c r="M31" s="12"/>
      <c r="N31" t="s">
        <v>120</v>
      </c>
      <c r="O31">
        <f>'Spot Prices'!$H$71</f>
        <v>69.815999999999988</v>
      </c>
      <c r="Q31" s="12"/>
    </row>
    <row r="32" spans="1:17" x14ac:dyDescent="0.35">
      <c r="A32" s="78"/>
      <c r="J32" s="11" t="s">
        <v>93</v>
      </c>
      <c r="K32">
        <v>54.777345283759075</v>
      </c>
      <c r="M32" s="12"/>
      <c r="N32" t="s">
        <v>93</v>
      </c>
      <c r="O32">
        <f>$F$5-3</f>
        <v>65.781796610169494</v>
      </c>
      <c r="Q32" s="12"/>
    </row>
    <row r="33" spans="1:17" ht="14.6" thickBot="1" x14ac:dyDescent="0.4">
      <c r="A33" s="78"/>
      <c r="J33" s="13" t="s">
        <v>121</v>
      </c>
      <c r="K33" s="6">
        <v>0.03</v>
      </c>
      <c r="L33" s="6"/>
      <c r="M33" s="14"/>
      <c r="N33" s="6" t="s">
        <v>121</v>
      </c>
      <c r="O33" s="6">
        <f>3%</f>
        <v>0.03</v>
      </c>
      <c r="P33" s="6"/>
      <c r="Q33" s="14"/>
    </row>
    <row r="34" spans="1:17" ht="14.6" thickBot="1" x14ac:dyDescent="0.4">
      <c r="A34" s="78"/>
      <c r="J34" s="11"/>
      <c r="M34" s="12"/>
      <c r="Q34" s="12"/>
    </row>
    <row r="35" spans="1:17" ht="14.6" thickBot="1" x14ac:dyDescent="0.4">
      <c r="A35" s="78"/>
      <c r="J35" s="24" t="s">
        <v>122</v>
      </c>
      <c r="K35" s="23">
        <v>0.45</v>
      </c>
      <c r="L35" s="23"/>
      <c r="M35" s="25"/>
      <c r="N35" s="23" t="s">
        <v>122</v>
      </c>
      <c r="O35" s="23">
        <v>0.45</v>
      </c>
      <c r="P35" s="23"/>
      <c r="Q35" s="25"/>
    </row>
    <row r="36" spans="1:17" ht="14.6" thickBot="1" x14ac:dyDescent="0.4">
      <c r="A36" s="78"/>
      <c r="J36" s="11"/>
      <c r="M36" s="12"/>
      <c r="Q36" s="12"/>
    </row>
    <row r="37" spans="1:17" x14ac:dyDescent="0.35">
      <c r="A37" s="78"/>
      <c r="J37" s="15" t="s">
        <v>79</v>
      </c>
      <c r="K37" s="9">
        <f>(LN(K31/K32)+K30*(K33+0.5*K35^2))/(K35*SQRT(K30))</f>
        <v>1.9516287282579996</v>
      </c>
      <c r="L37" s="9"/>
      <c r="M37" s="10"/>
      <c r="N37" s="9" t="s">
        <v>79</v>
      </c>
      <c r="O37" s="9">
        <f>(LN(O31/O32)+O30*(O33+0.5*O35^2))/(O35*SQRT(O30))</f>
        <v>0.54238252717623248</v>
      </c>
      <c r="P37" s="9"/>
      <c r="Q37" s="10"/>
    </row>
    <row r="38" spans="1:17" ht="14.6" thickBot="1" x14ac:dyDescent="0.4">
      <c r="A38" s="78"/>
      <c r="J38" s="13" t="s">
        <v>80</v>
      </c>
      <c r="K38" s="6">
        <f>K37-K35*SQRT(K30)</f>
        <v>1.8217249176903338</v>
      </c>
      <c r="L38" s="6"/>
      <c r="M38" s="14"/>
      <c r="N38" s="6" t="s">
        <v>80</v>
      </c>
      <c r="O38" s="6">
        <f>O37-O35*SQRT(O30)</f>
        <v>0.41247871660856672</v>
      </c>
      <c r="P38" s="6"/>
      <c r="Q38" s="14"/>
    </row>
    <row r="39" spans="1:17" ht="14.6" thickBot="1" x14ac:dyDescent="0.4">
      <c r="A39" s="78"/>
      <c r="J39" s="11"/>
      <c r="M39" s="12"/>
      <c r="Q39" s="12"/>
    </row>
    <row r="40" spans="1:17" x14ac:dyDescent="0.35">
      <c r="A40" s="78"/>
      <c r="J40" s="15" t="s">
        <v>81</v>
      </c>
      <c r="K40" s="9">
        <f>_xlfn.NORM.S.DIST(K37,TRUE)</f>
        <v>0.97450885004245935</v>
      </c>
      <c r="L40" s="9" t="s">
        <v>83</v>
      </c>
      <c r="M40" s="10">
        <f>1-K40</f>
        <v>2.5491149957540649E-2</v>
      </c>
      <c r="N40" s="9" t="s">
        <v>81</v>
      </c>
      <c r="O40" s="9">
        <f>_xlfn.NORM.S.DIST(O37,TRUE)</f>
        <v>0.70622249301261775</v>
      </c>
      <c r="P40" s="9" t="s">
        <v>83</v>
      </c>
      <c r="Q40" s="10">
        <f>1-O40</f>
        <v>0.29377750698738225</v>
      </c>
    </row>
    <row r="41" spans="1:17" ht="14.6" thickBot="1" x14ac:dyDescent="0.4">
      <c r="A41" s="78"/>
      <c r="J41" s="13" t="s">
        <v>82</v>
      </c>
      <c r="K41" s="6">
        <f>_xlfn.NORM.S.DIST(K38,TRUE)</f>
        <v>0.96575163242199225</v>
      </c>
      <c r="L41" s="6" t="s">
        <v>84</v>
      </c>
      <c r="M41" s="14">
        <f>1-K41</f>
        <v>3.4248367578007755E-2</v>
      </c>
      <c r="N41" s="6" t="s">
        <v>82</v>
      </c>
      <c r="O41" s="6">
        <f>_xlfn.NORM.S.DIST(O38,TRUE)</f>
        <v>0.66000571128072449</v>
      </c>
      <c r="P41" s="6" t="s">
        <v>84</v>
      </c>
      <c r="Q41" s="14">
        <f>1-O41</f>
        <v>0.33999428871927551</v>
      </c>
    </row>
    <row r="42" spans="1:17" ht="14.6" thickBot="1" x14ac:dyDescent="0.4">
      <c r="A42" s="78"/>
      <c r="J42" s="11"/>
      <c r="M42" s="12"/>
      <c r="Q42" s="12"/>
    </row>
    <row r="43" spans="1:17" ht="14.6" thickBot="1" x14ac:dyDescent="0.4">
      <c r="A43" s="78"/>
      <c r="J43" s="15" t="s">
        <v>99</v>
      </c>
      <c r="K43" s="28">
        <f>K31*EXP(-K32*K29)*M40-K30*M39</f>
        <v>1.7796901254356576</v>
      </c>
      <c r="L43" s="9"/>
      <c r="M43" s="10"/>
      <c r="N43" s="9" t="s">
        <v>99</v>
      </c>
      <c r="O43" s="9">
        <f>O31*O40-O32*EXP(-O33*O30)*O41</f>
        <v>5.9976734516658397</v>
      </c>
      <c r="P43" s="9"/>
      <c r="Q43" s="10"/>
    </row>
    <row r="44" spans="1:17" ht="14.6" thickBot="1" x14ac:dyDescent="0.4">
      <c r="A44" s="78"/>
      <c r="J44" s="13" t="s">
        <v>100</v>
      </c>
      <c r="K44" s="6">
        <f>K32*EXP(-K33*K30)*M41-K31*M40</f>
        <v>9.1660301875254202E-2</v>
      </c>
      <c r="L44" s="6"/>
      <c r="M44" s="14"/>
      <c r="N44" s="6" t="s">
        <v>100</v>
      </c>
      <c r="O44" s="28">
        <f>O32*EXP(-O33*O30)*Q41-O31*Q40</f>
        <v>1.7992209672245743</v>
      </c>
      <c r="P44" s="6"/>
      <c r="Q44" s="14"/>
    </row>
  </sheetData>
  <mergeCells count="11">
    <mergeCell ref="A27:A44"/>
    <mergeCell ref="J27:Q27"/>
    <mergeCell ref="J28:M28"/>
    <mergeCell ref="N28:Q28"/>
    <mergeCell ref="A8:A25"/>
    <mergeCell ref="B8:I8"/>
    <mergeCell ref="J8:Q8"/>
    <mergeCell ref="B9:E9"/>
    <mergeCell ref="F9:I9"/>
    <mergeCell ref="J9:M9"/>
    <mergeCell ref="N9:Q9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DFC25-0212-48C5-B717-310222A4DFF7}">
  <dimension ref="A1:F89"/>
  <sheetViews>
    <sheetView topLeftCell="A79" workbookViewId="0">
      <selection activeCell="F89" sqref="A77:F89"/>
    </sheetView>
  </sheetViews>
  <sheetFormatPr defaultRowHeight="14.15" x14ac:dyDescent="0.35"/>
  <cols>
    <col min="1" max="1" width="13.5703125" customWidth="1"/>
    <col min="2" max="2" width="27.0703125" bestFit="1" customWidth="1"/>
    <col min="3" max="3" width="12.140625" customWidth="1"/>
    <col min="4" max="4" width="17.640625" customWidth="1"/>
    <col min="5" max="5" width="26.35546875" customWidth="1"/>
    <col min="6" max="6" width="11" bestFit="1" customWidth="1"/>
  </cols>
  <sheetData>
    <row r="1" spans="1:6" x14ac:dyDescent="0.35">
      <c r="A1" s="35" t="s">
        <v>67</v>
      </c>
      <c r="B1" s="35">
        <v>45292</v>
      </c>
    </row>
    <row r="3" spans="1:6" x14ac:dyDescent="0.35">
      <c r="A3" s="59" t="s">
        <v>65</v>
      </c>
      <c r="B3" s="60"/>
      <c r="C3" s="59" t="s">
        <v>66</v>
      </c>
      <c r="D3" s="60"/>
      <c r="E3" s="60"/>
      <c r="F3" s="61"/>
    </row>
    <row r="4" spans="1:6" x14ac:dyDescent="0.35">
      <c r="A4" s="5" t="s">
        <v>59</v>
      </c>
      <c r="B4" s="4" t="s">
        <v>60</v>
      </c>
      <c r="C4" s="19" t="s">
        <v>61</v>
      </c>
      <c r="D4" s="19" t="s">
        <v>62</v>
      </c>
      <c r="E4" s="20" t="s">
        <v>63</v>
      </c>
      <c r="F4" s="21" t="s">
        <v>64</v>
      </c>
    </row>
    <row r="5" spans="1:6" x14ac:dyDescent="0.35">
      <c r="A5" t="s">
        <v>68</v>
      </c>
      <c r="B5" t="s">
        <v>71</v>
      </c>
      <c r="C5" s="16"/>
      <c r="D5" s="16">
        <v>200000</v>
      </c>
      <c r="E5" s="16"/>
      <c r="F5" s="16">
        <v>200000</v>
      </c>
    </row>
    <row r="6" spans="1:6" x14ac:dyDescent="0.35">
      <c r="A6" t="s">
        <v>69</v>
      </c>
      <c r="B6" t="s">
        <v>71</v>
      </c>
      <c r="C6" s="16"/>
      <c r="D6" s="16">
        <v>200000</v>
      </c>
      <c r="E6" s="16"/>
      <c r="F6" s="16">
        <v>200000</v>
      </c>
    </row>
    <row r="7" spans="1:6" ht="14.6" thickBot="1" x14ac:dyDescent="0.4">
      <c r="A7" s="6" t="s">
        <v>70</v>
      </c>
      <c r="B7" s="6" t="s">
        <v>71</v>
      </c>
      <c r="C7" s="17"/>
      <c r="D7" s="17">
        <v>200000</v>
      </c>
      <c r="E7" s="17"/>
      <c r="F7" s="17">
        <v>200000</v>
      </c>
    </row>
    <row r="8" spans="1:6" x14ac:dyDescent="0.35">
      <c r="A8" t="s">
        <v>68</v>
      </c>
      <c r="B8" t="s">
        <v>71</v>
      </c>
      <c r="C8" s="16"/>
      <c r="D8" s="16"/>
      <c r="E8" s="16">
        <v>150000</v>
      </c>
      <c r="F8" s="16">
        <v>150000</v>
      </c>
    </row>
    <row r="9" spans="1:6" x14ac:dyDescent="0.35">
      <c r="A9" t="s">
        <v>69</v>
      </c>
      <c r="B9" t="s">
        <v>71</v>
      </c>
      <c r="C9" s="16"/>
      <c r="D9" s="16"/>
      <c r="E9" s="16">
        <v>150000</v>
      </c>
      <c r="F9" s="16">
        <v>150000</v>
      </c>
    </row>
    <row r="10" spans="1:6" ht="14.6" thickBot="1" x14ac:dyDescent="0.4">
      <c r="A10" s="6" t="s">
        <v>70</v>
      </c>
      <c r="B10" s="6" t="s">
        <v>71</v>
      </c>
      <c r="C10" s="17"/>
      <c r="D10" s="17"/>
      <c r="E10" s="17">
        <v>150000</v>
      </c>
      <c r="F10" s="17">
        <v>150000</v>
      </c>
    </row>
    <row r="11" spans="1:6" x14ac:dyDescent="0.35">
      <c r="A11" t="s">
        <v>68</v>
      </c>
      <c r="B11" t="s">
        <v>72</v>
      </c>
      <c r="C11" s="16"/>
      <c r="D11" s="16">
        <f>(D5*-20%)*'Q1'!G13</f>
        <v>-29777.026976834612</v>
      </c>
      <c r="E11" s="16"/>
      <c r="F11" s="16">
        <f>D11</f>
        <v>-29777.026976834612</v>
      </c>
    </row>
    <row r="12" spans="1:6" x14ac:dyDescent="0.35">
      <c r="A12" t="s">
        <v>69</v>
      </c>
      <c r="B12" t="s">
        <v>72</v>
      </c>
      <c r="C12" s="16"/>
      <c r="D12" s="16">
        <f>(D6*-20%)*'Q1'!N13</f>
        <v>-25919.504876214804</v>
      </c>
      <c r="E12" s="16"/>
      <c r="F12" s="16">
        <f>D12</f>
        <v>-25919.504876214804</v>
      </c>
    </row>
    <row r="13" spans="1:6" ht="14.6" thickBot="1" x14ac:dyDescent="0.4">
      <c r="A13" s="6" t="s">
        <v>70</v>
      </c>
      <c r="B13" s="6" t="s">
        <v>72</v>
      </c>
      <c r="C13" s="17"/>
      <c r="D13" s="17"/>
      <c r="E13" s="17"/>
      <c r="F13" s="17"/>
    </row>
    <row r="14" spans="1:6" x14ac:dyDescent="0.35">
      <c r="A14" t="s">
        <v>68</v>
      </c>
      <c r="B14" t="s">
        <v>88</v>
      </c>
      <c r="C14" s="16">
        <f>(E8*0.3)*'Q2'!E18</f>
        <v>20548.470878868589</v>
      </c>
      <c r="D14" s="16"/>
      <c r="E14" s="16">
        <f>-C14</f>
        <v>-20548.470878868589</v>
      </c>
      <c r="F14" s="16"/>
    </row>
    <row r="15" spans="1:6" x14ac:dyDescent="0.35">
      <c r="A15" t="s">
        <v>69</v>
      </c>
      <c r="B15" t="s">
        <v>88</v>
      </c>
      <c r="C15" s="16">
        <f>(E9*0.3)*'Q2'!L18</f>
        <v>20175.239183787224</v>
      </c>
      <c r="D15" s="16"/>
      <c r="E15" s="16">
        <f t="shared" ref="E15:E16" si="0">-C15</f>
        <v>-20175.239183787224</v>
      </c>
      <c r="F15" s="16"/>
    </row>
    <row r="16" spans="1:6" ht="14.6" thickBot="1" x14ac:dyDescent="0.4">
      <c r="A16" s="6" t="s">
        <v>70</v>
      </c>
      <c r="B16" s="6" t="s">
        <v>88</v>
      </c>
      <c r="C16" s="17">
        <f>(E10*0.3)*'Q2'!S18</f>
        <v>19751.071012585227</v>
      </c>
      <c r="D16" s="17"/>
      <c r="E16" s="17">
        <f t="shared" si="0"/>
        <v>-19751.071012585227</v>
      </c>
      <c r="F16" s="17"/>
    </row>
    <row r="17" spans="1:6" x14ac:dyDescent="0.35">
      <c r="A17" t="s">
        <v>68</v>
      </c>
      <c r="B17" t="s">
        <v>106</v>
      </c>
      <c r="C17" s="16"/>
      <c r="D17" s="16"/>
      <c r="E17" s="16"/>
      <c r="F17" s="16"/>
    </row>
    <row r="18" spans="1:6" x14ac:dyDescent="0.35">
      <c r="A18" t="s">
        <v>69</v>
      </c>
      <c r="B18" t="s">
        <v>106</v>
      </c>
      <c r="C18" s="16">
        <f>-E9*0.3</f>
        <v>-45000</v>
      </c>
      <c r="D18" s="16"/>
      <c r="E18" s="16"/>
      <c r="F18" s="16">
        <f>C18</f>
        <v>-45000</v>
      </c>
    </row>
    <row r="19" spans="1:6" ht="14.6" thickBot="1" x14ac:dyDescent="0.4">
      <c r="A19" s="6" t="s">
        <v>70</v>
      </c>
      <c r="B19" s="6" t="s">
        <v>106</v>
      </c>
      <c r="C19" s="17">
        <f>-E10*0.3</f>
        <v>-45000</v>
      </c>
      <c r="D19" s="17"/>
      <c r="E19" s="17"/>
      <c r="F19" s="17">
        <f>C19</f>
        <v>-45000</v>
      </c>
    </row>
    <row r="20" spans="1:6" x14ac:dyDescent="0.35">
      <c r="A20" t="s">
        <v>68</v>
      </c>
      <c r="B20" t="s">
        <v>89</v>
      </c>
      <c r="C20" s="16"/>
      <c r="D20" s="16"/>
      <c r="E20" s="16">
        <f>-E8*0.25</f>
        <v>-37500</v>
      </c>
      <c r="F20" s="16">
        <f>E20</f>
        <v>-37500</v>
      </c>
    </row>
    <row r="21" spans="1:6" x14ac:dyDescent="0.35">
      <c r="A21" t="s">
        <v>69</v>
      </c>
      <c r="B21" t="s">
        <v>89</v>
      </c>
      <c r="C21" s="16"/>
      <c r="D21" s="16"/>
      <c r="E21" s="16">
        <f>-E9*0.25</f>
        <v>-37500</v>
      </c>
      <c r="F21" s="16">
        <f>E21</f>
        <v>-37500</v>
      </c>
    </row>
    <row r="22" spans="1:6" ht="14.6" thickBot="1" x14ac:dyDescent="0.4">
      <c r="A22" s="6" t="s">
        <v>70</v>
      </c>
      <c r="B22" s="6" t="s">
        <v>89</v>
      </c>
      <c r="C22" s="17"/>
      <c r="D22" s="17"/>
      <c r="E22" s="17"/>
      <c r="F22" s="17"/>
    </row>
    <row r="23" spans="1:6" x14ac:dyDescent="0.35">
      <c r="A23" t="s">
        <v>68</v>
      </c>
      <c r="B23" t="s">
        <v>108</v>
      </c>
      <c r="C23" s="22"/>
      <c r="D23" s="22">
        <f>(-15%*D5)*'Q4'!C40</f>
        <v>-8641.5726807164665</v>
      </c>
      <c r="E23" s="22"/>
      <c r="F23" s="16">
        <f>D23</f>
        <v>-8641.5726807164665</v>
      </c>
    </row>
    <row r="24" spans="1:6" x14ac:dyDescent="0.35">
      <c r="A24" t="s">
        <v>69</v>
      </c>
      <c r="B24" t="s">
        <v>108</v>
      </c>
      <c r="C24" s="16"/>
      <c r="D24" s="16">
        <f>(-0.15*D6)*'Q4'!K40</f>
        <v>-10987.449678179542</v>
      </c>
      <c r="E24" s="16"/>
      <c r="F24" s="16">
        <f t="shared" ref="F24:F25" si="1">D24</f>
        <v>-10987.449678179542</v>
      </c>
    </row>
    <row r="25" spans="1:6" ht="14.6" thickBot="1" x14ac:dyDescent="0.4">
      <c r="A25" s="6" t="s">
        <v>70</v>
      </c>
      <c r="B25" s="6" t="s">
        <v>108</v>
      </c>
      <c r="C25" s="17"/>
      <c r="D25" s="17">
        <f>(-0.15*D7)*'Q4'!S40</f>
        <v>-12212.977592369141</v>
      </c>
      <c r="E25" s="17"/>
      <c r="F25" s="17">
        <f t="shared" si="1"/>
        <v>-12212.977592369141</v>
      </c>
    </row>
    <row r="26" spans="1:6" x14ac:dyDescent="0.35">
      <c r="A26" t="s">
        <v>68</v>
      </c>
      <c r="B26" t="s">
        <v>109</v>
      </c>
      <c r="C26" s="22"/>
      <c r="D26" s="22">
        <f>(-15%*D5)*'Q4'!I40</f>
        <v>-14891.847991841118</v>
      </c>
      <c r="E26" s="22"/>
      <c r="F26" s="16">
        <f>D26</f>
        <v>-14891.847991841118</v>
      </c>
    </row>
    <row r="27" spans="1:6" x14ac:dyDescent="0.35">
      <c r="A27" t="s">
        <v>69</v>
      </c>
      <c r="B27" t="s">
        <v>109</v>
      </c>
      <c r="C27" s="16"/>
      <c r="D27" s="16">
        <f>(-0.15*D6)*'Q4'!Q40</f>
        <v>-13911.180041063384</v>
      </c>
      <c r="E27" s="16"/>
      <c r="F27" s="16">
        <f t="shared" ref="F27:F28" si="2">D27</f>
        <v>-13911.180041063384</v>
      </c>
    </row>
    <row r="28" spans="1:6" ht="14.6" thickBot="1" x14ac:dyDescent="0.4">
      <c r="A28" s="6" t="s">
        <v>70</v>
      </c>
      <c r="B28" s="6" t="s">
        <v>109</v>
      </c>
      <c r="C28" s="17"/>
      <c r="D28" s="17">
        <f>(-0.15*D7)*'Q4'!Y40</f>
        <v>-13287.829494920006</v>
      </c>
      <c r="E28" s="17"/>
      <c r="F28" s="17">
        <f t="shared" si="2"/>
        <v>-13287.829494920006</v>
      </c>
    </row>
    <row r="29" spans="1:6" x14ac:dyDescent="0.35">
      <c r="A29" t="s">
        <v>68</v>
      </c>
      <c r="B29" t="s">
        <v>127</v>
      </c>
      <c r="C29" s="16"/>
      <c r="D29" s="16"/>
      <c r="E29" s="16"/>
      <c r="F29" s="16"/>
    </row>
    <row r="30" spans="1:6" x14ac:dyDescent="0.35">
      <c r="A30" t="s">
        <v>69</v>
      </c>
      <c r="B30" t="s">
        <v>127</v>
      </c>
      <c r="C30" s="16"/>
      <c r="D30" s="16"/>
      <c r="E30" s="16"/>
      <c r="F30" s="16"/>
    </row>
    <row r="31" spans="1:6" ht="14.6" thickBot="1" x14ac:dyDescent="0.4">
      <c r="A31" s="6" t="s">
        <v>70</v>
      </c>
      <c r="B31" s="6" t="s">
        <v>127</v>
      </c>
      <c r="C31" s="17"/>
      <c r="D31" s="17"/>
      <c r="E31" s="6"/>
      <c r="F31" s="17"/>
    </row>
    <row r="32" spans="1:6" x14ac:dyDescent="0.35">
      <c r="A32" t="s">
        <v>68</v>
      </c>
      <c r="B32" t="s">
        <v>128</v>
      </c>
      <c r="C32" s="16"/>
      <c r="D32" s="16"/>
      <c r="F32" s="16"/>
    </row>
    <row r="33" spans="1:6" x14ac:dyDescent="0.35">
      <c r="A33" t="s">
        <v>69</v>
      </c>
      <c r="B33" t="s">
        <v>128</v>
      </c>
      <c r="C33" s="16"/>
      <c r="D33" s="16"/>
      <c r="E33" s="16"/>
      <c r="F33" s="16"/>
    </row>
    <row r="34" spans="1:6" ht="14.6" thickBot="1" x14ac:dyDescent="0.4">
      <c r="A34" s="6" t="s">
        <v>70</v>
      </c>
      <c r="B34" s="6" t="s">
        <v>128</v>
      </c>
      <c r="C34" s="17"/>
      <c r="D34" s="17"/>
      <c r="E34" s="6"/>
      <c r="F34" s="17"/>
    </row>
    <row r="35" spans="1:6" x14ac:dyDescent="0.35">
      <c r="A35" t="s">
        <v>68</v>
      </c>
      <c r="B35" t="s">
        <v>129</v>
      </c>
      <c r="C35" s="16"/>
      <c r="D35" s="16"/>
      <c r="F35" s="16"/>
    </row>
    <row r="36" spans="1:6" x14ac:dyDescent="0.35">
      <c r="A36" t="s">
        <v>69</v>
      </c>
      <c r="B36" t="s">
        <v>129</v>
      </c>
      <c r="C36" s="16"/>
      <c r="D36" s="16"/>
      <c r="E36" s="16"/>
      <c r="F36" s="16"/>
    </row>
    <row r="37" spans="1:6" ht="14.6" thickBot="1" x14ac:dyDescent="0.4">
      <c r="A37" s="6" t="s">
        <v>70</v>
      </c>
      <c r="B37" s="6" t="s">
        <v>129</v>
      </c>
      <c r="C37" s="17"/>
      <c r="D37" s="17"/>
      <c r="E37" s="17"/>
      <c r="F37" s="17"/>
    </row>
    <row r="38" spans="1:6" x14ac:dyDescent="0.35">
      <c r="A38" t="s">
        <v>68</v>
      </c>
      <c r="B38" t="s">
        <v>130</v>
      </c>
      <c r="C38" s="16"/>
      <c r="D38" s="16"/>
      <c r="E38" s="16"/>
      <c r="F38" s="16"/>
    </row>
    <row r="39" spans="1:6" x14ac:dyDescent="0.35">
      <c r="A39" t="s">
        <v>69</v>
      </c>
      <c r="B39" t="s">
        <v>130</v>
      </c>
      <c r="C39" s="16"/>
      <c r="D39" s="16"/>
      <c r="E39" s="16"/>
      <c r="F39" s="16"/>
    </row>
    <row r="40" spans="1:6" ht="14.6" thickBot="1" x14ac:dyDescent="0.4">
      <c r="A40" s="6" t="s">
        <v>70</v>
      </c>
      <c r="B40" s="6" t="s">
        <v>130</v>
      </c>
      <c r="C40" s="17"/>
      <c r="D40" s="17"/>
      <c r="E40" s="17"/>
      <c r="F40" s="17"/>
    </row>
    <row r="41" spans="1:6" x14ac:dyDescent="0.35">
      <c r="B41" s="30" t="s">
        <v>131</v>
      </c>
      <c r="C41" s="16">
        <f>SUM(C5:C40)</f>
        <v>-29525.218924758963</v>
      </c>
      <c r="D41" s="16">
        <f>SUM(D5:D40)</f>
        <v>470370.61066786083</v>
      </c>
      <c r="E41" s="16">
        <f>SUM(E5:E40)</f>
        <v>314525.21892475896</v>
      </c>
      <c r="F41" s="16">
        <f>SUM(F5:F40)</f>
        <v>755370.61066786083</v>
      </c>
    </row>
    <row r="43" spans="1:6" x14ac:dyDescent="0.35">
      <c r="A43" s="35" t="s">
        <v>67</v>
      </c>
      <c r="B43" s="35">
        <v>45323</v>
      </c>
    </row>
    <row r="45" spans="1:6" x14ac:dyDescent="0.35">
      <c r="A45" s="59" t="s">
        <v>65</v>
      </c>
      <c r="B45" s="60"/>
      <c r="C45" s="59" t="s">
        <v>66</v>
      </c>
      <c r="D45" s="60"/>
      <c r="E45" s="60"/>
      <c r="F45" s="61"/>
    </row>
    <row r="46" spans="1:6" x14ac:dyDescent="0.35">
      <c r="A46" s="5" t="s">
        <v>59</v>
      </c>
      <c r="B46" s="4" t="s">
        <v>60</v>
      </c>
      <c r="C46" s="19" t="s">
        <v>61</v>
      </c>
      <c r="D46" s="19" t="s">
        <v>62</v>
      </c>
      <c r="E46" s="20" t="s">
        <v>63</v>
      </c>
      <c r="F46" s="21" t="s">
        <v>64</v>
      </c>
    </row>
    <row r="47" spans="1:6" x14ac:dyDescent="0.35">
      <c r="A47" t="s">
        <v>69</v>
      </c>
      <c r="B47" t="s">
        <v>71</v>
      </c>
      <c r="C47" s="16"/>
      <c r="D47" s="16">
        <v>200000</v>
      </c>
      <c r="E47" s="16"/>
      <c r="F47" s="16">
        <v>200000</v>
      </c>
    </row>
    <row r="48" spans="1:6" ht="14.6" thickBot="1" x14ac:dyDescent="0.4">
      <c r="A48" s="6" t="s">
        <v>70</v>
      </c>
      <c r="B48" s="6" t="s">
        <v>71</v>
      </c>
      <c r="C48" s="17"/>
      <c r="D48" s="17">
        <v>200000</v>
      </c>
      <c r="E48" s="17"/>
      <c r="F48" s="17">
        <v>200000</v>
      </c>
    </row>
    <row r="49" spans="1:6" x14ac:dyDescent="0.35">
      <c r="A49" t="s">
        <v>69</v>
      </c>
      <c r="B49" t="s">
        <v>71</v>
      </c>
      <c r="C49" s="16"/>
      <c r="D49" s="16"/>
      <c r="E49" s="16">
        <v>150000</v>
      </c>
      <c r="F49" s="16">
        <v>150000</v>
      </c>
    </row>
    <row r="50" spans="1:6" ht="14.6" thickBot="1" x14ac:dyDescent="0.4">
      <c r="A50" s="6" t="s">
        <v>70</v>
      </c>
      <c r="B50" s="6" t="s">
        <v>71</v>
      </c>
      <c r="C50" s="17"/>
      <c r="D50" s="17"/>
      <c r="E50" s="17">
        <v>150000</v>
      </c>
      <c r="F50" s="17">
        <v>150000</v>
      </c>
    </row>
    <row r="51" spans="1:6" x14ac:dyDescent="0.35">
      <c r="A51" t="s">
        <v>69</v>
      </c>
      <c r="B51" t="s">
        <v>72</v>
      </c>
      <c r="C51" s="16"/>
      <c r="D51" s="16">
        <f>(D47*-20%)*'Q1'!N29</f>
        <v>-28078.396824064195</v>
      </c>
      <c r="E51" s="16"/>
      <c r="F51" s="16">
        <f>D51</f>
        <v>-28078.396824064195</v>
      </c>
    </row>
    <row r="52" spans="1:6" ht="14.6" thickBot="1" x14ac:dyDescent="0.4">
      <c r="A52" s="6" t="s">
        <v>70</v>
      </c>
      <c r="B52" s="6" t="s">
        <v>72</v>
      </c>
      <c r="C52" s="17"/>
      <c r="D52" s="17"/>
      <c r="E52" s="17"/>
      <c r="F52" s="17"/>
    </row>
    <row r="53" spans="1:6" x14ac:dyDescent="0.35">
      <c r="A53" t="s">
        <v>69</v>
      </c>
      <c r="B53" t="s">
        <v>88</v>
      </c>
      <c r="C53" s="16">
        <f>(E49*0.3)*'Q2'!L40</f>
        <v>14615.769413377913</v>
      </c>
      <c r="D53" s="16"/>
      <c r="E53" s="16">
        <f t="shared" ref="E53:E54" si="3">-C53</f>
        <v>-14615.769413377913</v>
      </c>
      <c r="F53" s="16"/>
    </row>
    <row r="54" spans="1:6" ht="14.6" thickBot="1" x14ac:dyDescent="0.4">
      <c r="A54" s="6" t="s">
        <v>70</v>
      </c>
      <c r="B54" s="6" t="s">
        <v>88</v>
      </c>
      <c r="C54" s="17">
        <f>(E50*0.3)*'Q2'!S40</f>
        <v>17140.382104502725</v>
      </c>
      <c r="D54" s="17"/>
      <c r="E54" s="17">
        <f t="shared" si="3"/>
        <v>-17140.382104502725</v>
      </c>
      <c r="F54" s="17"/>
    </row>
    <row r="55" spans="1:6" x14ac:dyDescent="0.35">
      <c r="A55" t="s">
        <v>69</v>
      </c>
      <c r="B55" t="s">
        <v>106</v>
      </c>
      <c r="C55" s="16"/>
      <c r="D55" s="16"/>
      <c r="E55" s="16"/>
      <c r="F55" s="16"/>
    </row>
    <row r="56" spans="1:6" ht="14.6" thickBot="1" x14ac:dyDescent="0.4">
      <c r="A56" s="6" t="s">
        <v>70</v>
      </c>
      <c r="B56" s="6" t="s">
        <v>106</v>
      </c>
      <c r="C56" s="17">
        <f>-E50*0.3</f>
        <v>-45000</v>
      </c>
      <c r="D56" s="17"/>
      <c r="E56" s="17"/>
      <c r="F56" s="17">
        <f>C56</f>
        <v>-45000</v>
      </c>
    </row>
    <row r="57" spans="1:6" x14ac:dyDescent="0.35">
      <c r="A57" t="s">
        <v>69</v>
      </c>
      <c r="B57" t="s">
        <v>89</v>
      </c>
      <c r="C57" s="16"/>
      <c r="D57" s="16"/>
      <c r="E57" s="16">
        <f>-E49*0.25</f>
        <v>-37500</v>
      </c>
      <c r="F57" s="16">
        <f>E57</f>
        <v>-37500</v>
      </c>
    </row>
    <row r="58" spans="1:6" ht="14.6" thickBot="1" x14ac:dyDescent="0.4">
      <c r="A58" s="6" t="s">
        <v>70</v>
      </c>
      <c r="B58" s="6" t="s">
        <v>89</v>
      </c>
      <c r="C58" s="17"/>
      <c r="D58" s="17"/>
      <c r="E58" s="17"/>
      <c r="F58" s="17"/>
    </row>
    <row r="59" spans="1:6" x14ac:dyDescent="0.35">
      <c r="A59" t="s">
        <v>69</v>
      </c>
      <c r="B59" t="s">
        <v>108</v>
      </c>
      <c r="C59" s="16"/>
      <c r="D59" s="16">
        <f>(-0.15*D47)*'Q4'!K59</f>
        <v>-9509.1604215314419</v>
      </c>
      <c r="E59" s="16"/>
      <c r="F59" s="16">
        <f t="shared" ref="F59:F60" si="4">D59</f>
        <v>-9509.1604215314419</v>
      </c>
    </row>
    <row r="60" spans="1:6" ht="14.6" thickBot="1" x14ac:dyDescent="0.4">
      <c r="A60" s="6" t="s">
        <v>70</v>
      </c>
      <c r="B60" s="6" t="s">
        <v>108</v>
      </c>
      <c r="C60" s="17"/>
      <c r="D60" s="17">
        <f>(-0.15*D48)*'Q4'!S59</f>
        <v>-11660.676049177908</v>
      </c>
      <c r="E60" s="17"/>
      <c r="F60" s="17">
        <f t="shared" si="4"/>
        <v>-11660.676049177908</v>
      </c>
    </row>
    <row r="61" spans="1:6" x14ac:dyDescent="0.35">
      <c r="A61" t="s">
        <v>69</v>
      </c>
      <c r="B61" t="s">
        <v>109</v>
      </c>
      <c r="C61" s="16"/>
      <c r="D61" s="16">
        <f>(-0.15*D47)*'Q4'!Q59</f>
        <v>-13376.8325510338</v>
      </c>
      <c r="E61" s="16"/>
      <c r="F61" s="16">
        <f t="shared" ref="F61:F62" si="5">D61</f>
        <v>-13376.8325510338</v>
      </c>
    </row>
    <row r="62" spans="1:6" ht="14.6" thickBot="1" x14ac:dyDescent="0.4">
      <c r="A62" s="6" t="s">
        <v>70</v>
      </c>
      <c r="B62" s="6" t="s">
        <v>109</v>
      </c>
      <c r="C62" s="17"/>
      <c r="D62" s="17">
        <f>(-0.15*D48)*'Q4'!Y59</f>
        <v>-12846.607876567932</v>
      </c>
      <c r="E62" s="17"/>
      <c r="F62" s="17">
        <f t="shared" si="5"/>
        <v>-12846.607876567932</v>
      </c>
    </row>
    <row r="63" spans="1:6" x14ac:dyDescent="0.35">
      <c r="A63" t="s">
        <v>69</v>
      </c>
      <c r="B63" t="s">
        <v>127</v>
      </c>
      <c r="C63" s="16"/>
      <c r="D63" s="16"/>
      <c r="E63" s="16"/>
      <c r="F63" s="16"/>
    </row>
    <row r="64" spans="1:6" ht="14.6" thickBot="1" x14ac:dyDescent="0.4">
      <c r="A64" s="6" t="s">
        <v>70</v>
      </c>
      <c r="B64" s="6" t="s">
        <v>127</v>
      </c>
      <c r="C64" s="17"/>
      <c r="D64" s="17"/>
      <c r="E64" s="17">
        <f>-E50*0.25*'Q5'!C31</f>
        <v>-14954.519109647919</v>
      </c>
      <c r="F64" s="17">
        <f>E64</f>
        <v>-14954.519109647919</v>
      </c>
    </row>
    <row r="65" spans="1:6" x14ac:dyDescent="0.35">
      <c r="A65" t="s">
        <v>69</v>
      </c>
      <c r="B65" t="s">
        <v>128</v>
      </c>
      <c r="C65" s="16"/>
      <c r="D65" s="16"/>
      <c r="E65" s="16"/>
      <c r="F65" s="16"/>
    </row>
    <row r="66" spans="1:6" ht="14.6" thickBot="1" x14ac:dyDescent="0.4">
      <c r="A66" s="6" t="s">
        <v>70</v>
      </c>
      <c r="B66" s="6" t="s">
        <v>128</v>
      </c>
      <c r="C66" s="17"/>
      <c r="D66" s="17"/>
      <c r="E66" s="17">
        <f>-E50*0.2*'Q5'!L31</f>
        <v>-9382.4317390004289</v>
      </c>
      <c r="F66" s="17">
        <f>E66</f>
        <v>-9382.4317390004289</v>
      </c>
    </row>
    <row r="67" spans="1:6" x14ac:dyDescent="0.35">
      <c r="A67" t="s">
        <v>69</v>
      </c>
      <c r="B67" t="s">
        <v>129</v>
      </c>
      <c r="C67" s="16"/>
      <c r="D67" s="16"/>
      <c r="E67" s="16"/>
      <c r="F67" s="16"/>
    </row>
    <row r="68" spans="1:6" ht="14.6" thickBot="1" x14ac:dyDescent="0.4">
      <c r="A68" s="6" t="s">
        <v>70</v>
      </c>
      <c r="B68" s="6" t="s">
        <v>129</v>
      </c>
      <c r="C68" s="17">
        <f>-E50*0.1*'Q6'!K40</f>
        <v>-14617.632750636891</v>
      </c>
      <c r="D68" s="17"/>
      <c r="E68" s="17"/>
      <c r="F68" s="17">
        <f>C68</f>
        <v>-14617.632750636891</v>
      </c>
    </row>
    <row r="69" spans="1:6" x14ac:dyDescent="0.35">
      <c r="A69" t="s">
        <v>69</v>
      </c>
      <c r="B69" t="s">
        <v>130</v>
      </c>
      <c r="C69" s="16"/>
      <c r="D69" s="16"/>
      <c r="E69" s="16"/>
      <c r="F69" s="16"/>
    </row>
    <row r="70" spans="1:6" ht="14.6" thickBot="1" x14ac:dyDescent="0.4">
      <c r="A70" s="6" t="s">
        <v>70</v>
      </c>
      <c r="B70" s="6" t="s">
        <v>130</v>
      </c>
      <c r="C70" s="17">
        <f>-E50*0.1*'Q6'!Q40</f>
        <v>-4406.6626048107337</v>
      </c>
      <c r="D70" s="17"/>
      <c r="E70" s="17"/>
      <c r="F70" s="17">
        <f>C70</f>
        <v>-4406.6626048107337</v>
      </c>
    </row>
    <row r="71" spans="1:6" x14ac:dyDescent="0.35">
      <c r="B71" s="30" t="s">
        <v>131</v>
      </c>
      <c r="C71" s="16">
        <f>SUM(C47:C70)</f>
        <v>-32268.14383756699</v>
      </c>
      <c r="D71" s="16">
        <f>SUM(D47:D70)</f>
        <v>324528.32627762476</v>
      </c>
      <c r="E71" s="16">
        <f>SUM(E47:E70)</f>
        <v>206406.89763347103</v>
      </c>
      <c r="F71" s="16">
        <f>SUM(F47:F70)</f>
        <v>498667.08007352869</v>
      </c>
    </row>
    <row r="73" spans="1:6" x14ac:dyDescent="0.35">
      <c r="A73" s="35" t="s">
        <v>67</v>
      </c>
      <c r="B73" s="35">
        <v>45352</v>
      </c>
    </row>
    <row r="75" spans="1:6" x14ac:dyDescent="0.35">
      <c r="A75" s="59" t="s">
        <v>65</v>
      </c>
      <c r="B75" s="60"/>
      <c r="C75" s="59" t="s">
        <v>66</v>
      </c>
      <c r="D75" s="60"/>
      <c r="E75" s="60"/>
      <c r="F75" s="61"/>
    </row>
    <row r="76" spans="1:6" x14ac:dyDescent="0.35">
      <c r="A76" s="5" t="s">
        <v>59</v>
      </c>
      <c r="B76" s="4" t="s">
        <v>60</v>
      </c>
      <c r="C76" s="19" t="s">
        <v>61</v>
      </c>
      <c r="D76" s="19" t="s">
        <v>62</v>
      </c>
      <c r="E76" s="20" t="s">
        <v>63</v>
      </c>
      <c r="F76" s="21" t="s">
        <v>64</v>
      </c>
    </row>
    <row r="77" spans="1:6" ht="14.6" thickBot="1" x14ac:dyDescent="0.4">
      <c r="A77" s="6" t="s">
        <v>70</v>
      </c>
      <c r="B77" s="6" t="s">
        <v>71</v>
      </c>
      <c r="C77" s="17"/>
      <c r="D77" s="17">
        <v>200000</v>
      </c>
      <c r="E77" s="17"/>
      <c r="F77" s="17">
        <v>200000</v>
      </c>
    </row>
    <row r="78" spans="1:6" ht="14.6" thickBot="1" x14ac:dyDescent="0.4">
      <c r="A78" s="6" t="s">
        <v>70</v>
      </c>
      <c r="B78" s="6" t="s">
        <v>71</v>
      </c>
      <c r="C78" s="17"/>
      <c r="D78" s="17"/>
      <c r="E78" s="17">
        <v>150000</v>
      </c>
      <c r="F78" s="17">
        <v>150000</v>
      </c>
    </row>
    <row r="79" spans="1:6" ht="14.6" thickBot="1" x14ac:dyDescent="0.4">
      <c r="A79" s="6" t="s">
        <v>70</v>
      </c>
      <c r="B79" s="6" t="s">
        <v>72</v>
      </c>
      <c r="C79" s="17"/>
      <c r="D79" s="17"/>
      <c r="E79" s="17"/>
      <c r="F79" s="17"/>
    </row>
    <row r="80" spans="1:6" ht="14.6" thickBot="1" x14ac:dyDescent="0.4">
      <c r="A80" s="6" t="s">
        <v>70</v>
      </c>
      <c r="B80" s="6" t="s">
        <v>88</v>
      </c>
      <c r="C80" s="17">
        <f>(E78*0.3)*'Q2'!S62</f>
        <v>21389.607972893784</v>
      </c>
      <c r="D80" s="17"/>
      <c r="E80" s="17">
        <f t="shared" ref="E80" si="6">-C80</f>
        <v>-21389.607972893784</v>
      </c>
      <c r="F80" s="17"/>
    </row>
    <row r="81" spans="1:6" ht="14.6" thickBot="1" x14ac:dyDescent="0.4">
      <c r="A81" s="6" t="s">
        <v>70</v>
      </c>
      <c r="B81" s="6" t="s">
        <v>106</v>
      </c>
      <c r="C81" s="17"/>
      <c r="D81" s="17"/>
      <c r="E81" s="17"/>
      <c r="F81" s="17"/>
    </row>
    <row r="82" spans="1:6" ht="14.6" thickBot="1" x14ac:dyDescent="0.4">
      <c r="A82" s="6" t="s">
        <v>70</v>
      </c>
      <c r="B82" s="6" t="s">
        <v>89</v>
      </c>
      <c r="C82" s="17"/>
      <c r="D82" s="17"/>
      <c r="E82" s="17"/>
      <c r="F82" s="17"/>
    </row>
    <row r="83" spans="1:6" ht="14.6" thickBot="1" x14ac:dyDescent="0.4">
      <c r="A83" s="6" t="s">
        <v>70</v>
      </c>
      <c r="B83" s="6" t="s">
        <v>108</v>
      </c>
      <c r="C83" s="17"/>
      <c r="D83" s="17">
        <f>(-0.15*D77)*'Q4'!S78</f>
        <v>-13126.103664364407</v>
      </c>
      <c r="E83" s="17"/>
      <c r="F83" s="17">
        <f t="shared" ref="F83:F84" si="7">D83</f>
        <v>-13126.103664364407</v>
      </c>
    </row>
    <row r="84" spans="1:6" ht="14.6" thickBot="1" x14ac:dyDescent="0.4">
      <c r="A84" s="6" t="s">
        <v>70</v>
      </c>
      <c r="B84" s="6" t="s">
        <v>109</v>
      </c>
      <c r="C84" s="17"/>
      <c r="D84" s="17">
        <f>(-0.15*D77)*'Q4'!Y78</f>
        <v>-9272.2446938084868</v>
      </c>
      <c r="E84" s="17"/>
      <c r="F84" s="17">
        <f t="shared" si="7"/>
        <v>-9272.2446938084868</v>
      </c>
    </row>
    <row r="85" spans="1:6" ht="14.6" thickBot="1" x14ac:dyDescent="0.4">
      <c r="A85" s="6" t="s">
        <v>70</v>
      </c>
      <c r="B85" s="6" t="s">
        <v>127</v>
      </c>
      <c r="C85" s="17"/>
      <c r="D85" s="17"/>
      <c r="E85" s="17">
        <f>-E78*0.25*'Q5'!C48</f>
        <v>-25173.431218147827</v>
      </c>
      <c r="F85" s="17">
        <f>E85</f>
        <v>-25173.431218147827</v>
      </c>
    </row>
    <row r="86" spans="1:6" ht="14.6" thickBot="1" x14ac:dyDescent="0.4">
      <c r="A86" s="6" t="s">
        <v>70</v>
      </c>
      <c r="B86" s="6" t="s">
        <v>128</v>
      </c>
      <c r="C86" s="17"/>
      <c r="D86" s="17"/>
      <c r="E86" s="17">
        <f>-E78*0.2*'Q5'!L48</f>
        <v>-2018.0259190853988</v>
      </c>
      <c r="F86" s="17">
        <f>E86</f>
        <v>-2018.0259190853988</v>
      </c>
    </row>
    <row r="87" spans="1:6" ht="14.6" thickBot="1" x14ac:dyDescent="0.4">
      <c r="A87" s="6" t="s">
        <v>70</v>
      </c>
      <c r="B87" s="6" t="s">
        <v>129</v>
      </c>
      <c r="C87" s="17"/>
      <c r="D87" s="17"/>
      <c r="E87" s="17"/>
      <c r="F87" s="17"/>
    </row>
    <row r="88" spans="1:6" ht="14.6" thickBot="1" x14ac:dyDescent="0.4">
      <c r="A88" s="6" t="s">
        <v>70</v>
      </c>
      <c r="B88" s="6" t="s">
        <v>130</v>
      </c>
      <c r="C88" s="17"/>
      <c r="D88" s="17"/>
      <c r="E88" s="17"/>
      <c r="F88" s="17"/>
    </row>
    <row r="89" spans="1:6" x14ac:dyDescent="0.35">
      <c r="B89" s="30" t="s">
        <v>131</v>
      </c>
      <c r="C89" s="16">
        <f>SUM(C77:C88)</f>
        <v>21389.607972893784</v>
      </c>
      <c r="D89" s="16">
        <f>SUM(D77:D88)</f>
        <v>177601.65164182711</v>
      </c>
      <c r="E89" s="16">
        <f>SUM(E77:E88)</f>
        <v>101418.93488987299</v>
      </c>
      <c r="F89" s="16">
        <f>SUM(F77:F88)</f>
        <v>300410.19450459385</v>
      </c>
    </row>
  </sheetData>
  <mergeCells count="6">
    <mergeCell ref="A3:B3"/>
    <mergeCell ref="C3:F3"/>
    <mergeCell ref="A45:B45"/>
    <mergeCell ref="C45:F45"/>
    <mergeCell ref="A75:B75"/>
    <mergeCell ref="C75:F75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22CD67-F1BC-480D-B281-BCBCC7A4E467}">
  <dimension ref="A1:I98"/>
  <sheetViews>
    <sheetView tabSelected="1" workbookViewId="0">
      <selection activeCell="E94" sqref="E94"/>
    </sheetView>
  </sheetViews>
  <sheetFormatPr defaultRowHeight="14.15" x14ac:dyDescent="0.35"/>
  <cols>
    <col min="1" max="1" width="8.35546875" bestFit="1" customWidth="1"/>
    <col min="2" max="2" width="27.0703125" bestFit="1" customWidth="1"/>
    <col min="3" max="3" width="10.140625" bestFit="1" customWidth="1"/>
    <col min="4" max="5" width="10.640625" bestFit="1" customWidth="1"/>
    <col min="6" max="6" width="11.7109375" bestFit="1" customWidth="1"/>
    <col min="7" max="7" width="10.640625" bestFit="1" customWidth="1"/>
    <col min="8" max="8" width="8.140625" bestFit="1" customWidth="1"/>
    <col min="9" max="9" width="14.35546875" bestFit="1" customWidth="1"/>
  </cols>
  <sheetData>
    <row r="1" spans="1:9" x14ac:dyDescent="0.35">
      <c r="A1" s="37" t="s">
        <v>67</v>
      </c>
      <c r="B1" s="35">
        <v>45292</v>
      </c>
    </row>
    <row r="2" spans="1:9" ht="14.6" thickBot="1" x14ac:dyDescent="0.4"/>
    <row r="3" spans="1:9" ht="14.6" thickBot="1" x14ac:dyDescent="0.4">
      <c r="B3" s="26" t="s">
        <v>143</v>
      </c>
      <c r="C3" s="41">
        <f>'Spot Prices'!B93</f>
        <v>71.650000000000006</v>
      </c>
      <c r="D3" s="41">
        <f>'Spot Prices'!E93</f>
        <v>74.25</v>
      </c>
      <c r="E3" s="41">
        <f>'Spot Prices'!H93</f>
        <v>69.662000000000006</v>
      </c>
    </row>
    <row r="4" spans="1:9" ht="14.6" thickBot="1" x14ac:dyDescent="0.4">
      <c r="B4" s="26" t="s">
        <v>116</v>
      </c>
      <c r="C4" s="41">
        <f>'WTI Future Prices'!G99</f>
        <v>71.650000000000006</v>
      </c>
      <c r="D4" s="41">
        <f>'LLS Future Price'!G99</f>
        <v>74.25</v>
      </c>
      <c r="E4" s="41">
        <f>'Bakken Future Prices'!G99</f>
        <v>69.662000000000006</v>
      </c>
    </row>
    <row r="5" spans="1:9" ht="14.6" thickBot="1" x14ac:dyDescent="0.4">
      <c r="B5" s="26" t="s">
        <v>70</v>
      </c>
      <c r="C5" s="41">
        <f>'WTI Future Prices'!H99</f>
        <v>71.84</v>
      </c>
      <c r="D5" s="41">
        <f>'LLS Future Price'!H99</f>
        <v>74.44</v>
      </c>
      <c r="E5" s="41">
        <f>'Bakken Future Prices'!H99</f>
        <v>69.852000000000004</v>
      </c>
    </row>
    <row r="6" spans="1:9" ht="14.6" thickBot="1" x14ac:dyDescent="0.4"/>
    <row r="7" spans="1:9" ht="14.6" thickBot="1" x14ac:dyDescent="0.4">
      <c r="A7" s="62" t="s">
        <v>65</v>
      </c>
      <c r="B7" s="63"/>
      <c r="C7" s="64" t="s">
        <v>66</v>
      </c>
      <c r="D7" s="65"/>
      <c r="E7" s="63"/>
      <c r="F7" s="37"/>
      <c r="G7" s="37"/>
      <c r="H7" s="37"/>
      <c r="I7" s="37"/>
    </row>
    <row r="8" spans="1:9" ht="14.6" thickBot="1" x14ac:dyDescent="0.4">
      <c r="A8" s="39" t="s">
        <v>59</v>
      </c>
      <c r="B8" s="39" t="s">
        <v>60</v>
      </c>
      <c r="C8" s="39" t="s">
        <v>61</v>
      </c>
      <c r="D8" s="39" t="s">
        <v>62</v>
      </c>
      <c r="E8" s="39" t="s">
        <v>63</v>
      </c>
      <c r="F8" s="39" t="s">
        <v>144</v>
      </c>
      <c r="G8" s="39" t="s">
        <v>145</v>
      </c>
      <c r="H8" s="39" t="s">
        <v>146</v>
      </c>
      <c r="I8" s="39" t="s">
        <v>147</v>
      </c>
    </row>
    <row r="9" spans="1:9" x14ac:dyDescent="0.35">
      <c r="A9" t="s">
        <v>68</v>
      </c>
      <c r="B9" t="s">
        <v>71</v>
      </c>
      <c r="C9" s="16"/>
      <c r="D9" s="16">
        <v>200000</v>
      </c>
      <c r="E9" s="16"/>
      <c r="F9" s="16">
        <v>200000</v>
      </c>
      <c r="G9" s="16"/>
      <c r="H9" s="38">
        <f>D3</f>
        <v>74.25</v>
      </c>
      <c r="I9" s="38">
        <f>H9*D9</f>
        <v>14850000</v>
      </c>
    </row>
    <row r="10" spans="1:9" x14ac:dyDescent="0.35">
      <c r="A10" t="s">
        <v>69</v>
      </c>
      <c r="B10" t="s">
        <v>71</v>
      </c>
      <c r="C10" s="16"/>
      <c r="D10" s="16">
        <v>200000</v>
      </c>
      <c r="E10" s="16"/>
      <c r="F10" s="16">
        <v>200000</v>
      </c>
      <c r="G10" s="16"/>
      <c r="H10" s="38">
        <f t="shared" ref="H10:H11" si="0">D4</f>
        <v>74.25</v>
      </c>
      <c r="I10" s="38">
        <f t="shared" ref="I10:I11" si="1">H10*D10</f>
        <v>14850000</v>
      </c>
    </row>
    <row r="11" spans="1:9" ht="14.6" thickBot="1" x14ac:dyDescent="0.4">
      <c r="A11" s="6" t="s">
        <v>70</v>
      </c>
      <c r="B11" s="6" t="s">
        <v>71</v>
      </c>
      <c r="C11" s="17"/>
      <c r="D11" s="17">
        <v>200000</v>
      </c>
      <c r="E11" s="17"/>
      <c r="F11" s="17">
        <v>200000</v>
      </c>
      <c r="G11" s="17"/>
      <c r="H11" s="40">
        <f t="shared" si="0"/>
        <v>74.44</v>
      </c>
      <c r="I11" s="40">
        <f t="shared" si="1"/>
        <v>14888000</v>
      </c>
    </row>
    <row r="12" spans="1:9" x14ac:dyDescent="0.35">
      <c r="A12" t="s">
        <v>68</v>
      </c>
      <c r="B12" t="s">
        <v>71</v>
      </c>
      <c r="C12" s="16"/>
      <c r="D12" s="16"/>
      <c r="E12" s="16">
        <v>150000</v>
      </c>
      <c r="F12" s="16">
        <v>150000</v>
      </c>
      <c r="G12" s="16"/>
      <c r="H12" s="38">
        <f>E3</f>
        <v>69.662000000000006</v>
      </c>
      <c r="I12" s="38">
        <f>E12*H12</f>
        <v>10449300</v>
      </c>
    </row>
    <row r="13" spans="1:9" x14ac:dyDescent="0.35">
      <c r="A13" t="s">
        <v>69</v>
      </c>
      <c r="B13" t="s">
        <v>71</v>
      </c>
      <c r="C13" s="16"/>
      <c r="D13" s="16"/>
      <c r="E13" s="16">
        <v>150000</v>
      </c>
      <c r="F13" s="16">
        <v>150000</v>
      </c>
      <c r="G13" s="16"/>
      <c r="H13" s="38">
        <f t="shared" ref="H13:H14" si="2">E4</f>
        <v>69.662000000000006</v>
      </c>
      <c r="I13" s="38">
        <f t="shared" ref="I13:I14" si="3">E13*H13</f>
        <v>10449300</v>
      </c>
    </row>
    <row r="14" spans="1:9" ht="14.6" thickBot="1" x14ac:dyDescent="0.4">
      <c r="A14" s="6" t="s">
        <v>70</v>
      </c>
      <c r="B14" s="6" t="s">
        <v>71</v>
      </c>
      <c r="C14" s="17"/>
      <c r="D14" s="17"/>
      <c r="E14" s="17">
        <v>150000</v>
      </c>
      <c r="F14" s="17">
        <v>150000</v>
      </c>
      <c r="G14" s="17"/>
      <c r="H14" s="40">
        <f t="shared" si="2"/>
        <v>69.852000000000004</v>
      </c>
      <c r="I14" s="40">
        <f t="shared" si="3"/>
        <v>10477800</v>
      </c>
    </row>
    <row r="15" spans="1:9" x14ac:dyDescent="0.35">
      <c r="A15" t="s">
        <v>68</v>
      </c>
      <c r="B15" t="s">
        <v>72</v>
      </c>
      <c r="C15" s="16"/>
      <c r="D15" s="16">
        <f>(D9*-20%)*'Q1'!G13</f>
        <v>-29777.026976834612</v>
      </c>
      <c r="E15" s="16"/>
      <c r="F15" s="16">
        <f>D15</f>
        <v>-29777.026976834612</v>
      </c>
      <c r="G15" s="16">
        <f>40000</f>
        <v>40000</v>
      </c>
      <c r="H15" s="38">
        <f>'Q1'!D17</f>
        <v>15.603823884022894</v>
      </c>
      <c r="I15" s="38">
        <f>G15*H15</f>
        <v>624152.95536091574</v>
      </c>
    </row>
    <row r="16" spans="1:9" x14ac:dyDescent="0.35">
      <c r="A16" t="s">
        <v>69</v>
      </c>
      <c r="B16" t="s">
        <v>72</v>
      </c>
      <c r="C16" s="16"/>
      <c r="D16" s="16">
        <f>(D10*-20%)*'Q1'!N13</f>
        <v>-25919.504876214804</v>
      </c>
      <c r="E16" s="16"/>
      <c r="F16" s="16">
        <f>D16</f>
        <v>-25919.504876214804</v>
      </c>
      <c r="G16" s="16">
        <f>40000</f>
        <v>40000</v>
      </c>
      <c r="H16" s="38">
        <f>'Q1'!K17</f>
        <v>17.766470616626748</v>
      </c>
      <c r="I16" s="38">
        <f>H16*G16</f>
        <v>710658.82466506993</v>
      </c>
    </row>
    <row r="17" spans="1:9" ht="14.6" thickBot="1" x14ac:dyDescent="0.4">
      <c r="A17" s="6" t="s">
        <v>70</v>
      </c>
      <c r="B17" s="6" t="s">
        <v>72</v>
      </c>
      <c r="C17" s="17"/>
      <c r="D17" s="17"/>
      <c r="E17" s="17"/>
      <c r="F17" s="17"/>
      <c r="G17" s="17"/>
      <c r="H17" s="40"/>
      <c r="I17" s="40"/>
    </row>
    <row r="18" spans="1:9" x14ac:dyDescent="0.35">
      <c r="A18" t="s">
        <v>68</v>
      </c>
      <c r="B18" t="s">
        <v>88</v>
      </c>
      <c r="C18" s="16">
        <f>(E12*0.3)*'Q2'!E18</f>
        <v>20548.470878868589</v>
      </c>
      <c r="D18" s="16"/>
      <c r="E18" s="16">
        <f>-C18</f>
        <v>-20548.470878868589</v>
      </c>
      <c r="F18" s="16"/>
      <c r="G18" s="16">
        <v>45000</v>
      </c>
      <c r="H18" s="38">
        <f>'Q2'!C22</f>
        <v>2.547787489039445</v>
      </c>
      <c r="I18" s="38">
        <f>G18*H18</f>
        <v>114650.43700677503</v>
      </c>
    </row>
    <row r="19" spans="1:9" x14ac:dyDescent="0.35">
      <c r="A19" t="s">
        <v>69</v>
      </c>
      <c r="B19" t="s">
        <v>88</v>
      </c>
      <c r="C19" s="16">
        <f>(E13*0.3)*'Q2'!L18</f>
        <v>20175.239183787224</v>
      </c>
      <c r="D19" s="16"/>
      <c r="E19" s="16">
        <f t="shared" ref="E19:E20" si="4">-C19</f>
        <v>-20175.239183787224</v>
      </c>
      <c r="F19" s="16"/>
      <c r="G19" s="16">
        <v>45000</v>
      </c>
      <c r="H19" s="38">
        <f>'Q2'!J22</f>
        <v>3.1400293343987631</v>
      </c>
      <c r="I19" s="38">
        <f t="shared" ref="I19:I20" si="5">G19*H19</f>
        <v>141301.32004794435</v>
      </c>
    </row>
    <row r="20" spans="1:9" ht="14.6" thickBot="1" x14ac:dyDescent="0.4">
      <c r="A20" s="6" t="s">
        <v>70</v>
      </c>
      <c r="B20" s="6" t="s">
        <v>88</v>
      </c>
      <c r="C20" s="17">
        <f>(E14*0.3)*'Q2'!S18</f>
        <v>19751.071012585227</v>
      </c>
      <c r="D20" s="17"/>
      <c r="E20" s="17">
        <f t="shared" si="4"/>
        <v>-19751.071012585227</v>
      </c>
      <c r="F20" s="17"/>
      <c r="G20" s="17">
        <v>45000</v>
      </c>
      <c r="H20" s="40">
        <f>'Q2'!Q22</f>
        <v>5.5270144209733632</v>
      </c>
      <c r="I20" s="40">
        <f t="shared" si="5"/>
        <v>248715.64894380135</v>
      </c>
    </row>
    <row r="21" spans="1:9" x14ac:dyDescent="0.35">
      <c r="A21" t="s">
        <v>68</v>
      </c>
      <c r="B21" t="s">
        <v>106</v>
      </c>
      <c r="C21" s="16"/>
      <c r="D21" s="16"/>
      <c r="E21" s="16"/>
      <c r="F21" s="16"/>
      <c r="G21" s="16"/>
      <c r="H21" s="38"/>
    </row>
    <row r="22" spans="1:9" x14ac:dyDescent="0.35">
      <c r="A22" t="s">
        <v>69</v>
      </c>
      <c r="B22" t="s">
        <v>106</v>
      </c>
      <c r="C22" s="16">
        <f>-E13*0.3</f>
        <v>-45000</v>
      </c>
      <c r="D22" s="16"/>
      <c r="E22" s="16"/>
      <c r="F22" s="16">
        <f>C22</f>
        <v>-45000</v>
      </c>
      <c r="G22" s="16"/>
      <c r="H22" s="38"/>
    </row>
    <row r="23" spans="1:9" ht="14.6" thickBot="1" x14ac:dyDescent="0.4">
      <c r="A23" s="6" t="s">
        <v>70</v>
      </c>
      <c r="B23" s="6" t="s">
        <v>106</v>
      </c>
      <c r="C23" s="17">
        <f>-E14*0.3</f>
        <v>-45000</v>
      </c>
      <c r="D23" s="17"/>
      <c r="E23" s="17"/>
      <c r="F23" s="17">
        <f>C23</f>
        <v>-45000</v>
      </c>
      <c r="G23" s="17"/>
      <c r="H23" s="40"/>
      <c r="I23" s="6"/>
    </row>
    <row r="24" spans="1:9" x14ac:dyDescent="0.35">
      <c r="A24" t="s">
        <v>68</v>
      </c>
      <c r="B24" t="s">
        <v>89</v>
      </c>
      <c r="C24" s="16"/>
      <c r="D24" s="16"/>
      <c r="E24" s="16">
        <f>-E12*0.25</f>
        <v>-37500</v>
      </c>
      <c r="F24" s="16">
        <f>E24</f>
        <v>-37500</v>
      </c>
      <c r="G24" s="16">
        <v>37500</v>
      </c>
      <c r="H24" s="38">
        <f>'Q3'!E5-MtM!E3</f>
        <v>2.8051186440677753</v>
      </c>
      <c r="I24" s="38">
        <f>G24*H24</f>
        <v>105191.94915254158</v>
      </c>
    </row>
    <row r="25" spans="1:9" x14ac:dyDescent="0.35">
      <c r="A25" t="s">
        <v>69</v>
      </c>
      <c r="B25" t="s">
        <v>89</v>
      </c>
      <c r="C25" s="16"/>
      <c r="D25" s="16"/>
      <c r="E25" s="16">
        <f>-E13*0.25</f>
        <v>-37500</v>
      </c>
      <c r="F25" s="16">
        <f>E25</f>
        <v>-37500</v>
      </c>
      <c r="G25" s="16">
        <v>37500</v>
      </c>
      <c r="H25" s="38">
        <f>'Q3'!E5-MtM!E4</f>
        <v>2.8051186440677753</v>
      </c>
      <c r="I25" s="38">
        <f>G25*H25</f>
        <v>105191.94915254158</v>
      </c>
    </row>
    <row r="26" spans="1:9" ht="14.6" thickBot="1" x14ac:dyDescent="0.4">
      <c r="A26" s="6" t="s">
        <v>70</v>
      </c>
      <c r="B26" s="6" t="s">
        <v>89</v>
      </c>
      <c r="C26" s="17"/>
      <c r="D26" s="17"/>
      <c r="E26" s="17"/>
      <c r="F26" s="17"/>
      <c r="G26" s="17"/>
      <c r="H26" s="40"/>
      <c r="I26" s="6"/>
    </row>
    <row r="27" spans="1:9" x14ac:dyDescent="0.35">
      <c r="A27" t="s">
        <v>68</v>
      </c>
      <c r="B27" t="s">
        <v>108</v>
      </c>
      <c r="C27" s="22"/>
      <c r="D27" s="22">
        <f>(-15%*D9)*'Q4'!C40</f>
        <v>-8641.5726807164665</v>
      </c>
      <c r="E27" s="22"/>
      <c r="F27" s="16">
        <f>D27</f>
        <v>-8641.5726807164665</v>
      </c>
      <c r="G27" s="16">
        <v>30000</v>
      </c>
      <c r="H27" s="38">
        <f>'Q4'!C43</f>
        <v>2.5999192826404283</v>
      </c>
      <c r="I27" s="38">
        <f>-G27*H27</f>
        <v>-77997.578479212854</v>
      </c>
    </row>
    <row r="28" spans="1:9" x14ac:dyDescent="0.35">
      <c r="A28" t="s">
        <v>69</v>
      </c>
      <c r="B28" t="s">
        <v>108</v>
      </c>
      <c r="C28" s="16"/>
      <c r="D28" s="16">
        <f>(-0.15*D10)*'Q4'!K40</f>
        <v>-10987.449678179542</v>
      </c>
      <c r="E28" s="16"/>
      <c r="F28" s="16">
        <f t="shared" ref="F28:F29" si="6">D28</f>
        <v>-10987.449678179542</v>
      </c>
      <c r="G28" s="16">
        <v>30000</v>
      </c>
      <c r="H28" s="38">
        <f>'Q4'!K43</f>
        <v>4.8603933030370143</v>
      </c>
      <c r="I28" s="38">
        <f t="shared" ref="I28:I29" si="7">-G28*H28</f>
        <v>-145811.79909111044</v>
      </c>
    </row>
    <row r="29" spans="1:9" ht="14.6" thickBot="1" x14ac:dyDescent="0.4">
      <c r="A29" s="6" t="s">
        <v>70</v>
      </c>
      <c r="B29" s="6" t="s">
        <v>108</v>
      </c>
      <c r="C29" s="17"/>
      <c r="D29" s="17">
        <f>(-0.15*D11)*'Q4'!S40</f>
        <v>-12212.977592369141</v>
      </c>
      <c r="E29" s="17"/>
      <c r="F29" s="17">
        <f t="shared" si="6"/>
        <v>-12212.977592369141</v>
      </c>
      <c r="G29" s="17">
        <v>30000</v>
      </c>
      <c r="H29" s="40">
        <f>'Q4'!S43</f>
        <v>6.6571682080424281</v>
      </c>
      <c r="I29" s="40">
        <f t="shared" si="7"/>
        <v>-199715.04624127285</v>
      </c>
    </row>
    <row r="30" spans="1:9" x14ac:dyDescent="0.35">
      <c r="A30" t="s">
        <v>68</v>
      </c>
      <c r="B30" t="s">
        <v>109</v>
      </c>
      <c r="C30" s="22"/>
      <c r="D30" s="22">
        <f>(-15%*D9)*'Q4'!I40</f>
        <v>-14891.847991841118</v>
      </c>
      <c r="E30" s="22"/>
      <c r="F30" s="16">
        <f>D30</f>
        <v>-14891.847991841118</v>
      </c>
      <c r="G30" s="16">
        <v>30000</v>
      </c>
      <c r="H30" s="38">
        <f>'Q4'!G44</f>
        <v>7.3080256072567451</v>
      </c>
      <c r="I30" s="38">
        <f t="shared" ref="I30:I32" si="8">G30*H30</f>
        <v>219240.76821770237</v>
      </c>
    </row>
    <row r="31" spans="1:9" x14ac:dyDescent="0.35">
      <c r="A31" t="s">
        <v>69</v>
      </c>
      <c r="B31" t="s">
        <v>109</v>
      </c>
      <c r="C31" s="16"/>
      <c r="D31" s="16">
        <f>(-0.15*D10)*'Q4'!Q40</f>
        <v>-13911.180041063384</v>
      </c>
      <c r="E31" s="16"/>
      <c r="F31" s="16">
        <f t="shared" ref="F31:F32" si="9">D31</f>
        <v>-13911.180041063384</v>
      </c>
      <c r="G31" s="16">
        <v>30000</v>
      </c>
      <c r="H31" s="38">
        <f>'Q4'!O44</f>
        <v>9.8497224045969105</v>
      </c>
      <c r="I31" s="38">
        <f t="shared" si="8"/>
        <v>295491.6721379073</v>
      </c>
    </row>
    <row r="32" spans="1:9" ht="14.6" thickBot="1" x14ac:dyDescent="0.4">
      <c r="A32" s="6" t="s">
        <v>70</v>
      </c>
      <c r="B32" s="6" t="s">
        <v>109</v>
      </c>
      <c r="C32" s="17"/>
      <c r="D32" s="17">
        <f>(-0.15*D11)*'Q4'!Y40</f>
        <v>-13287.829494920006</v>
      </c>
      <c r="E32" s="17"/>
      <c r="F32" s="17">
        <f t="shared" si="9"/>
        <v>-13287.829494920006</v>
      </c>
      <c r="G32" s="17">
        <v>30000</v>
      </c>
      <c r="H32" s="40">
        <f>'Q4'!W44</f>
        <v>11.762614524822979</v>
      </c>
      <c r="I32" s="40">
        <f t="shared" si="8"/>
        <v>352878.43574468937</v>
      </c>
    </row>
    <row r="33" spans="1:9" x14ac:dyDescent="0.35">
      <c r="A33" t="s">
        <v>68</v>
      </c>
      <c r="B33" t="s">
        <v>127</v>
      </c>
      <c r="C33" s="16"/>
      <c r="D33" s="16"/>
      <c r="E33" s="16"/>
      <c r="F33" s="16"/>
      <c r="G33" s="16"/>
      <c r="H33" s="38"/>
      <c r="I33" s="38"/>
    </row>
    <row r="34" spans="1:9" x14ac:dyDescent="0.35">
      <c r="A34" t="s">
        <v>69</v>
      </c>
      <c r="B34" t="s">
        <v>127</v>
      </c>
      <c r="C34" s="16"/>
      <c r="D34" s="16"/>
      <c r="E34" s="16"/>
      <c r="F34" s="16"/>
      <c r="G34" s="16"/>
      <c r="H34" s="38"/>
    </row>
    <row r="35" spans="1:9" ht="14.6" thickBot="1" x14ac:dyDescent="0.4">
      <c r="A35" s="6" t="s">
        <v>70</v>
      </c>
      <c r="B35" s="6" t="s">
        <v>127</v>
      </c>
      <c r="C35" s="17"/>
      <c r="D35" s="17"/>
      <c r="E35" s="6"/>
      <c r="F35" s="17"/>
      <c r="G35" s="17"/>
      <c r="H35" s="40"/>
      <c r="I35" s="6"/>
    </row>
    <row r="36" spans="1:9" x14ac:dyDescent="0.35">
      <c r="A36" t="s">
        <v>68</v>
      </c>
      <c r="B36" t="s">
        <v>128</v>
      </c>
      <c r="C36" s="16"/>
      <c r="D36" s="16"/>
      <c r="F36" s="16"/>
      <c r="G36" s="16"/>
      <c r="H36" s="38"/>
    </row>
    <row r="37" spans="1:9" x14ac:dyDescent="0.35">
      <c r="A37" t="s">
        <v>69</v>
      </c>
      <c r="B37" t="s">
        <v>128</v>
      </c>
      <c r="C37" s="16"/>
      <c r="D37" s="16"/>
      <c r="E37" s="16"/>
      <c r="F37" s="16"/>
      <c r="G37" s="16"/>
      <c r="H37" s="38"/>
    </row>
    <row r="38" spans="1:9" ht="14.6" thickBot="1" x14ac:dyDescent="0.4">
      <c r="A38" s="6" t="s">
        <v>70</v>
      </c>
      <c r="B38" s="6" t="s">
        <v>128</v>
      </c>
      <c r="C38" s="17"/>
      <c r="D38" s="17"/>
      <c r="E38" s="6"/>
      <c r="F38" s="17"/>
      <c r="G38" s="17"/>
      <c r="H38" s="40"/>
      <c r="I38" s="6"/>
    </row>
    <row r="39" spans="1:9" x14ac:dyDescent="0.35">
      <c r="A39" t="s">
        <v>68</v>
      </c>
      <c r="B39" t="s">
        <v>129</v>
      </c>
      <c r="C39" s="16"/>
      <c r="D39" s="16"/>
      <c r="F39" s="16"/>
      <c r="G39" s="16"/>
      <c r="H39" s="38"/>
    </row>
    <row r="40" spans="1:9" x14ac:dyDescent="0.35">
      <c r="A40" t="s">
        <v>69</v>
      </c>
      <c r="B40" t="s">
        <v>129</v>
      </c>
      <c r="C40" s="16"/>
      <c r="D40" s="16"/>
      <c r="E40" s="16"/>
      <c r="F40" s="16"/>
      <c r="G40" s="16"/>
      <c r="H40" s="38"/>
    </row>
    <row r="41" spans="1:9" ht="14.6" thickBot="1" x14ac:dyDescent="0.4">
      <c r="A41" s="6" t="s">
        <v>70</v>
      </c>
      <c r="B41" s="6" t="s">
        <v>129</v>
      </c>
      <c r="C41" s="17"/>
      <c r="D41" s="17"/>
      <c r="E41" s="17"/>
      <c r="F41" s="17"/>
      <c r="G41" s="17"/>
      <c r="H41" s="40"/>
      <c r="I41" s="6"/>
    </row>
    <row r="42" spans="1:9" x14ac:dyDescent="0.35">
      <c r="A42" t="s">
        <v>68</v>
      </c>
      <c r="B42" t="s">
        <v>130</v>
      </c>
      <c r="C42" s="16"/>
      <c r="D42" s="16"/>
      <c r="E42" s="16"/>
      <c r="F42" s="16"/>
      <c r="G42" s="16"/>
      <c r="H42" s="38"/>
    </row>
    <row r="43" spans="1:9" x14ac:dyDescent="0.35">
      <c r="A43" t="s">
        <v>69</v>
      </c>
      <c r="B43" t="s">
        <v>130</v>
      </c>
      <c r="C43" s="16"/>
      <c r="D43" s="16"/>
      <c r="E43" s="16"/>
      <c r="F43" s="16"/>
      <c r="G43" s="16"/>
      <c r="H43" s="38"/>
    </row>
    <row r="44" spans="1:9" ht="14.6" thickBot="1" x14ac:dyDescent="0.4">
      <c r="A44" s="6" t="s">
        <v>70</v>
      </c>
      <c r="B44" s="6" t="s">
        <v>130</v>
      </c>
      <c r="C44" s="17"/>
      <c r="D44" s="17"/>
      <c r="E44" s="17"/>
      <c r="F44" s="17"/>
      <c r="G44" s="17"/>
      <c r="H44" s="40"/>
      <c r="I44" s="6"/>
    </row>
    <row r="45" spans="1:9" x14ac:dyDescent="0.35">
      <c r="B45" s="30" t="s">
        <v>131</v>
      </c>
      <c r="C45" s="16">
        <f>SUM(C9:C44)</f>
        <v>-29525.218924758963</v>
      </c>
      <c r="D45" s="16">
        <f t="shared" ref="D45:F45" si="10">SUM(D9:D44)</f>
        <v>470370.61066786083</v>
      </c>
      <c r="E45" s="16">
        <f t="shared" si="10"/>
        <v>314525.21892475896</v>
      </c>
      <c r="F45" s="16">
        <f t="shared" si="10"/>
        <v>755370.61066786083</v>
      </c>
      <c r="G45" s="16">
        <f>SUM(G9:G44)</f>
        <v>470000</v>
      </c>
      <c r="H45" s="16">
        <f t="shared" ref="H45:I45" si="11">SUM(H9:H44)</f>
        <v>525.34920636359334</v>
      </c>
      <c r="I45" s="38">
        <f t="shared" si="11"/>
        <v>78458349.536618277</v>
      </c>
    </row>
    <row r="47" spans="1:9" x14ac:dyDescent="0.35">
      <c r="A47" s="37" t="s">
        <v>67</v>
      </c>
      <c r="B47" s="35">
        <v>45323</v>
      </c>
    </row>
    <row r="48" spans="1:9" ht="14.6" thickBot="1" x14ac:dyDescent="0.4"/>
    <row r="49" spans="1:9" ht="14.6" thickBot="1" x14ac:dyDescent="0.4">
      <c r="B49" s="26" t="s">
        <v>143</v>
      </c>
      <c r="C49" s="41">
        <f>'Spot Prices'!B71</f>
        <v>73.819999999999993</v>
      </c>
      <c r="D49" s="41">
        <f>'Spot Prices'!E71</f>
        <v>76.319999999999993</v>
      </c>
      <c r="E49" s="41">
        <f>'Spot Prices'!H71</f>
        <v>69.815999999999988</v>
      </c>
    </row>
    <row r="50" spans="1:9" ht="14.6" thickBot="1" x14ac:dyDescent="0.4">
      <c r="B50" s="26" t="s">
        <v>70</v>
      </c>
      <c r="C50" s="41">
        <f>'WTI Future Prices'!H76</f>
        <v>73.819999999999993</v>
      </c>
      <c r="D50" s="41">
        <f>'LLS Future Price'!H76</f>
        <v>76.319999999999993</v>
      </c>
      <c r="E50" s="41">
        <f>'Bakken Future Prices'!H76</f>
        <v>69.815999999999988</v>
      </c>
    </row>
    <row r="51" spans="1:9" ht="14.6" thickBot="1" x14ac:dyDescent="0.4"/>
    <row r="52" spans="1:9" ht="14.6" thickBot="1" x14ac:dyDescent="0.4">
      <c r="A52" s="66" t="s">
        <v>65</v>
      </c>
      <c r="B52" s="67"/>
      <c r="C52" s="68" t="s">
        <v>66</v>
      </c>
      <c r="D52" s="69"/>
      <c r="E52" s="70"/>
    </row>
    <row r="53" spans="1:9" ht="14.6" thickBot="1" x14ac:dyDescent="0.4">
      <c r="A53" s="39" t="s">
        <v>59</v>
      </c>
      <c r="B53" s="39" t="s">
        <v>60</v>
      </c>
      <c r="C53" s="39" t="s">
        <v>61</v>
      </c>
      <c r="D53" s="39" t="s">
        <v>62</v>
      </c>
      <c r="E53" s="39" t="s">
        <v>63</v>
      </c>
      <c r="F53" s="39" t="s">
        <v>144</v>
      </c>
      <c r="G53" s="39" t="s">
        <v>145</v>
      </c>
      <c r="H53" s="39" t="s">
        <v>146</v>
      </c>
      <c r="I53" s="39" t="s">
        <v>147</v>
      </c>
    </row>
    <row r="54" spans="1:9" x14ac:dyDescent="0.35">
      <c r="A54" t="s">
        <v>69</v>
      </c>
      <c r="B54" t="s">
        <v>71</v>
      </c>
      <c r="C54" s="16"/>
      <c r="D54" s="16">
        <v>200000</v>
      </c>
      <c r="E54" s="16"/>
      <c r="F54" s="16">
        <v>200000</v>
      </c>
      <c r="G54" s="16"/>
      <c r="H54" s="38">
        <f>D49</f>
        <v>76.319999999999993</v>
      </c>
      <c r="I54" s="38">
        <f>H54*D54</f>
        <v>15263999.999999998</v>
      </c>
    </row>
    <row r="55" spans="1:9" ht="14.6" thickBot="1" x14ac:dyDescent="0.4">
      <c r="A55" s="6" t="s">
        <v>70</v>
      </c>
      <c r="B55" s="6" t="s">
        <v>71</v>
      </c>
      <c r="C55" s="17"/>
      <c r="D55" s="17">
        <v>200000</v>
      </c>
      <c r="E55" s="17"/>
      <c r="F55" s="17">
        <v>200000</v>
      </c>
      <c r="G55" s="17"/>
      <c r="H55" s="40">
        <f>D50</f>
        <v>76.319999999999993</v>
      </c>
      <c r="I55" s="40">
        <f>H55*D55</f>
        <v>15263999.999999998</v>
      </c>
    </row>
    <row r="56" spans="1:9" x14ac:dyDescent="0.35">
      <c r="A56" t="s">
        <v>69</v>
      </c>
      <c r="B56" t="s">
        <v>71</v>
      </c>
      <c r="C56" s="16"/>
      <c r="D56" s="16"/>
      <c r="E56" s="16">
        <v>150000</v>
      </c>
      <c r="F56" s="16">
        <v>150000</v>
      </c>
      <c r="G56" s="16"/>
      <c r="H56" s="38">
        <f>E49</f>
        <v>69.815999999999988</v>
      </c>
      <c r="I56" s="38">
        <f>H56*E56</f>
        <v>10472399.999999998</v>
      </c>
    </row>
    <row r="57" spans="1:9" ht="14.6" thickBot="1" x14ac:dyDescent="0.4">
      <c r="A57" s="6" t="s">
        <v>70</v>
      </c>
      <c r="B57" s="6" t="s">
        <v>71</v>
      </c>
      <c r="C57" s="17"/>
      <c r="D57" s="17"/>
      <c r="E57" s="17">
        <v>150000</v>
      </c>
      <c r="F57" s="17">
        <v>150000</v>
      </c>
      <c r="G57" s="17"/>
      <c r="H57" s="40">
        <f>E50</f>
        <v>69.815999999999988</v>
      </c>
      <c r="I57" s="40">
        <f>H57*E57</f>
        <v>10472399.999999998</v>
      </c>
    </row>
    <row r="58" spans="1:9" x14ac:dyDescent="0.35">
      <c r="A58" t="s">
        <v>69</v>
      </c>
      <c r="B58" t="s">
        <v>72</v>
      </c>
      <c r="C58" s="16"/>
      <c r="D58" s="16">
        <f>(D54*-20%)*'Q1'!N29</f>
        <v>-28078.396824064195</v>
      </c>
      <c r="E58" s="16"/>
      <c r="F58" s="16">
        <f>D58</f>
        <v>-28078.396824064195</v>
      </c>
      <c r="G58" s="16">
        <v>40000</v>
      </c>
      <c r="H58" s="38">
        <f>'Q1'!K33</f>
        <v>14.106464400872838</v>
      </c>
      <c r="I58" s="38">
        <f>H58*G58</f>
        <v>564258.57603491354</v>
      </c>
    </row>
    <row r="59" spans="1:9" ht="14.6" thickBot="1" x14ac:dyDescent="0.4">
      <c r="A59" s="6" t="s">
        <v>70</v>
      </c>
      <c r="B59" s="6" t="s">
        <v>72</v>
      </c>
      <c r="C59" s="17"/>
      <c r="D59" s="17"/>
      <c r="E59" s="17"/>
      <c r="F59" s="17"/>
      <c r="G59" s="17"/>
      <c r="H59" s="40"/>
      <c r="I59" s="40"/>
    </row>
    <row r="60" spans="1:9" x14ac:dyDescent="0.35">
      <c r="A60" t="s">
        <v>69</v>
      </c>
      <c r="B60" t="s">
        <v>88</v>
      </c>
      <c r="C60" s="16">
        <f>(E56*0.3)*'Q2'!L40</f>
        <v>14615.769413377913</v>
      </c>
      <c r="D60" s="16"/>
      <c r="E60" s="16">
        <f t="shared" ref="E60:E61" si="12">-C60</f>
        <v>-14615.769413377913</v>
      </c>
      <c r="F60" s="16"/>
      <c r="G60" s="16">
        <v>45000</v>
      </c>
      <c r="H60" s="38">
        <f>'Q2'!J44</f>
        <v>1.3872920081813849</v>
      </c>
      <c r="I60" s="38">
        <f>H60*G60</f>
        <v>62428.14036816232</v>
      </c>
    </row>
    <row r="61" spans="1:9" ht="14.6" thickBot="1" x14ac:dyDescent="0.4">
      <c r="A61" s="6" t="s">
        <v>70</v>
      </c>
      <c r="B61" s="6" t="s">
        <v>88</v>
      </c>
      <c r="C61" s="17">
        <f>(E57*0.3)*'Q2'!S40</f>
        <v>17140.382104502725</v>
      </c>
      <c r="D61" s="17"/>
      <c r="E61" s="17">
        <f t="shared" si="12"/>
        <v>-17140.382104502725</v>
      </c>
      <c r="F61" s="17"/>
      <c r="G61" s="17">
        <v>45000</v>
      </c>
      <c r="H61" s="40">
        <f>'Q2'!Q44</f>
        <v>3.6481305807629401</v>
      </c>
      <c r="I61" s="40">
        <f>H61*G61</f>
        <v>164165.8761343323</v>
      </c>
    </row>
    <row r="62" spans="1:9" x14ac:dyDescent="0.35">
      <c r="A62" t="s">
        <v>69</v>
      </c>
      <c r="B62" t="s">
        <v>106</v>
      </c>
      <c r="C62" s="16"/>
      <c r="D62" s="16"/>
      <c r="E62" s="16"/>
      <c r="F62" s="16"/>
      <c r="G62" s="16"/>
      <c r="H62" s="38"/>
      <c r="I62" s="38"/>
    </row>
    <row r="63" spans="1:9" ht="14.6" thickBot="1" x14ac:dyDescent="0.4">
      <c r="A63" s="6" t="s">
        <v>70</v>
      </c>
      <c r="B63" s="6" t="s">
        <v>106</v>
      </c>
      <c r="C63" s="17">
        <f>-E57*0.3</f>
        <v>-45000</v>
      </c>
      <c r="D63" s="17"/>
      <c r="E63" s="17"/>
      <c r="F63" s="17">
        <f>C63</f>
        <v>-45000</v>
      </c>
      <c r="G63" s="17"/>
      <c r="H63" s="40"/>
      <c r="I63" s="40"/>
    </row>
    <row r="64" spans="1:9" x14ac:dyDescent="0.35">
      <c r="A64" t="s">
        <v>69</v>
      </c>
      <c r="B64" t="s">
        <v>89</v>
      </c>
      <c r="C64" s="16"/>
      <c r="D64" s="16"/>
      <c r="E64" s="16">
        <f>-E56*0.25</f>
        <v>-37500</v>
      </c>
      <c r="F64" s="16">
        <f>E64</f>
        <v>-37500</v>
      </c>
      <c r="G64" s="16">
        <v>37500</v>
      </c>
      <c r="H64" s="38">
        <f>'Q3'!E5-MtM!E49</f>
        <v>2.6511186440677932</v>
      </c>
      <c r="I64" s="38">
        <f>H64*G64</f>
        <v>99416.949152542249</v>
      </c>
    </row>
    <row r="65" spans="1:9" ht="14.6" thickBot="1" x14ac:dyDescent="0.4">
      <c r="A65" s="6" t="s">
        <v>70</v>
      </c>
      <c r="B65" s="6" t="s">
        <v>89</v>
      </c>
      <c r="C65" s="17"/>
      <c r="D65" s="17"/>
      <c r="E65" s="17"/>
      <c r="F65" s="17"/>
      <c r="G65" s="17"/>
      <c r="H65" s="40"/>
      <c r="I65" s="40"/>
    </row>
    <row r="66" spans="1:9" x14ac:dyDescent="0.35">
      <c r="A66" t="s">
        <v>69</v>
      </c>
      <c r="B66" t="s">
        <v>108</v>
      </c>
      <c r="C66" s="16"/>
      <c r="D66" s="16">
        <f>(-0.15*D54)*'Q4'!K59</f>
        <v>-9509.1604215314419</v>
      </c>
      <c r="E66" s="16"/>
      <c r="F66" s="16">
        <f t="shared" ref="F66:F69" si="13">D66</f>
        <v>-9509.1604215314419</v>
      </c>
      <c r="G66" s="16">
        <v>30000</v>
      </c>
      <c r="H66" s="38">
        <f>'Q4'!K62</f>
        <v>3.035475113782816</v>
      </c>
      <c r="I66" s="38">
        <f>-H66*G66</f>
        <v>-91064.253413484475</v>
      </c>
    </row>
    <row r="67" spans="1:9" ht="14.6" thickBot="1" x14ac:dyDescent="0.4">
      <c r="A67" s="6" t="s">
        <v>70</v>
      </c>
      <c r="B67" s="6" t="s">
        <v>108</v>
      </c>
      <c r="C67" s="17"/>
      <c r="D67" s="17">
        <f>(-0.15*D55)*'Q4'!S59</f>
        <v>-11660.676049177908</v>
      </c>
      <c r="E67" s="17"/>
      <c r="F67" s="17">
        <f t="shared" si="13"/>
        <v>-11660.676049177908</v>
      </c>
      <c r="G67" s="17">
        <v>30000</v>
      </c>
      <c r="H67" s="40">
        <f>'Q4'!S62</f>
        <v>5.4227008896312228</v>
      </c>
      <c r="I67" s="40">
        <f>-H67*G67</f>
        <v>-162681.02668893669</v>
      </c>
    </row>
    <row r="68" spans="1:9" x14ac:dyDescent="0.35">
      <c r="A68" t="s">
        <v>69</v>
      </c>
      <c r="B68" t="s">
        <v>109</v>
      </c>
      <c r="C68" s="16"/>
      <c r="D68" s="16">
        <f>(-0.15*D54)*'Q4'!Q59</f>
        <v>-13376.8325510338</v>
      </c>
      <c r="E68" s="16"/>
      <c r="F68" s="16">
        <f t="shared" si="13"/>
        <v>-13376.8325510338</v>
      </c>
      <c r="G68" s="16">
        <v>30000</v>
      </c>
      <c r="H68" s="38">
        <f>'Q4'!O63</f>
        <v>6.3330759385412989</v>
      </c>
      <c r="I68" s="38">
        <f>H68*G68</f>
        <v>189992.27815623896</v>
      </c>
    </row>
    <row r="69" spans="1:9" ht="14.6" thickBot="1" x14ac:dyDescent="0.4">
      <c r="A69" s="6" t="s">
        <v>70</v>
      </c>
      <c r="B69" s="6" t="s">
        <v>109</v>
      </c>
      <c r="C69" s="17"/>
      <c r="D69" s="17">
        <f>(-0.15*D55)*'Q4'!Y59</f>
        <v>-12846.607876567932</v>
      </c>
      <c r="E69" s="17"/>
      <c r="F69" s="17">
        <f t="shared" si="13"/>
        <v>-12846.607876567932</v>
      </c>
      <c r="G69" s="17">
        <v>30000</v>
      </c>
      <c r="H69" s="40">
        <f>'Q4'!W63</f>
        <v>8.9268218040506753</v>
      </c>
      <c r="I69" s="40">
        <f>H69*G69</f>
        <v>267804.65412152023</v>
      </c>
    </row>
    <row r="70" spans="1:9" x14ac:dyDescent="0.35">
      <c r="A70" t="s">
        <v>69</v>
      </c>
      <c r="B70" t="s">
        <v>127</v>
      </c>
      <c r="C70" s="16"/>
      <c r="D70" s="16"/>
      <c r="E70" s="16"/>
      <c r="F70" s="16"/>
      <c r="G70" s="16"/>
      <c r="H70" s="38"/>
      <c r="I70" s="38"/>
    </row>
    <row r="71" spans="1:9" ht="14.6" thickBot="1" x14ac:dyDescent="0.4">
      <c r="A71" s="6" t="s">
        <v>70</v>
      </c>
      <c r="B71" s="6" t="s">
        <v>127</v>
      </c>
      <c r="C71" s="17"/>
      <c r="D71" s="17"/>
      <c r="E71" s="17">
        <f>-E57*0.25*'Q5'!C31</f>
        <v>-14954.519109647919</v>
      </c>
      <c r="F71" s="17">
        <f>E71</f>
        <v>-14954.519109647919</v>
      </c>
      <c r="G71" s="17">
        <v>37500</v>
      </c>
      <c r="H71" s="40">
        <f>'Q5'!C34</f>
        <v>3.2875654594235328</v>
      </c>
      <c r="I71" s="40">
        <f>-H71*G71</f>
        <v>-123283.70472838248</v>
      </c>
    </row>
    <row r="72" spans="1:9" x14ac:dyDescent="0.35">
      <c r="A72" t="s">
        <v>69</v>
      </c>
      <c r="B72" t="s">
        <v>128</v>
      </c>
      <c r="C72" s="16"/>
      <c r="D72" s="16"/>
      <c r="E72" s="16"/>
      <c r="F72" s="16"/>
      <c r="G72" s="16"/>
      <c r="H72" s="38"/>
      <c r="I72" s="38"/>
    </row>
    <row r="73" spans="1:9" ht="14.6" thickBot="1" x14ac:dyDescent="0.4">
      <c r="A73" s="6" t="s">
        <v>70</v>
      </c>
      <c r="B73" s="6" t="s">
        <v>128</v>
      </c>
      <c r="C73" s="17"/>
      <c r="D73" s="17"/>
      <c r="E73" s="17">
        <f>-E57*0.2*'Q5'!L31</f>
        <v>-9382.4317390004289</v>
      </c>
      <c r="F73" s="17">
        <f>E73</f>
        <v>-9382.4317390004289</v>
      </c>
      <c r="G73" s="17">
        <v>30000</v>
      </c>
      <c r="H73" s="40">
        <f>'Q5'!I35</f>
        <v>2.8603399054465868</v>
      </c>
      <c r="I73" s="40">
        <f>H73*G73</f>
        <v>85810.197163397606</v>
      </c>
    </row>
    <row r="74" spans="1:9" x14ac:dyDescent="0.35">
      <c r="A74" t="s">
        <v>69</v>
      </c>
      <c r="B74" t="s">
        <v>129</v>
      </c>
      <c r="C74" s="16"/>
      <c r="D74" s="16"/>
      <c r="E74" s="16"/>
      <c r="F74" s="16"/>
      <c r="G74" s="16"/>
      <c r="H74" s="38"/>
      <c r="I74" s="38"/>
    </row>
    <row r="75" spans="1:9" ht="14.6" thickBot="1" x14ac:dyDescent="0.4">
      <c r="A75" s="6" t="s">
        <v>70</v>
      </c>
      <c r="B75" s="6" t="s">
        <v>129</v>
      </c>
      <c r="C75" s="17">
        <f>-E57*0.1*'Q6'!K40</f>
        <v>-14617.632750636891</v>
      </c>
      <c r="D75" s="17"/>
      <c r="E75" s="17"/>
      <c r="F75" s="17">
        <f>C75</f>
        <v>-14617.632750636891</v>
      </c>
      <c r="G75" s="17">
        <v>15000</v>
      </c>
      <c r="H75" s="40">
        <f>'Q6'!K24</f>
        <v>3.4215567095501642</v>
      </c>
      <c r="I75" s="40">
        <f>-H75*G75</f>
        <v>-51323.350643252466</v>
      </c>
    </row>
    <row r="76" spans="1:9" x14ac:dyDescent="0.35">
      <c r="A76" t="s">
        <v>69</v>
      </c>
      <c r="B76" t="s">
        <v>130</v>
      </c>
      <c r="C76" s="16"/>
      <c r="D76" s="16"/>
      <c r="E76" s="16"/>
      <c r="F76" s="16"/>
      <c r="G76" s="16"/>
      <c r="H76" s="38"/>
      <c r="I76" s="38"/>
    </row>
    <row r="77" spans="1:9" ht="14.6" thickBot="1" x14ac:dyDescent="0.4">
      <c r="A77" s="6" t="s">
        <v>70</v>
      </c>
      <c r="B77" s="6" t="s">
        <v>130</v>
      </c>
      <c r="C77" s="17">
        <f>-E57*0.1*'Q6'!Q40</f>
        <v>-4406.6626048107337</v>
      </c>
      <c r="D77" s="17"/>
      <c r="E77" s="17"/>
      <c r="F77" s="17">
        <f>C77</f>
        <v>-4406.6626048107337</v>
      </c>
      <c r="G77" s="17">
        <v>15000</v>
      </c>
      <c r="H77" s="40">
        <f>'Q6'!O25</f>
        <v>3.4462956975483792</v>
      </c>
      <c r="I77" s="40">
        <f>H77*G77</f>
        <v>51694.435463225687</v>
      </c>
    </row>
    <row r="78" spans="1:9" x14ac:dyDescent="0.35">
      <c r="B78" s="30" t="s">
        <v>131</v>
      </c>
      <c r="C78" s="16">
        <f>SUM(C54:C77)</f>
        <v>-32268.14383756699</v>
      </c>
      <c r="D78" s="16">
        <f>SUM(D54:D77)</f>
        <v>324528.32627762476</v>
      </c>
      <c r="E78" s="16">
        <f>SUM(E54:E77)</f>
        <v>206406.89763347103</v>
      </c>
      <c r="F78" s="16">
        <f>SUM(F54:F77)</f>
        <v>498667.08007352869</v>
      </c>
      <c r="G78" s="16">
        <f>SUM(G54:G77)</f>
        <v>385000</v>
      </c>
      <c r="H78" s="38">
        <f t="shared" ref="H78:I78" si="14">SUM(H54:H77)</f>
        <v>350.79883715185963</v>
      </c>
      <c r="I78" s="38">
        <f t="shared" si="14"/>
        <v>52530018.771120273</v>
      </c>
    </row>
    <row r="80" spans="1:9" x14ac:dyDescent="0.35">
      <c r="A80" s="37" t="s">
        <v>67</v>
      </c>
      <c r="B80" s="35">
        <v>45352</v>
      </c>
    </row>
    <row r="81" spans="1:9" ht="14.6" thickBot="1" x14ac:dyDescent="0.4"/>
    <row r="82" spans="1:9" ht="14.6" thickBot="1" x14ac:dyDescent="0.4">
      <c r="B82" s="26" t="s">
        <v>143</v>
      </c>
      <c r="C82" s="41">
        <f>'Spot Prices'!B51</f>
        <v>79.97</v>
      </c>
      <c r="D82" s="41">
        <f>'Spot Prices'!E51</f>
        <v>82.55</v>
      </c>
      <c r="E82" s="41">
        <f>'Spot Prices'!H51</f>
        <v>78.376999999999995</v>
      </c>
    </row>
    <row r="83" spans="1:9" ht="14.6" thickBot="1" x14ac:dyDescent="0.4"/>
    <row r="84" spans="1:9" ht="14.6" thickBot="1" x14ac:dyDescent="0.4">
      <c r="A84" s="66" t="s">
        <v>65</v>
      </c>
      <c r="B84" s="67"/>
      <c r="C84" s="68" t="s">
        <v>66</v>
      </c>
      <c r="D84" s="69"/>
      <c r="E84" s="70"/>
    </row>
    <row r="85" spans="1:9" ht="14.6" thickBot="1" x14ac:dyDescent="0.4">
      <c r="A85" s="39" t="s">
        <v>59</v>
      </c>
      <c r="B85" s="39" t="s">
        <v>60</v>
      </c>
      <c r="C85" s="39" t="s">
        <v>61</v>
      </c>
      <c r="D85" s="39" t="s">
        <v>62</v>
      </c>
      <c r="E85" s="39" t="s">
        <v>63</v>
      </c>
      <c r="F85" s="39" t="s">
        <v>144</v>
      </c>
      <c r="G85" s="39" t="s">
        <v>145</v>
      </c>
      <c r="H85" s="39" t="s">
        <v>146</v>
      </c>
      <c r="I85" s="39" t="s">
        <v>147</v>
      </c>
    </row>
    <row r="86" spans="1:9" ht="14.6" thickBot="1" x14ac:dyDescent="0.4">
      <c r="A86" s="6" t="s">
        <v>70</v>
      </c>
      <c r="B86" s="6" t="s">
        <v>71</v>
      </c>
      <c r="C86" s="17"/>
      <c r="D86" s="17">
        <v>200000</v>
      </c>
      <c r="E86" s="17"/>
      <c r="F86" s="42">
        <v>200000</v>
      </c>
      <c r="G86" s="42"/>
      <c r="H86" s="43">
        <f>D82</f>
        <v>82.55</v>
      </c>
      <c r="I86" s="43">
        <f>H86*D86</f>
        <v>16510000</v>
      </c>
    </row>
    <row r="87" spans="1:9" ht="14.6" thickBot="1" x14ac:dyDescent="0.4">
      <c r="A87" s="6" t="s">
        <v>70</v>
      </c>
      <c r="B87" s="6" t="s">
        <v>71</v>
      </c>
      <c r="C87" s="17"/>
      <c r="D87" s="17"/>
      <c r="E87" s="17">
        <v>150000</v>
      </c>
      <c r="F87" s="42">
        <v>150000</v>
      </c>
      <c r="G87" s="42"/>
      <c r="H87" s="43">
        <f>E82</f>
        <v>78.376999999999995</v>
      </c>
      <c r="I87" s="43">
        <f>H87*E87</f>
        <v>11756550</v>
      </c>
    </row>
    <row r="88" spans="1:9" ht="14.6" thickBot="1" x14ac:dyDescent="0.4">
      <c r="A88" s="6" t="s">
        <v>70</v>
      </c>
      <c r="B88" s="6" t="s">
        <v>72</v>
      </c>
      <c r="C88" s="17"/>
      <c r="D88" s="17"/>
      <c r="E88" s="17"/>
      <c r="F88" s="42"/>
      <c r="G88" s="42"/>
      <c r="H88" s="43"/>
      <c r="I88" s="43"/>
    </row>
    <row r="89" spans="1:9" ht="14.6" thickBot="1" x14ac:dyDescent="0.4">
      <c r="A89" s="6" t="s">
        <v>70</v>
      </c>
      <c r="B89" s="6" t="s">
        <v>88</v>
      </c>
      <c r="C89" s="17">
        <f>(E87*0.3)*'Q2'!S62</f>
        <v>21389.607972893784</v>
      </c>
      <c r="D89" s="17"/>
      <c r="E89" s="17">
        <f t="shared" ref="E89" si="15">-C89</f>
        <v>-21389.607972893784</v>
      </c>
      <c r="F89" s="42"/>
      <c r="G89" s="42">
        <v>45000</v>
      </c>
      <c r="H89" s="43">
        <f>'Q2'!Q66</f>
        <v>3.7341218535536829</v>
      </c>
      <c r="I89" s="43">
        <f>H89*G89</f>
        <v>168035.48340991573</v>
      </c>
    </row>
    <row r="90" spans="1:9" ht="14.6" thickBot="1" x14ac:dyDescent="0.4">
      <c r="A90" s="6" t="s">
        <v>70</v>
      </c>
      <c r="B90" s="6" t="s">
        <v>106</v>
      </c>
      <c r="C90" s="17"/>
      <c r="D90" s="17"/>
      <c r="E90" s="17"/>
      <c r="F90" s="42"/>
      <c r="G90" s="42"/>
      <c r="H90" s="43"/>
      <c r="I90" s="43"/>
    </row>
    <row r="91" spans="1:9" ht="14.6" thickBot="1" x14ac:dyDescent="0.4">
      <c r="A91" s="6" t="s">
        <v>70</v>
      </c>
      <c r="B91" s="6" t="s">
        <v>89</v>
      </c>
      <c r="C91" s="17"/>
      <c r="D91" s="17"/>
      <c r="E91" s="17"/>
      <c r="F91" s="42"/>
      <c r="G91" s="42"/>
      <c r="H91" s="43"/>
      <c r="I91" s="43"/>
    </row>
    <row r="92" spans="1:9" ht="14.6" thickBot="1" x14ac:dyDescent="0.4">
      <c r="A92" s="6" t="s">
        <v>70</v>
      </c>
      <c r="B92" s="6" t="s">
        <v>108</v>
      </c>
      <c r="C92" s="17"/>
      <c r="D92" s="17">
        <f>(-0.15*D86)*'Q4'!S78</f>
        <v>-13126.103664364407</v>
      </c>
      <c r="E92" s="17"/>
      <c r="F92" s="42">
        <f t="shared" ref="F92:F93" si="16">D92</f>
        <v>-13126.103664364407</v>
      </c>
      <c r="G92" s="42">
        <v>30000</v>
      </c>
      <c r="H92" s="43">
        <f>'Q4'!S81</f>
        <v>5.140486454549503</v>
      </c>
      <c r="I92" s="43">
        <f>-H92*G92</f>
        <v>-154214.59363648508</v>
      </c>
    </row>
    <row r="93" spans="1:9" ht="14.6" thickBot="1" x14ac:dyDescent="0.4">
      <c r="A93" s="6" t="s">
        <v>70</v>
      </c>
      <c r="B93" s="6" t="s">
        <v>109</v>
      </c>
      <c r="C93" s="17"/>
      <c r="D93" s="17">
        <f>(-0.15*D86)*'Q4'!Y78</f>
        <v>-9272.2446938084868</v>
      </c>
      <c r="E93" s="17"/>
      <c r="F93" s="42">
        <f t="shared" si="16"/>
        <v>-9272.2446938084868</v>
      </c>
      <c r="G93" s="42">
        <v>30000</v>
      </c>
      <c r="H93" s="43">
        <f>'Q4'!W82</f>
        <v>3.9950602731889227</v>
      </c>
      <c r="I93" s="43">
        <f>H93*G93</f>
        <v>119851.80819566768</v>
      </c>
    </row>
    <row r="94" spans="1:9" ht="14.6" thickBot="1" x14ac:dyDescent="0.4">
      <c r="A94" s="6" t="s">
        <v>70</v>
      </c>
      <c r="B94" s="6" t="s">
        <v>127</v>
      </c>
      <c r="C94" s="17"/>
      <c r="D94" s="17"/>
      <c r="E94" s="17">
        <f>-E87*0.25*'Q5'!C48</f>
        <v>-25173.431218147827</v>
      </c>
      <c r="F94" s="17">
        <f>E94</f>
        <v>-25173.431218147827</v>
      </c>
      <c r="G94" s="42">
        <v>37500</v>
      </c>
      <c r="H94" s="43">
        <f>'Q5'!C51</f>
        <v>6.1219836647613448</v>
      </c>
      <c r="I94" s="43">
        <f>-H94*G94</f>
        <v>-229574.38742855043</v>
      </c>
    </row>
    <row r="95" spans="1:9" ht="14.6" thickBot="1" x14ac:dyDescent="0.4">
      <c r="A95" s="6" t="s">
        <v>70</v>
      </c>
      <c r="B95" s="6" t="s">
        <v>128</v>
      </c>
      <c r="C95" s="17"/>
      <c r="D95" s="17"/>
      <c r="E95" s="17">
        <f>-E87*0.2*'Q5'!L48</f>
        <v>-2018.0259190853988</v>
      </c>
      <c r="F95" s="17">
        <f>E95</f>
        <v>-2018.0259190853988</v>
      </c>
      <c r="G95" s="42">
        <v>30000</v>
      </c>
      <c r="H95" s="43">
        <f>'Q5'!I52</f>
        <v>0.31678793426941354</v>
      </c>
      <c r="I95" s="43">
        <f>H95*G95</f>
        <v>9503.6380280824069</v>
      </c>
    </row>
    <row r="96" spans="1:9" ht="14.6" thickBot="1" x14ac:dyDescent="0.4">
      <c r="A96" s="6" t="s">
        <v>70</v>
      </c>
      <c r="B96" s="6" t="s">
        <v>129</v>
      </c>
      <c r="C96" s="17"/>
      <c r="D96" s="17"/>
      <c r="E96" s="17"/>
      <c r="F96" s="17"/>
      <c r="G96" s="42"/>
      <c r="H96" s="43"/>
      <c r="I96" s="43"/>
    </row>
    <row r="97" spans="1:9" ht="14.6" thickBot="1" x14ac:dyDescent="0.4">
      <c r="A97" s="6" t="s">
        <v>70</v>
      </c>
      <c r="B97" s="6" t="s">
        <v>130</v>
      </c>
      <c r="C97" s="17"/>
      <c r="D97" s="17"/>
      <c r="E97" s="17"/>
      <c r="F97" s="17"/>
      <c r="G97" s="17"/>
      <c r="H97" s="40"/>
      <c r="I97" s="40"/>
    </row>
    <row r="98" spans="1:9" x14ac:dyDescent="0.35">
      <c r="B98" s="30" t="s">
        <v>131</v>
      </c>
      <c r="C98" s="16">
        <f>SUM(C86:C97)</f>
        <v>21389.607972893784</v>
      </c>
      <c r="D98" s="16">
        <f>SUM(D86:D97)</f>
        <v>177601.65164182711</v>
      </c>
      <c r="E98" s="16">
        <f>SUM(E86:E97)</f>
        <v>101418.93488987299</v>
      </c>
      <c r="F98" s="16">
        <f>SUM(F86:F97)</f>
        <v>300410.19450459385</v>
      </c>
      <c r="G98" s="16">
        <f>SUM(G86:G97)</f>
        <v>172500</v>
      </c>
      <c r="H98" s="38">
        <f t="shared" ref="H98:I98" si="17">SUM(H86:H97)</f>
        <v>180.23544018032288</v>
      </c>
      <c r="I98" s="38">
        <f t="shared" si="17"/>
        <v>28180151.948568627</v>
      </c>
    </row>
  </sheetData>
  <mergeCells count="6">
    <mergeCell ref="A7:B7"/>
    <mergeCell ref="C7:E7"/>
    <mergeCell ref="A52:B52"/>
    <mergeCell ref="C52:E52"/>
    <mergeCell ref="A84:B84"/>
    <mergeCell ref="C84:E84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DBCA58-10C0-4F0F-A94E-BF238F939F06}">
  <dimension ref="A1:J100"/>
  <sheetViews>
    <sheetView topLeftCell="A82" workbookViewId="0">
      <selection activeCell="J100" sqref="J100"/>
    </sheetView>
  </sheetViews>
  <sheetFormatPr defaultRowHeight="14.15" x14ac:dyDescent="0.35"/>
  <cols>
    <col min="1" max="1" width="8.35546875" bestFit="1" customWidth="1"/>
    <col min="2" max="2" width="27.0703125" bestFit="1" customWidth="1"/>
    <col min="3" max="3" width="10.140625" bestFit="1" customWidth="1"/>
    <col min="4" max="4" width="11.2109375" bestFit="1" customWidth="1"/>
    <col min="5" max="5" width="10.640625" bestFit="1" customWidth="1"/>
    <col min="6" max="6" width="11.7109375" bestFit="1" customWidth="1"/>
    <col min="7" max="7" width="10.640625" bestFit="1" customWidth="1"/>
    <col min="8" max="8" width="13.2109375" bestFit="1" customWidth="1"/>
    <col min="9" max="9" width="14.28515625" bestFit="1" customWidth="1"/>
    <col min="10" max="10" width="15.42578125" bestFit="1" customWidth="1"/>
  </cols>
  <sheetData>
    <row r="1" spans="1:10" x14ac:dyDescent="0.35">
      <c r="A1" s="37" t="s">
        <v>150</v>
      </c>
      <c r="B1" s="37" t="s">
        <v>115</v>
      </c>
    </row>
    <row r="2" spans="1:10" ht="14.6" thickBot="1" x14ac:dyDescent="0.4"/>
    <row r="3" spans="1:10" ht="14.6" thickBot="1" x14ac:dyDescent="0.4">
      <c r="B3" s="44" t="s">
        <v>151</v>
      </c>
      <c r="C3" s="41">
        <f>AVERAGE('Spot Prices'!B72:B93)</f>
        <v>73.827272727272742</v>
      </c>
      <c r="D3" s="41">
        <f>AVERAGE('Spot Prices'!E72:E93)</f>
        <v>76.341818181818198</v>
      </c>
      <c r="E3" s="41">
        <f>AVERAGE('Spot Prices'!H72:H93)</f>
        <v>70.837590909090906</v>
      </c>
    </row>
    <row r="6" spans="1:10" ht="14.6" thickBot="1" x14ac:dyDescent="0.4"/>
    <row r="7" spans="1:10" ht="14.6" thickBot="1" x14ac:dyDescent="0.4">
      <c r="A7" s="62" t="s">
        <v>65</v>
      </c>
      <c r="B7" s="63"/>
      <c r="C7" s="64" t="s">
        <v>66</v>
      </c>
      <c r="D7" s="65"/>
      <c r="E7" s="63"/>
      <c r="F7" s="37"/>
      <c r="G7" s="37"/>
      <c r="H7" s="37"/>
      <c r="I7" s="37"/>
    </row>
    <row r="8" spans="1:10" ht="14.6" thickBot="1" x14ac:dyDescent="0.4">
      <c r="A8" s="39" t="s">
        <v>59</v>
      </c>
      <c r="B8" s="39" t="s">
        <v>60</v>
      </c>
      <c r="C8" s="39" t="s">
        <v>61</v>
      </c>
      <c r="D8" s="39" t="s">
        <v>62</v>
      </c>
      <c r="E8" s="39" t="s">
        <v>63</v>
      </c>
      <c r="F8" s="39" t="s">
        <v>144</v>
      </c>
      <c r="G8" s="39" t="s">
        <v>145</v>
      </c>
      <c r="H8" s="39" t="s">
        <v>152</v>
      </c>
      <c r="I8" s="39" t="s">
        <v>153</v>
      </c>
      <c r="J8" s="39" t="s">
        <v>154</v>
      </c>
    </row>
    <row r="9" spans="1:10" x14ac:dyDescent="0.35">
      <c r="A9" t="s">
        <v>68</v>
      </c>
      <c r="B9" t="s">
        <v>71</v>
      </c>
      <c r="C9" s="16"/>
      <c r="D9" s="16">
        <v>200000</v>
      </c>
      <c r="E9" s="16"/>
      <c r="F9" s="16">
        <v>200000</v>
      </c>
      <c r="G9" s="16"/>
      <c r="H9" s="38"/>
      <c r="I9" s="38">
        <f>F9*D3</f>
        <v>15268363.63636364</v>
      </c>
      <c r="J9" s="38">
        <f>SUM(H9:I9)</f>
        <v>15268363.63636364</v>
      </c>
    </row>
    <row r="10" spans="1:10" x14ac:dyDescent="0.35">
      <c r="A10" t="s">
        <v>69</v>
      </c>
      <c r="B10" t="s">
        <v>71</v>
      </c>
      <c r="C10" s="16"/>
      <c r="D10" s="16">
        <v>200000</v>
      </c>
      <c r="E10" s="16"/>
      <c r="F10" s="16">
        <v>200000</v>
      </c>
      <c r="G10" s="16"/>
      <c r="H10" s="38">
        <f>MtM!I54-MtM!I10</f>
        <v>413999.99999999814</v>
      </c>
      <c r="I10" s="38"/>
      <c r="J10" s="38">
        <f t="shared" ref="J10:J44" si="0">SUM(H10:I10)</f>
        <v>413999.99999999814</v>
      </c>
    </row>
    <row r="11" spans="1:10" ht="14.6" thickBot="1" x14ac:dyDescent="0.4">
      <c r="A11" s="6" t="s">
        <v>70</v>
      </c>
      <c r="B11" s="6" t="s">
        <v>71</v>
      </c>
      <c r="C11" s="17"/>
      <c r="D11" s="17">
        <v>200000</v>
      </c>
      <c r="E11" s="17"/>
      <c r="F11" s="17">
        <v>200000</v>
      </c>
      <c r="G11" s="17"/>
      <c r="H11" s="40">
        <f>MtM!I55-MtM!I11</f>
        <v>375999.99999999814</v>
      </c>
      <c r="I11" s="40"/>
      <c r="J11" s="40">
        <f t="shared" si="0"/>
        <v>375999.99999999814</v>
      </c>
    </row>
    <row r="12" spans="1:10" x14ac:dyDescent="0.35">
      <c r="A12" t="s">
        <v>68</v>
      </c>
      <c r="B12" t="s">
        <v>71</v>
      </c>
      <c r="C12" s="16"/>
      <c r="D12" s="16"/>
      <c r="E12" s="16">
        <v>150000</v>
      </c>
      <c r="F12" s="16">
        <v>150000</v>
      </c>
      <c r="G12" s="16"/>
      <c r="H12" s="38"/>
      <c r="I12" s="38">
        <f>F12*E3</f>
        <v>10625638.636363637</v>
      </c>
      <c r="J12" s="38">
        <f t="shared" si="0"/>
        <v>10625638.636363637</v>
      </c>
    </row>
    <row r="13" spans="1:10" x14ac:dyDescent="0.35">
      <c r="A13" t="s">
        <v>69</v>
      </c>
      <c r="B13" t="s">
        <v>71</v>
      </c>
      <c r="C13" s="16"/>
      <c r="D13" s="16"/>
      <c r="E13" s="16">
        <v>150000</v>
      </c>
      <c r="F13" s="16">
        <v>150000</v>
      </c>
      <c r="G13" s="16"/>
      <c r="H13" s="38">
        <f>MtM!I56-MtM!I13</f>
        <v>23099.999999998137</v>
      </c>
      <c r="I13" s="38"/>
      <c r="J13" s="38">
        <f t="shared" si="0"/>
        <v>23099.999999998137</v>
      </c>
    </row>
    <row r="14" spans="1:10" ht="14.6" thickBot="1" x14ac:dyDescent="0.4">
      <c r="A14" s="6" t="s">
        <v>70</v>
      </c>
      <c r="B14" s="6" t="s">
        <v>71</v>
      </c>
      <c r="C14" s="17"/>
      <c r="D14" s="17"/>
      <c r="E14" s="17">
        <v>150000</v>
      </c>
      <c r="F14" s="17">
        <v>150000</v>
      </c>
      <c r="G14" s="17"/>
      <c r="H14" s="40">
        <f>MtM!I57-MtM!I14</f>
        <v>-5400.0000000018626</v>
      </c>
      <c r="I14" s="40"/>
      <c r="J14" s="40">
        <f t="shared" si="0"/>
        <v>-5400.0000000018626</v>
      </c>
    </row>
    <row r="15" spans="1:10" x14ac:dyDescent="0.35">
      <c r="A15" t="s">
        <v>68</v>
      </c>
      <c r="B15" t="s">
        <v>72</v>
      </c>
      <c r="C15" s="16"/>
      <c r="D15" s="16">
        <f>(D9*-20%)*'Q1'!G13</f>
        <v>-29777.026976834612</v>
      </c>
      <c r="E15" s="16"/>
      <c r="F15" s="16">
        <f>D15</f>
        <v>-29777.026976834612</v>
      </c>
      <c r="G15" s="16">
        <f>40000</f>
        <v>40000</v>
      </c>
      <c r="H15" s="38"/>
      <c r="I15" s="38">
        <f>IF('Q1'!D6-'P&amp;L'!D3&gt;0, ('Q1'!D6-'P&amp;L'!D3)*'P&amp;L'!G15, 0)</f>
        <v>460327.27272727183</v>
      </c>
      <c r="J15" s="38">
        <f t="shared" si="0"/>
        <v>460327.27272727183</v>
      </c>
    </row>
    <row r="16" spans="1:10" x14ac:dyDescent="0.35">
      <c r="A16" t="s">
        <v>69</v>
      </c>
      <c r="B16" t="s">
        <v>72</v>
      </c>
      <c r="C16" s="16"/>
      <c r="D16" s="16">
        <f>(D10*-20%)*'Q1'!N13</f>
        <v>-25919.504876214804</v>
      </c>
      <c r="E16" s="16"/>
      <c r="F16" s="16">
        <f>D16</f>
        <v>-25919.504876214804</v>
      </c>
      <c r="G16" s="16">
        <f>40000</f>
        <v>40000</v>
      </c>
      <c r="H16" s="38">
        <f>MtM!I58-MtM!I16</f>
        <v>-146400.24863015639</v>
      </c>
      <c r="I16" s="38"/>
      <c r="J16" s="38">
        <f t="shared" si="0"/>
        <v>-146400.24863015639</v>
      </c>
    </row>
    <row r="17" spans="1:10" ht="14.6" thickBot="1" x14ac:dyDescent="0.4">
      <c r="A17" s="6" t="s">
        <v>70</v>
      </c>
      <c r="B17" s="6" t="s">
        <v>72</v>
      </c>
      <c r="C17" s="17"/>
      <c r="D17" s="17"/>
      <c r="E17" s="17"/>
      <c r="F17" s="17"/>
      <c r="G17" s="17"/>
      <c r="H17" s="40"/>
      <c r="I17" s="40"/>
      <c r="J17" s="40">
        <f t="shared" si="0"/>
        <v>0</v>
      </c>
    </row>
    <row r="18" spans="1:10" x14ac:dyDescent="0.35">
      <c r="A18" t="s">
        <v>68</v>
      </c>
      <c r="B18" t="s">
        <v>88</v>
      </c>
      <c r="C18" s="16">
        <f>(E12*0.3)*'Q2'!E18</f>
        <v>20548.470878868589</v>
      </c>
      <c r="D18" s="16"/>
      <c r="E18" s="16">
        <f>-C18</f>
        <v>-20548.470878868589</v>
      </c>
      <c r="F18" s="16"/>
      <c r="G18" s="16">
        <v>45000</v>
      </c>
      <c r="H18" s="38"/>
      <c r="I18" s="38">
        <f>IF('Q2'!G5&gt;'Q2'!C7, 'P&amp;L'!G18*('Q2'!G5-'Q2'!C7),0)</f>
        <v>0</v>
      </c>
      <c r="J18" s="38">
        <f t="shared" si="0"/>
        <v>0</v>
      </c>
    </row>
    <row r="19" spans="1:10" x14ac:dyDescent="0.35">
      <c r="A19" t="s">
        <v>69</v>
      </c>
      <c r="B19" t="s">
        <v>88</v>
      </c>
      <c r="C19" s="16">
        <f>(E13*0.3)*'Q2'!L18</f>
        <v>20175.239183787224</v>
      </c>
      <c r="D19" s="16"/>
      <c r="E19" s="16">
        <f t="shared" ref="E19:E20" si="1">-C19</f>
        <v>-20175.239183787224</v>
      </c>
      <c r="F19" s="16"/>
      <c r="G19" s="16">
        <v>45000</v>
      </c>
      <c r="H19" s="38">
        <f>MtM!I60-MtM!I19</f>
        <v>-78873.179679782028</v>
      </c>
      <c r="I19" s="38"/>
      <c r="J19" s="38">
        <f t="shared" si="0"/>
        <v>-78873.179679782028</v>
      </c>
    </row>
    <row r="20" spans="1:10" ht="14.6" thickBot="1" x14ac:dyDescent="0.4">
      <c r="A20" s="6" t="s">
        <v>70</v>
      </c>
      <c r="B20" s="6" t="s">
        <v>88</v>
      </c>
      <c r="C20" s="17">
        <f>(E14*0.3)*'Q2'!S18</f>
        <v>19751.071012585227</v>
      </c>
      <c r="D20" s="17"/>
      <c r="E20" s="17">
        <f t="shared" si="1"/>
        <v>-19751.071012585227</v>
      </c>
      <c r="F20" s="17"/>
      <c r="G20" s="17">
        <v>45000</v>
      </c>
      <c r="H20" s="40">
        <f>MtM!I61-MtM!I20</f>
        <v>-84549.772809469054</v>
      </c>
      <c r="I20" s="40"/>
      <c r="J20" s="40">
        <f t="shared" si="0"/>
        <v>-84549.772809469054</v>
      </c>
    </row>
    <row r="21" spans="1:10" x14ac:dyDescent="0.35">
      <c r="A21" t="s">
        <v>68</v>
      </c>
      <c r="B21" t="s">
        <v>106</v>
      </c>
      <c r="C21" s="16"/>
      <c r="D21" s="16"/>
      <c r="E21" s="16"/>
      <c r="F21" s="16"/>
      <c r="G21" s="16"/>
      <c r="H21" s="38"/>
      <c r="I21" s="38"/>
      <c r="J21" s="38">
        <f t="shared" si="0"/>
        <v>0</v>
      </c>
    </row>
    <row r="22" spans="1:10" x14ac:dyDescent="0.35">
      <c r="A22" t="s">
        <v>69</v>
      </c>
      <c r="B22" t="s">
        <v>106</v>
      </c>
      <c r="C22" s="16">
        <f>-E13*0.3</f>
        <v>-45000</v>
      </c>
      <c r="D22" s="16"/>
      <c r="E22" s="16"/>
      <c r="F22" s="16">
        <f>C22</f>
        <v>-45000</v>
      </c>
      <c r="G22" s="16">
        <v>45000</v>
      </c>
      <c r="H22" s="38"/>
      <c r="I22" s="38">
        <f>G22*('WTI Future Prices'!G100-'WTI Future Prices'!G76)</f>
        <v>-159299.99999999965</v>
      </c>
      <c r="J22" s="38">
        <f t="shared" si="0"/>
        <v>-159299.99999999965</v>
      </c>
    </row>
    <row r="23" spans="1:10" ht="14.6" thickBot="1" x14ac:dyDescent="0.4">
      <c r="A23" s="6" t="s">
        <v>70</v>
      </c>
      <c r="B23" s="6" t="s">
        <v>106</v>
      </c>
      <c r="C23" s="17">
        <f>-E14*0.3</f>
        <v>-45000</v>
      </c>
      <c r="D23" s="17"/>
      <c r="E23" s="17"/>
      <c r="F23" s="17">
        <f>C23</f>
        <v>-45000</v>
      </c>
      <c r="G23" s="17">
        <v>45000</v>
      </c>
      <c r="H23" s="40"/>
      <c r="I23" s="40">
        <f>G23*('WTI Future Prices'!H100-'WTI Future Prices'!H76)</f>
        <v>-89099.999999999534</v>
      </c>
      <c r="J23" s="40">
        <f t="shared" si="0"/>
        <v>-89099.999999999534</v>
      </c>
    </row>
    <row r="24" spans="1:10" x14ac:dyDescent="0.35">
      <c r="A24" t="s">
        <v>68</v>
      </c>
      <c r="B24" t="s">
        <v>89</v>
      </c>
      <c r="C24" s="16"/>
      <c r="D24" s="16"/>
      <c r="E24" s="16">
        <f>-E12*0.25</f>
        <v>-37500</v>
      </c>
      <c r="F24" s="16">
        <f>E24</f>
        <v>-37500</v>
      </c>
      <c r="G24" s="16">
        <v>37500</v>
      </c>
      <c r="H24" s="38"/>
      <c r="I24" s="38">
        <f>IF('Q3'!E5&gt;'P&amp;L'!E3, ('Q3'!E5-'P&amp;L'!E3)*'P&amp;L'!G24,0)</f>
        <v>61107.290061632826</v>
      </c>
      <c r="J24" s="38">
        <f t="shared" si="0"/>
        <v>61107.290061632826</v>
      </c>
    </row>
    <row r="25" spans="1:10" x14ac:dyDescent="0.35">
      <c r="A25" t="s">
        <v>69</v>
      </c>
      <c r="B25" t="s">
        <v>89</v>
      </c>
      <c r="C25" s="16"/>
      <c r="D25" s="16"/>
      <c r="E25" s="16">
        <f>-E13*0.25</f>
        <v>-37500</v>
      </c>
      <c r="F25" s="16">
        <f>E25</f>
        <v>-37500</v>
      </c>
      <c r="G25" s="16">
        <v>37500</v>
      </c>
      <c r="H25" s="38">
        <f>MtM!I64-MtM!I25</f>
        <v>-5774.9999999993306</v>
      </c>
      <c r="I25" s="38"/>
      <c r="J25" s="38">
        <f t="shared" si="0"/>
        <v>-5774.9999999993306</v>
      </c>
    </row>
    <row r="26" spans="1:10" ht="14.6" thickBot="1" x14ac:dyDescent="0.4">
      <c r="A26" s="6" t="s">
        <v>70</v>
      </c>
      <c r="B26" s="6" t="s">
        <v>89</v>
      </c>
      <c r="C26" s="17"/>
      <c r="D26" s="17"/>
      <c r="E26" s="17"/>
      <c r="F26" s="17"/>
      <c r="G26" s="17"/>
      <c r="H26" s="40"/>
      <c r="I26" s="40"/>
      <c r="J26" s="40">
        <f t="shared" si="0"/>
        <v>0</v>
      </c>
    </row>
    <row r="27" spans="1:10" x14ac:dyDescent="0.35">
      <c r="A27" t="s">
        <v>68</v>
      </c>
      <c r="B27" t="s">
        <v>108</v>
      </c>
      <c r="C27" s="22"/>
      <c r="D27" s="22">
        <f>(-15%*D9)*'Q4'!C40</f>
        <v>-8641.5726807164665</v>
      </c>
      <c r="E27" s="22"/>
      <c r="F27" s="16">
        <f>D27</f>
        <v>-8641.5726807164665</v>
      </c>
      <c r="G27" s="16">
        <v>30000</v>
      </c>
      <c r="H27" s="38"/>
      <c r="I27" s="38">
        <f>IF(D3&gt;'Q4'!C32,'P&amp;L'!G27*('P&amp;L'!D3-'Q4'!C32),0)</f>
        <v>0</v>
      </c>
      <c r="J27" s="38">
        <f t="shared" si="0"/>
        <v>0</v>
      </c>
    </row>
    <row r="28" spans="1:10" x14ac:dyDescent="0.35">
      <c r="A28" t="s">
        <v>69</v>
      </c>
      <c r="B28" t="s">
        <v>108</v>
      </c>
      <c r="C28" s="16"/>
      <c r="D28" s="16">
        <f>(-0.15*D10)*'Q4'!K40</f>
        <v>-10987.449678179542</v>
      </c>
      <c r="E28" s="16"/>
      <c r="F28" s="16">
        <f t="shared" ref="F28:F29" si="2">D28</f>
        <v>-10987.449678179542</v>
      </c>
      <c r="G28" s="16">
        <v>30000</v>
      </c>
      <c r="H28" s="38">
        <f>MtM!I66-MtM!I28</f>
        <v>54747.545677625967</v>
      </c>
      <c r="I28" s="38"/>
      <c r="J28" s="38">
        <f t="shared" si="0"/>
        <v>54747.545677625967</v>
      </c>
    </row>
    <row r="29" spans="1:10" ht="14.6" thickBot="1" x14ac:dyDescent="0.4">
      <c r="A29" s="6" t="s">
        <v>70</v>
      </c>
      <c r="B29" s="6" t="s">
        <v>108</v>
      </c>
      <c r="C29" s="17"/>
      <c r="D29" s="17">
        <f>(-0.15*D11)*'Q4'!S40</f>
        <v>-12212.977592369141</v>
      </c>
      <c r="E29" s="17"/>
      <c r="F29" s="17">
        <f t="shared" si="2"/>
        <v>-12212.977592369141</v>
      </c>
      <c r="G29" s="17">
        <v>30000</v>
      </c>
      <c r="H29" s="40">
        <f>MtM!I67-MtM!I29</f>
        <v>37034.019552336162</v>
      </c>
      <c r="I29" s="40"/>
      <c r="J29" s="40">
        <f t="shared" si="0"/>
        <v>37034.019552336162</v>
      </c>
    </row>
    <row r="30" spans="1:10" x14ac:dyDescent="0.35">
      <c r="A30" t="s">
        <v>68</v>
      </c>
      <c r="B30" t="s">
        <v>109</v>
      </c>
      <c r="C30" s="22"/>
      <c r="D30" s="22">
        <f>(-15%*D9)*'Q4'!I40</f>
        <v>-14891.847991841118</v>
      </c>
      <c r="E30" s="22"/>
      <c r="F30" s="16">
        <f>D30</f>
        <v>-14891.847991841118</v>
      </c>
      <c r="G30" s="16">
        <v>30000</v>
      </c>
      <c r="H30" s="38"/>
      <c r="I30" s="38">
        <f>IF(D3&lt;'Q4'!G32,'P&amp;L'!G30*('Q4'!G32-'P&amp;L'!D3),0)</f>
        <v>0</v>
      </c>
      <c r="J30" s="38">
        <f t="shared" si="0"/>
        <v>0</v>
      </c>
    </row>
    <row r="31" spans="1:10" x14ac:dyDescent="0.35">
      <c r="A31" t="s">
        <v>69</v>
      </c>
      <c r="B31" t="s">
        <v>109</v>
      </c>
      <c r="C31" s="16"/>
      <c r="D31" s="16">
        <f>(-0.15*D10)*'Q4'!Q40</f>
        <v>-13911.180041063384</v>
      </c>
      <c r="E31" s="16"/>
      <c r="F31" s="16">
        <f t="shared" ref="F31:F32" si="3">D31</f>
        <v>-13911.180041063384</v>
      </c>
      <c r="G31" s="16">
        <v>30000</v>
      </c>
      <c r="H31" s="38">
        <f>MtM!I68-MtM!I31</f>
        <v>-105499.39398166834</v>
      </c>
      <c r="I31" s="38"/>
      <c r="J31" s="38">
        <f t="shared" si="0"/>
        <v>-105499.39398166834</v>
      </c>
    </row>
    <row r="32" spans="1:10" ht="14.6" thickBot="1" x14ac:dyDescent="0.4">
      <c r="A32" s="6" t="s">
        <v>70</v>
      </c>
      <c r="B32" s="6" t="s">
        <v>109</v>
      </c>
      <c r="C32" s="17"/>
      <c r="D32" s="17">
        <f>(-0.15*D11)*'Q4'!Y40</f>
        <v>-13287.829494920006</v>
      </c>
      <c r="E32" s="17"/>
      <c r="F32" s="17">
        <f t="shared" si="3"/>
        <v>-13287.829494920006</v>
      </c>
      <c r="G32" s="17">
        <v>30000</v>
      </c>
      <c r="H32" s="40">
        <f>MtM!I69-MtM!I32</f>
        <v>-85073.781623169139</v>
      </c>
      <c r="I32" s="40"/>
      <c r="J32" s="40">
        <f t="shared" si="0"/>
        <v>-85073.781623169139</v>
      </c>
    </row>
    <row r="33" spans="1:10" x14ac:dyDescent="0.35">
      <c r="A33" t="s">
        <v>155</v>
      </c>
      <c r="B33" t="s">
        <v>127</v>
      </c>
      <c r="C33" s="16"/>
      <c r="D33" s="16"/>
      <c r="E33" s="16"/>
      <c r="F33" s="16"/>
      <c r="G33" s="16"/>
      <c r="H33" s="38"/>
      <c r="I33" s="38"/>
      <c r="J33" s="38">
        <f t="shared" si="0"/>
        <v>0</v>
      </c>
    </row>
    <row r="34" spans="1:10" x14ac:dyDescent="0.35">
      <c r="A34" t="s">
        <v>69</v>
      </c>
      <c r="B34" t="s">
        <v>127</v>
      </c>
      <c r="C34" s="16"/>
      <c r="D34" s="16"/>
      <c r="E34" s="16"/>
      <c r="F34" s="16"/>
      <c r="G34" s="16"/>
      <c r="H34" s="38"/>
      <c r="I34" s="38"/>
      <c r="J34" s="38">
        <f t="shared" si="0"/>
        <v>0</v>
      </c>
    </row>
    <row r="35" spans="1:10" ht="14.6" thickBot="1" x14ac:dyDescent="0.4">
      <c r="A35" s="6" t="s">
        <v>70</v>
      </c>
      <c r="B35" s="6" t="s">
        <v>127</v>
      </c>
      <c r="C35" s="17"/>
      <c r="D35" s="17"/>
      <c r="E35" s="6"/>
      <c r="F35" s="17"/>
      <c r="G35" s="17">
        <v>37500</v>
      </c>
      <c r="H35" s="40">
        <f>G35*('Q5'!C16-'Q5'!C34)</f>
        <v>28493.044549221126</v>
      </c>
      <c r="I35" s="40">
        <f>G35*'Q5'!C16</f>
        <v>151776.74927760361</v>
      </c>
      <c r="J35" s="40">
        <f t="shared" si="0"/>
        <v>180269.79382682472</v>
      </c>
    </row>
    <row r="36" spans="1:10" x14ac:dyDescent="0.35">
      <c r="A36" t="s">
        <v>68</v>
      </c>
      <c r="B36" t="s">
        <v>128</v>
      </c>
      <c r="C36" s="16"/>
      <c r="D36" s="16"/>
      <c r="F36" s="16"/>
      <c r="G36" s="16"/>
      <c r="H36" s="38"/>
      <c r="I36" s="38"/>
      <c r="J36" s="38">
        <f t="shared" si="0"/>
        <v>0</v>
      </c>
    </row>
    <row r="37" spans="1:10" x14ac:dyDescent="0.35">
      <c r="A37" t="s">
        <v>69</v>
      </c>
      <c r="B37" t="s">
        <v>128</v>
      </c>
      <c r="C37" s="16"/>
      <c r="D37" s="16"/>
      <c r="E37" s="16"/>
      <c r="F37" s="16"/>
      <c r="G37" s="16"/>
      <c r="H37" s="38"/>
      <c r="I37" s="38"/>
      <c r="J37" s="38">
        <f t="shared" si="0"/>
        <v>0</v>
      </c>
    </row>
    <row r="38" spans="1:10" ht="14.6" thickBot="1" x14ac:dyDescent="0.4">
      <c r="A38" s="6" t="s">
        <v>70</v>
      </c>
      <c r="B38" s="6" t="s">
        <v>128</v>
      </c>
      <c r="C38" s="17"/>
      <c r="D38" s="17"/>
      <c r="E38" s="6"/>
      <c r="F38" s="17"/>
      <c r="G38" s="17">
        <v>30000</v>
      </c>
      <c r="H38" s="40">
        <f>G38*('Q5'!I35-'Q5'!I17)</f>
        <v>-39332.844262249084</v>
      </c>
      <c r="I38" s="40">
        <f>-G38*'Q5'!I17</f>
        <v>-125143.04142564669</v>
      </c>
      <c r="J38" s="40">
        <f t="shared" si="0"/>
        <v>-164475.88568789576</v>
      </c>
    </row>
    <row r="39" spans="1:10" x14ac:dyDescent="0.35">
      <c r="A39" t="s">
        <v>68</v>
      </c>
      <c r="B39" t="s">
        <v>129</v>
      </c>
      <c r="C39" s="16"/>
      <c r="D39" s="16"/>
      <c r="F39" s="16"/>
      <c r="G39" s="16"/>
      <c r="H39" s="38"/>
      <c r="I39" s="38"/>
      <c r="J39" s="38">
        <f t="shared" si="0"/>
        <v>0</v>
      </c>
    </row>
    <row r="40" spans="1:10" x14ac:dyDescent="0.35">
      <c r="A40" t="s">
        <v>69</v>
      </c>
      <c r="B40" t="s">
        <v>129</v>
      </c>
      <c r="C40" s="16"/>
      <c r="D40" s="16"/>
      <c r="E40" s="16"/>
      <c r="F40" s="16"/>
      <c r="G40" s="16">
        <v>15000</v>
      </c>
      <c r="H40" s="38"/>
      <c r="I40" s="38">
        <f>G40*'Q6'!K24</f>
        <v>51323.350643252466</v>
      </c>
      <c r="J40" s="38">
        <f t="shared" si="0"/>
        <v>51323.350643252466</v>
      </c>
    </row>
    <row r="41" spans="1:10" ht="14.6" thickBot="1" x14ac:dyDescent="0.4">
      <c r="A41" s="6" t="s">
        <v>70</v>
      </c>
      <c r="B41" s="6" t="s">
        <v>129</v>
      </c>
      <c r="C41" s="17"/>
      <c r="D41" s="17"/>
      <c r="E41" s="17"/>
      <c r="F41" s="17"/>
      <c r="G41" s="17">
        <v>15000</v>
      </c>
      <c r="H41" s="40">
        <f>G41*('Q6'!K24-'Q6'!K43)</f>
        <v>24627.998761717598</v>
      </c>
      <c r="I41" s="40">
        <f>G41*'Q6'!K43</f>
        <v>26695.351881534865</v>
      </c>
      <c r="J41" s="40">
        <f t="shared" si="0"/>
        <v>51323.350643252459</v>
      </c>
    </row>
    <row r="42" spans="1:10" x14ac:dyDescent="0.35">
      <c r="A42" t="s">
        <v>68</v>
      </c>
      <c r="B42" t="s">
        <v>130</v>
      </c>
      <c r="C42" s="16"/>
      <c r="D42" s="16"/>
      <c r="E42" s="16"/>
      <c r="F42" s="16"/>
      <c r="G42" s="16"/>
      <c r="H42" s="38"/>
      <c r="I42" s="38"/>
      <c r="J42" s="38">
        <f t="shared" si="0"/>
        <v>0</v>
      </c>
    </row>
    <row r="43" spans="1:10" x14ac:dyDescent="0.35">
      <c r="A43" t="s">
        <v>69</v>
      </c>
      <c r="B43" t="s">
        <v>130</v>
      </c>
      <c r="C43" s="16"/>
      <c r="D43" s="16"/>
      <c r="E43" s="16"/>
      <c r="F43" s="16"/>
      <c r="G43" s="16">
        <v>15000</v>
      </c>
      <c r="H43" s="38"/>
      <c r="I43" s="38">
        <f>-G43*'Q6'!O25</f>
        <v>-51694.435463225687</v>
      </c>
      <c r="J43" s="38">
        <f t="shared" si="0"/>
        <v>-51694.435463225687</v>
      </c>
    </row>
    <row r="44" spans="1:10" ht="14.6" thickBot="1" x14ac:dyDescent="0.4">
      <c r="A44" s="6" t="s">
        <v>70</v>
      </c>
      <c r="B44" s="6" t="s">
        <v>130</v>
      </c>
      <c r="C44" s="17"/>
      <c r="D44" s="17"/>
      <c r="E44" s="17"/>
      <c r="F44" s="17"/>
      <c r="G44" s="17">
        <v>15000</v>
      </c>
      <c r="H44" s="40">
        <f>G44*('Q6'!O44-'Q6'!O25)</f>
        <v>-24706.120954857073</v>
      </c>
      <c r="I44" s="40">
        <f>-G44*'Q6'!O44</f>
        <v>-26988.314508368614</v>
      </c>
      <c r="J44" s="40">
        <f t="shared" si="0"/>
        <v>-51694.435463225687</v>
      </c>
    </row>
    <row r="45" spans="1:10" x14ac:dyDescent="0.35">
      <c r="B45" s="30" t="s">
        <v>131</v>
      </c>
      <c r="C45" s="16">
        <f>SUM(C9:C44)</f>
        <v>-29525.218924758963</v>
      </c>
      <c r="D45" s="16">
        <f t="shared" ref="D45:F45" si="4">SUM(D9:D44)</f>
        <v>470370.61066786083</v>
      </c>
      <c r="E45" s="16">
        <f t="shared" si="4"/>
        <v>314525.21892475896</v>
      </c>
      <c r="F45" s="16">
        <f t="shared" si="4"/>
        <v>755370.61066786083</v>
      </c>
      <c r="G45" s="16">
        <f>SUM(G9:G44)</f>
        <v>687500</v>
      </c>
      <c r="H45" s="38">
        <f>SUM(H9:H44)</f>
        <v>382392.26659954299</v>
      </c>
      <c r="I45" s="38">
        <f t="shared" ref="I45:J45" si="5">SUM(I9:I44)</f>
        <v>26193006.495921332</v>
      </c>
      <c r="J45" s="38">
        <f t="shared" si="5"/>
        <v>26575398.762520876</v>
      </c>
    </row>
    <row r="48" spans="1:10" x14ac:dyDescent="0.35">
      <c r="A48" s="37" t="s">
        <v>150</v>
      </c>
      <c r="B48" s="37" t="s">
        <v>116</v>
      </c>
    </row>
    <row r="49" spans="1:10" ht="14.6" thickBot="1" x14ac:dyDescent="0.4"/>
    <row r="50" spans="1:10" ht="14.6" thickBot="1" x14ac:dyDescent="0.4">
      <c r="B50" s="44" t="s">
        <v>151</v>
      </c>
      <c r="C50" s="41">
        <f>AVERAGE('Spot Prices'!B52:B71)</f>
        <v>76.773999999999987</v>
      </c>
      <c r="D50" s="41">
        <f>AVERAGE('Spot Prices'!E52:E71)</f>
        <v>79.311999999999998</v>
      </c>
      <c r="E50" s="41">
        <f>AVERAGE('Spot Prices'!H52:H71)</f>
        <v>74.078250000000011</v>
      </c>
    </row>
    <row r="53" spans="1:10" ht="14.6" thickBot="1" x14ac:dyDescent="0.4"/>
    <row r="54" spans="1:10" ht="14.6" thickBot="1" x14ac:dyDescent="0.4">
      <c r="A54" s="62" t="s">
        <v>65</v>
      </c>
      <c r="B54" s="63"/>
      <c r="C54" s="64" t="s">
        <v>66</v>
      </c>
      <c r="D54" s="65"/>
      <c r="E54" s="63"/>
      <c r="F54" s="37"/>
      <c r="G54" s="37"/>
      <c r="H54" s="37"/>
      <c r="I54" s="37"/>
    </row>
    <row r="55" spans="1:10" ht="14.6" thickBot="1" x14ac:dyDescent="0.4">
      <c r="A55" s="39" t="s">
        <v>59</v>
      </c>
      <c r="B55" s="39" t="s">
        <v>60</v>
      </c>
      <c r="C55" s="39" t="s">
        <v>61</v>
      </c>
      <c r="D55" s="39" t="s">
        <v>62</v>
      </c>
      <c r="E55" s="39" t="s">
        <v>63</v>
      </c>
      <c r="F55" s="39" t="s">
        <v>144</v>
      </c>
      <c r="G55" s="39" t="s">
        <v>145</v>
      </c>
      <c r="H55" s="39" t="s">
        <v>152</v>
      </c>
      <c r="I55" s="39" t="s">
        <v>153</v>
      </c>
      <c r="J55" s="39" t="s">
        <v>154</v>
      </c>
    </row>
    <row r="56" spans="1:10" x14ac:dyDescent="0.35">
      <c r="A56" t="s">
        <v>69</v>
      </c>
      <c r="B56" t="s">
        <v>71</v>
      </c>
      <c r="C56" s="16"/>
      <c r="D56" s="16">
        <v>200000</v>
      </c>
      <c r="E56" s="16"/>
      <c r="F56" s="16">
        <v>200000</v>
      </c>
      <c r="G56" s="16"/>
      <c r="H56" s="38"/>
      <c r="I56" s="38">
        <f>F56*D50</f>
        <v>15862400</v>
      </c>
      <c r="J56" s="38">
        <f>SUM(H56:I56)</f>
        <v>15862400</v>
      </c>
    </row>
    <row r="57" spans="1:10" ht="14.6" thickBot="1" x14ac:dyDescent="0.4">
      <c r="A57" s="6" t="s">
        <v>70</v>
      </c>
      <c r="B57" s="6" t="s">
        <v>71</v>
      </c>
      <c r="C57" s="17"/>
      <c r="D57" s="17">
        <v>200000</v>
      </c>
      <c r="E57" s="17"/>
      <c r="F57" s="17">
        <v>200000</v>
      </c>
      <c r="G57" s="17"/>
      <c r="H57" s="40">
        <f>MtM!I86-MtM!I55</f>
        <v>1246000.0000000019</v>
      </c>
      <c r="I57" s="40"/>
      <c r="J57" s="40">
        <f t="shared" ref="J57:J79" si="6">SUM(H57:I57)</f>
        <v>1246000.0000000019</v>
      </c>
    </row>
    <row r="58" spans="1:10" x14ac:dyDescent="0.35">
      <c r="A58" t="s">
        <v>69</v>
      </c>
      <c r="B58" t="s">
        <v>71</v>
      </c>
      <c r="C58" s="16"/>
      <c r="D58" s="16"/>
      <c r="E58" s="16">
        <v>150000</v>
      </c>
      <c r="F58" s="16">
        <v>150000</v>
      </c>
      <c r="G58" s="16"/>
      <c r="H58" s="38"/>
      <c r="I58" s="38">
        <f>F58*E50</f>
        <v>11111737.500000002</v>
      </c>
      <c r="J58" s="38">
        <f t="shared" si="6"/>
        <v>11111737.500000002</v>
      </c>
    </row>
    <row r="59" spans="1:10" ht="14.6" thickBot="1" x14ac:dyDescent="0.4">
      <c r="A59" s="6" t="s">
        <v>70</v>
      </c>
      <c r="B59" s="6" t="s">
        <v>71</v>
      </c>
      <c r="C59" s="17"/>
      <c r="D59" s="17"/>
      <c r="E59" s="17">
        <v>150000</v>
      </c>
      <c r="F59" s="17">
        <v>150000</v>
      </c>
      <c r="G59" s="17"/>
      <c r="H59" s="40">
        <f>MtM!I87-MtM!I57</f>
        <v>1284150.0000000019</v>
      </c>
      <c r="I59" s="40"/>
      <c r="J59" s="40">
        <f t="shared" si="6"/>
        <v>1284150.0000000019</v>
      </c>
    </row>
    <row r="60" spans="1:10" x14ac:dyDescent="0.35">
      <c r="A60" t="s">
        <v>69</v>
      </c>
      <c r="B60" t="s">
        <v>72</v>
      </c>
      <c r="C60" s="16"/>
      <c r="D60" s="16">
        <f>(D56*-20%)*'Q1'!N29</f>
        <v>-28078.396824064195</v>
      </c>
      <c r="E60" s="16"/>
      <c r="F60" s="16">
        <f>D60</f>
        <v>-28078.396824064195</v>
      </c>
      <c r="G60" s="16">
        <v>40000</v>
      </c>
      <c r="H60" s="38"/>
      <c r="I60" s="38">
        <f>IF('Q1'!K22-'P&amp;L'!D50&gt;0, ('Q1'!K22-'P&amp;L'!D50)*'P&amp;L'!G60, 0)</f>
        <v>341519.99999999988</v>
      </c>
      <c r="J60" s="38">
        <f t="shared" si="6"/>
        <v>341519.99999999988</v>
      </c>
    </row>
    <row r="61" spans="1:10" ht="14.6" thickBot="1" x14ac:dyDescent="0.4">
      <c r="A61" s="6" t="s">
        <v>70</v>
      </c>
      <c r="B61" s="6" t="s">
        <v>72</v>
      </c>
      <c r="C61" s="17"/>
      <c r="D61" s="17"/>
      <c r="E61" s="17"/>
      <c r="F61" s="17"/>
      <c r="G61" s="17"/>
      <c r="H61" s="40"/>
      <c r="I61" s="40"/>
      <c r="J61" s="40">
        <f t="shared" si="6"/>
        <v>0</v>
      </c>
    </row>
    <row r="62" spans="1:10" x14ac:dyDescent="0.35">
      <c r="A62" t="s">
        <v>69</v>
      </c>
      <c r="B62" t="s">
        <v>88</v>
      </c>
      <c r="C62" s="16">
        <f>(E58*0.3)*'Q2'!L40</f>
        <v>14615.769413377913</v>
      </c>
      <c r="D62" s="16"/>
      <c r="E62" s="16">
        <f t="shared" ref="E62:E63" si="7">-C62</f>
        <v>-14615.769413377913</v>
      </c>
      <c r="F62" s="16"/>
      <c r="G62" s="16">
        <v>45000</v>
      </c>
      <c r="H62" s="38"/>
      <c r="I62" s="38">
        <f>IF('Q2'!N27&gt;'Q2'!J29, 'P&amp;L'!G62*('Q2'!N27-'Q2'!J29),0)</f>
        <v>0</v>
      </c>
      <c r="J62" s="38">
        <f t="shared" si="6"/>
        <v>0</v>
      </c>
    </row>
    <row r="63" spans="1:10" ht="14.6" thickBot="1" x14ac:dyDescent="0.4">
      <c r="A63" s="6" t="s">
        <v>70</v>
      </c>
      <c r="B63" s="6" t="s">
        <v>88</v>
      </c>
      <c r="C63" s="17">
        <f>(E59*0.3)*'Q2'!S40</f>
        <v>17140.382104502725</v>
      </c>
      <c r="D63" s="17"/>
      <c r="E63" s="17">
        <f t="shared" si="7"/>
        <v>-17140.382104502725</v>
      </c>
      <c r="F63" s="17"/>
      <c r="G63" s="17">
        <v>45000</v>
      </c>
      <c r="H63" s="40">
        <f>MtM!I89-MtM!I61</f>
        <v>3869.6072755834321</v>
      </c>
      <c r="I63" s="40"/>
      <c r="J63" s="40">
        <f t="shared" si="6"/>
        <v>3869.6072755834321</v>
      </c>
    </row>
    <row r="64" spans="1:10" x14ac:dyDescent="0.35">
      <c r="A64" t="s">
        <v>69</v>
      </c>
      <c r="B64" t="s">
        <v>106</v>
      </c>
      <c r="C64" s="16"/>
      <c r="D64" s="16"/>
      <c r="E64" s="16"/>
      <c r="F64" s="16"/>
      <c r="G64" s="16"/>
      <c r="H64" s="38"/>
      <c r="I64" s="38"/>
      <c r="J64" s="38">
        <f t="shared" si="6"/>
        <v>0</v>
      </c>
    </row>
    <row r="65" spans="1:10" ht="14.6" thickBot="1" x14ac:dyDescent="0.4">
      <c r="A65" s="6" t="s">
        <v>70</v>
      </c>
      <c r="B65" s="6" t="s">
        <v>106</v>
      </c>
      <c r="C65" s="17">
        <f>-E59*0.3</f>
        <v>-45000</v>
      </c>
      <c r="D65" s="17"/>
      <c r="E65" s="17"/>
      <c r="F65" s="17">
        <f>C65</f>
        <v>-45000</v>
      </c>
      <c r="G65" s="17">
        <v>45000</v>
      </c>
      <c r="H65" s="40"/>
      <c r="I65" s="40">
        <f>G65*('WTI Future Prices'!H77-'WTI Future Prices'!H55)</f>
        <v>-104850.00000000057</v>
      </c>
      <c r="J65" s="40">
        <f t="shared" si="6"/>
        <v>-104850.00000000057</v>
      </c>
    </row>
    <row r="66" spans="1:10" x14ac:dyDescent="0.35">
      <c r="A66" t="s">
        <v>69</v>
      </c>
      <c r="B66" t="s">
        <v>89</v>
      </c>
      <c r="C66" s="16"/>
      <c r="D66" s="16"/>
      <c r="E66" s="16">
        <f>-E58*0.25</f>
        <v>-37500</v>
      </c>
      <c r="F66" s="16">
        <f>E66</f>
        <v>-37500</v>
      </c>
      <c r="G66" s="16">
        <v>37500</v>
      </c>
      <c r="H66" s="38"/>
      <c r="I66" s="38">
        <f>IF('Q3'!E5&gt;'P&amp;L'!E50,'P&amp;L'!G66*('Q3'!E5-'P&amp;L'!E50),0)</f>
        <v>0</v>
      </c>
      <c r="J66" s="38">
        <f t="shared" si="6"/>
        <v>0</v>
      </c>
    </row>
    <row r="67" spans="1:10" ht="14.6" thickBot="1" x14ac:dyDescent="0.4">
      <c r="A67" s="6" t="s">
        <v>70</v>
      </c>
      <c r="B67" s="6" t="s">
        <v>89</v>
      </c>
      <c r="C67" s="17"/>
      <c r="D67" s="17"/>
      <c r="E67" s="17"/>
      <c r="F67" s="17"/>
      <c r="G67" s="17"/>
      <c r="H67" s="40"/>
      <c r="I67" s="40"/>
      <c r="J67" s="40">
        <f t="shared" si="6"/>
        <v>0</v>
      </c>
    </row>
    <row r="68" spans="1:10" x14ac:dyDescent="0.35">
      <c r="A68" t="s">
        <v>69</v>
      </c>
      <c r="B68" t="s">
        <v>108</v>
      </c>
      <c r="C68" s="16"/>
      <c r="D68" s="16">
        <f>(-0.15*D56)*'Q4'!K59</f>
        <v>-9509.1604215314419</v>
      </c>
      <c r="E68" s="16"/>
      <c r="F68" s="16">
        <f t="shared" ref="F68:F71" si="8">D68</f>
        <v>-9509.1604215314419</v>
      </c>
      <c r="G68" s="16">
        <v>30000</v>
      </c>
      <c r="H68" s="38"/>
      <c r="I68" s="38">
        <f>IF(D50&gt;'Q4'!K51, 'P&amp;L'!G68*(D50-'Q4'!K51),0)</f>
        <v>0</v>
      </c>
      <c r="J68" s="38">
        <f t="shared" si="6"/>
        <v>0</v>
      </c>
    </row>
    <row r="69" spans="1:10" ht="14.6" thickBot="1" x14ac:dyDescent="0.4">
      <c r="A69" s="6" t="s">
        <v>70</v>
      </c>
      <c r="B69" s="6" t="s">
        <v>108</v>
      </c>
      <c r="C69" s="17"/>
      <c r="D69" s="17">
        <f>(-0.15*D57)*'Q4'!S59</f>
        <v>-11660.676049177908</v>
      </c>
      <c r="E69" s="17"/>
      <c r="F69" s="17">
        <f t="shared" si="8"/>
        <v>-11660.676049177908</v>
      </c>
      <c r="G69" s="17">
        <v>30000</v>
      </c>
      <c r="H69" s="40">
        <f>MtM!I92-MtM!I67</f>
        <v>8466.4330524516117</v>
      </c>
      <c r="I69" s="40"/>
      <c r="J69" s="40">
        <f t="shared" si="6"/>
        <v>8466.4330524516117</v>
      </c>
    </row>
    <row r="70" spans="1:10" x14ac:dyDescent="0.35">
      <c r="A70" t="s">
        <v>69</v>
      </c>
      <c r="B70" t="s">
        <v>109</v>
      </c>
      <c r="C70" s="16"/>
      <c r="D70" s="16">
        <f>(-0.15*D56)*'Q4'!Q59</f>
        <v>-13376.8325510338</v>
      </c>
      <c r="E70" s="16"/>
      <c r="F70" s="16">
        <f t="shared" si="8"/>
        <v>-13376.8325510338</v>
      </c>
      <c r="G70" s="16">
        <v>30000</v>
      </c>
      <c r="H70" s="38"/>
      <c r="I70" s="38">
        <f>IF('P&amp;L'!D50&lt;'Q4'!O51, 'P&amp;L'!G70*('Q4'!O51-'P&amp;L'!D50),0)</f>
        <v>0</v>
      </c>
      <c r="J70" s="38">
        <f t="shared" si="6"/>
        <v>0</v>
      </c>
    </row>
    <row r="71" spans="1:10" ht="14.6" thickBot="1" x14ac:dyDescent="0.4">
      <c r="A71" s="6" t="s">
        <v>70</v>
      </c>
      <c r="B71" s="6" t="s">
        <v>109</v>
      </c>
      <c r="C71" s="17"/>
      <c r="D71" s="17">
        <f>(-0.15*D57)*'Q4'!Y59</f>
        <v>-12846.607876567932</v>
      </c>
      <c r="E71" s="17"/>
      <c r="F71" s="17">
        <f t="shared" si="8"/>
        <v>-12846.607876567932</v>
      </c>
      <c r="G71" s="17">
        <v>30000</v>
      </c>
      <c r="H71" s="40">
        <f>MtM!I93-MtM!I69</f>
        <v>-147952.84592585254</v>
      </c>
      <c r="I71" s="40"/>
      <c r="J71" s="40">
        <f t="shared" si="6"/>
        <v>-147952.84592585254</v>
      </c>
    </row>
    <row r="72" spans="1:10" x14ac:dyDescent="0.35">
      <c r="A72" t="s">
        <v>69</v>
      </c>
      <c r="B72" t="s">
        <v>127</v>
      </c>
      <c r="C72" s="16"/>
      <c r="D72" s="16"/>
      <c r="E72" s="16"/>
      <c r="F72" s="16"/>
      <c r="G72" s="16"/>
      <c r="H72" s="38"/>
      <c r="I72" s="38"/>
      <c r="J72" s="38">
        <f t="shared" si="6"/>
        <v>0</v>
      </c>
    </row>
    <row r="73" spans="1:10" ht="14.6" thickBot="1" x14ac:dyDescent="0.4">
      <c r="A73" s="6" t="s">
        <v>70</v>
      </c>
      <c r="B73" s="6" t="s">
        <v>127</v>
      </c>
      <c r="C73" s="17"/>
      <c r="D73" s="17"/>
      <c r="E73" s="17">
        <f>-E59*0.25*'Q5'!C31</f>
        <v>-14954.519109647919</v>
      </c>
      <c r="F73" s="17">
        <f>E73</f>
        <v>-14954.519109647919</v>
      </c>
      <c r="G73" s="17">
        <v>37500</v>
      </c>
      <c r="H73" s="40">
        <f>G73*('Q5'!C34-'Q5'!C51)</f>
        <v>-106290.68270016795</v>
      </c>
      <c r="I73" s="40"/>
      <c r="J73" s="40">
        <f t="shared" si="6"/>
        <v>-106290.68270016795</v>
      </c>
    </row>
    <row r="74" spans="1:10" x14ac:dyDescent="0.35">
      <c r="A74" t="s">
        <v>69</v>
      </c>
      <c r="B74" t="s">
        <v>128</v>
      </c>
      <c r="C74" s="16"/>
      <c r="D74" s="16"/>
      <c r="E74" s="16"/>
      <c r="F74" s="16"/>
      <c r="G74" s="16"/>
      <c r="H74" s="38"/>
      <c r="I74" s="38"/>
      <c r="J74" s="38">
        <f t="shared" si="6"/>
        <v>0</v>
      </c>
    </row>
    <row r="75" spans="1:10" ht="14.6" thickBot="1" x14ac:dyDescent="0.4">
      <c r="A75" s="6" t="s">
        <v>70</v>
      </c>
      <c r="B75" s="6" t="s">
        <v>128</v>
      </c>
      <c r="C75" s="17"/>
      <c r="D75" s="17"/>
      <c r="E75" s="17">
        <f>-E59*0.2*'Q5'!L31</f>
        <v>-9382.4317390004289</v>
      </c>
      <c r="F75" s="17">
        <f>E75</f>
        <v>-9382.4317390004289</v>
      </c>
      <c r="G75" s="17">
        <v>30000</v>
      </c>
      <c r="H75" s="40">
        <f>G75*('Q5'!I52-'Q5'!I35)</f>
        <v>-76306.559135315198</v>
      </c>
      <c r="I75" s="40"/>
      <c r="J75" s="40">
        <f t="shared" si="6"/>
        <v>-76306.559135315198</v>
      </c>
    </row>
    <row r="76" spans="1:10" x14ac:dyDescent="0.35">
      <c r="A76" t="s">
        <v>69</v>
      </c>
      <c r="B76" t="s">
        <v>129</v>
      </c>
      <c r="C76" s="16"/>
      <c r="D76" s="16"/>
      <c r="E76" s="16"/>
      <c r="F76" s="16"/>
      <c r="G76" s="16"/>
      <c r="H76" s="38"/>
      <c r="I76" s="38"/>
      <c r="J76" s="38">
        <f t="shared" si="6"/>
        <v>0</v>
      </c>
    </row>
    <row r="77" spans="1:10" ht="14.6" thickBot="1" x14ac:dyDescent="0.4">
      <c r="A77" s="6" t="s">
        <v>70</v>
      </c>
      <c r="B77" s="6" t="s">
        <v>129</v>
      </c>
      <c r="C77" s="17">
        <f>-E59*0.1*'Q6'!K40</f>
        <v>-14617.632750636891</v>
      </c>
      <c r="D77" s="17"/>
      <c r="E77" s="17"/>
      <c r="F77" s="17">
        <f>C77</f>
        <v>-14617.632750636891</v>
      </c>
      <c r="G77" s="17">
        <v>15000</v>
      </c>
      <c r="H77" s="40"/>
      <c r="I77" s="40">
        <f>G77*'Q6'!K43</f>
        <v>26695.351881534865</v>
      </c>
      <c r="J77" s="40">
        <f t="shared" si="6"/>
        <v>26695.351881534865</v>
      </c>
    </row>
    <row r="78" spans="1:10" x14ac:dyDescent="0.35">
      <c r="A78" t="s">
        <v>69</v>
      </c>
      <c r="B78" t="s">
        <v>130</v>
      </c>
      <c r="C78" s="16"/>
      <c r="D78" s="16"/>
      <c r="E78" s="16"/>
      <c r="F78" s="16"/>
      <c r="G78" s="16"/>
      <c r="H78" s="38"/>
      <c r="I78" s="38"/>
      <c r="J78" s="38">
        <f t="shared" si="6"/>
        <v>0</v>
      </c>
    </row>
    <row r="79" spans="1:10" ht="14.6" thickBot="1" x14ac:dyDescent="0.4">
      <c r="A79" s="6" t="s">
        <v>70</v>
      </c>
      <c r="B79" s="6" t="s">
        <v>130</v>
      </c>
      <c r="C79" s="17">
        <f>-E59*0.1*'Q6'!Q40</f>
        <v>-4406.6626048107337</v>
      </c>
      <c r="D79" s="17"/>
      <c r="E79" s="17"/>
      <c r="F79" s="17">
        <f>C79</f>
        <v>-4406.6626048107337</v>
      </c>
      <c r="G79" s="17">
        <v>15000</v>
      </c>
      <c r="H79" s="40"/>
      <c r="I79" s="40">
        <f>-G79*'Q6'!O44</f>
        <v>-26988.314508368614</v>
      </c>
      <c r="J79" s="40">
        <f t="shared" si="6"/>
        <v>-26988.314508368614</v>
      </c>
    </row>
    <row r="80" spans="1:10" x14ac:dyDescent="0.35">
      <c r="B80" s="30" t="s">
        <v>131</v>
      </c>
      <c r="C80" s="16">
        <f t="shared" ref="C80:J80" si="9">SUM(C56:C79)</f>
        <v>-32268.14383756699</v>
      </c>
      <c r="D80" s="16">
        <f t="shared" si="9"/>
        <v>324528.32627762476</v>
      </c>
      <c r="E80" s="16">
        <f t="shared" si="9"/>
        <v>206406.89763347103</v>
      </c>
      <c r="F80" s="16">
        <f t="shared" si="9"/>
        <v>498667.08007352869</v>
      </c>
      <c r="G80" s="16">
        <f t="shared" si="9"/>
        <v>430000</v>
      </c>
      <c r="H80" s="38">
        <f t="shared" si="9"/>
        <v>2211935.9525667033</v>
      </c>
      <c r="I80" s="38">
        <f t="shared" si="9"/>
        <v>27210514.537373167</v>
      </c>
      <c r="J80" s="38">
        <f t="shared" si="9"/>
        <v>29422450.489939865</v>
      </c>
    </row>
    <row r="83" spans="1:10" x14ac:dyDescent="0.35">
      <c r="A83" s="37" t="s">
        <v>150</v>
      </c>
      <c r="B83" s="37" t="s">
        <v>117</v>
      </c>
    </row>
    <row r="84" spans="1:10" ht="14.6" thickBot="1" x14ac:dyDescent="0.4"/>
    <row r="85" spans="1:10" ht="14.6" thickBot="1" x14ac:dyDescent="0.4">
      <c r="B85" s="44" t="s">
        <v>151</v>
      </c>
      <c r="C85" s="41">
        <f>AVERAGE('Spot Prices'!B32:B51)</f>
        <v>80.493500000000012</v>
      </c>
      <c r="D85" s="41">
        <f>AVERAGE('Spot Prices'!E32:E51)</f>
        <v>83.506</v>
      </c>
      <c r="E85" s="41">
        <f>AVERAGE('Spot Prices'!H32:H51)</f>
        <v>79.279439400000001</v>
      </c>
    </row>
    <row r="86" spans="1:10" ht="14.6" thickBot="1" x14ac:dyDescent="0.4">
      <c r="A86" s="62" t="s">
        <v>65</v>
      </c>
      <c r="B86" s="63"/>
      <c r="C86" s="64" t="s">
        <v>66</v>
      </c>
      <c r="D86" s="65"/>
      <c r="E86" s="63"/>
      <c r="F86" s="37"/>
      <c r="G86" s="37"/>
      <c r="H86" s="37"/>
      <c r="I86" s="37"/>
    </row>
    <row r="87" spans="1:10" ht="14.6" thickBot="1" x14ac:dyDescent="0.4">
      <c r="A87" s="39" t="s">
        <v>59</v>
      </c>
      <c r="B87" s="39" t="s">
        <v>60</v>
      </c>
      <c r="C87" s="39" t="s">
        <v>61</v>
      </c>
      <c r="D87" s="39" t="s">
        <v>62</v>
      </c>
      <c r="E87" s="39" t="s">
        <v>63</v>
      </c>
      <c r="F87" s="39" t="s">
        <v>144</v>
      </c>
      <c r="G87" s="39" t="s">
        <v>145</v>
      </c>
      <c r="H87" s="39" t="s">
        <v>152</v>
      </c>
      <c r="I87" s="46" t="s">
        <v>153</v>
      </c>
      <c r="J87" s="39" t="s">
        <v>154</v>
      </c>
    </row>
    <row r="88" spans="1:10" ht="14.6" thickBot="1" x14ac:dyDescent="0.4">
      <c r="A88" s="6" t="s">
        <v>70</v>
      </c>
      <c r="B88" s="6" t="s">
        <v>71</v>
      </c>
      <c r="C88" s="17"/>
      <c r="D88" s="17">
        <v>200000</v>
      </c>
      <c r="E88" s="17"/>
      <c r="F88" s="42">
        <v>200000</v>
      </c>
      <c r="G88" s="42"/>
      <c r="H88" s="43"/>
      <c r="I88" s="43">
        <f>F88*D85</f>
        <v>16701200</v>
      </c>
      <c r="J88" s="43">
        <f>SUM(H88:I88)</f>
        <v>16701200</v>
      </c>
    </row>
    <row r="89" spans="1:10" ht="14.6" thickBot="1" x14ac:dyDescent="0.4">
      <c r="A89" s="6" t="s">
        <v>70</v>
      </c>
      <c r="B89" s="6" t="s">
        <v>71</v>
      </c>
      <c r="C89" s="17"/>
      <c r="D89" s="17"/>
      <c r="E89" s="17">
        <v>150000</v>
      </c>
      <c r="F89" s="42">
        <v>150000</v>
      </c>
      <c r="G89" s="17"/>
      <c r="H89" s="43"/>
      <c r="I89" s="43">
        <f>F89*E85</f>
        <v>11891915.91</v>
      </c>
      <c r="J89" s="43">
        <f t="shared" ref="J89:J99" si="10">SUM(H89:I89)</f>
        <v>11891915.91</v>
      </c>
    </row>
    <row r="90" spans="1:10" ht="14.6" thickBot="1" x14ac:dyDescent="0.4">
      <c r="A90" s="6" t="s">
        <v>70</v>
      </c>
      <c r="B90" s="6" t="s">
        <v>72</v>
      </c>
      <c r="C90" s="17"/>
      <c r="D90" s="17"/>
      <c r="E90" s="17"/>
      <c r="F90" s="42"/>
      <c r="G90" s="42"/>
      <c r="H90" s="43"/>
      <c r="I90" s="43"/>
      <c r="J90" s="43">
        <f t="shared" si="10"/>
        <v>0</v>
      </c>
    </row>
    <row r="91" spans="1:10" ht="14.6" thickBot="1" x14ac:dyDescent="0.4">
      <c r="A91" s="6" t="s">
        <v>70</v>
      </c>
      <c r="B91" s="6" t="s">
        <v>88</v>
      </c>
      <c r="C91" s="17">
        <f>(E89*0.3)*'Q2'!S62</f>
        <v>21389.607972893784</v>
      </c>
      <c r="D91" s="17"/>
      <c r="E91" s="17">
        <f t="shared" ref="E91" si="11">-C91</f>
        <v>-21389.607972893784</v>
      </c>
      <c r="F91" s="42"/>
      <c r="G91" s="42">
        <v>45000</v>
      </c>
      <c r="H91" s="43"/>
      <c r="I91" s="43"/>
      <c r="J91" s="43">
        <f t="shared" si="10"/>
        <v>0</v>
      </c>
    </row>
    <row r="92" spans="1:10" ht="14.6" thickBot="1" x14ac:dyDescent="0.4">
      <c r="A92" s="6" t="s">
        <v>70</v>
      </c>
      <c r="B92" s="6" t="s">
        <v>106</v>
      </c>
      <c r="C92" s="17"/>
      <c r="D92" s="17"/>
      <c r="E92" s="17"/>
      <c r="F92" s="42"/>
      <c r="G92" s="42"/>
      <c r="H92" s="43"/>
      <c r="I92" s="43"/>
      <c r="J92" s="43">
        <f t="shared" si="10"/>
        <v>0</v>
      </c>
    </row>
    <row r="93" spans="1:10" ht="14.6" thickBot="1" x14ac:dyDescent="0.4">
      <c r="A93" s="6" t="s">
        <v>70</v>
      </c>
      <c r="B93" s="6" t="s">
        <v>89</v>
      </c>
      <c r="C93" s="17"/>
      <c r="D93" s="17"/>
      <c r="E93" s="17"/>
      <c r="F93" s="42"/>
      <c r="G93" s="42"/>
      <c r="H93" s="43"/>
      <c r="I93" s="43"/>
      <c r="J93" s="43">
        <f t="shared" si="10"/>
        <v>0</v>
      </c>
    </row>
    <row r="94" spans="1:10" ht="14.6" thickBot="1" x14ac:dyDescent="0.4">
      <c r="A94" s="6" t="s">
        <v>70</v>
      </c>
      <c r="B94" s="6" t="s">
        <v>108</v>
      </c>
      <c r="C94" s="17"/>
      <c r="D94" s="17">
        <f>(-0.15*D88)*'Q4'!S78</f>
        <v>-13126.103664364407</v>
      </c>
      <c r="E94" s="17"/>
      <c r="F94" s="42">
        <f t="shared" ref="F94:F95" si="12">D94</f>
        <v>-13126.103664364407</v>
      </c>
      <c r="G94" s="42">
        <v>30000</v>
      </c>
      <c r="H94" s="43"/>
      <c r="I94" s="43">
        <f>IF(D85&gt;'Q4'!S70, G94*(D85-'Q4'!S70),0)</f>
        <v>0</v>
      </c>
      <c r="J94" s="43">
        <f t="shared" si="10"/>
        <v>0</v>
      </c>
    </row>
    <row r="95" spans="1:10" ht="14.6" thickBot="1" x14ac:dyDescent="0.4">
      <c r="A95" s="6" t="s">
        <v>70</v>
      </c>
      <c r="B95" s="6" t="s">
        <v>109</v>
      </c>
      <c r="C95" s="17"/>
      <c r="D95" s="17">
        <f>(-0.15*D88)*'Q4'!Y78</f>
        <v>-9272.2446938084868</v>
      </c>
      <c r="E95" s="17"/>
      <c r="F95" s="42">
        <f t="shared" si="12"/>
        <v>-9272.2446938084868</v>
      </c>
      <c r="G95" s="42">
        <v>30000</v>
      </c>
      <c r="H95" s="43"/>
      <c r="I95" s="38">
        <f>IF('P&amp;L'!D85&lt;'Q4'!W70, 'P&amp;L'!G95*('Q4'!W70-'P&amp;L'!D85),0)</f>
        <v>0</v>
      </c>
      <c r="J95" s="43">
        <f t="shared" si="10"/>
        <v>0</v>
      </c>
    </row>
    <row r="96" spans="1:10" ht="14.6" thickBot="1" x14ac:dyDescent="0.4">
      <c r="A96" s="6" t="s">
        <v>70</v>
      </c>
      <c r="B96" s="6" t="s">
        <v>127</v>
      </c>
      <c r="C96" s="17"/>
      <c r="D96" s="17"/>
      <c r="E96" s="17">
        <f>-E89*0.25*'Q5'!C48</f>
        <v>-25173.431218147827</v>
      </c>
      <c r="F96" s="17">
        <f>E96</f>
        <v>-25173.431218147827</v>
      </c>
      <c r="G96" s="42">
        <v>37500</v>
      </c>
      <c r="H96" s="43"/>
      <c r="I96" s="43">
        <f>G96*'Q5'!C51</f>
        <v>229574.38742855043</v>
      </c>
      <c r="J96" s="43">
        <f t="shared" si="10"/>
        <v>229574.38742855043</v>
      </c>
    </row>
    <row r="97" spans="1:10" ht="14.6" thickBot="1" x14ac:dyDescent="0.4">
      <c r="A97" s="6" t="s">
        <v>70</v>
      </c>
      <c r="B97" s="6" t="s">
        <v>128</v>
      </c>
      <c r="C97" s="17"/>
      <c r="D97" s="17"/>
      <c r="E97" s="17">
        <f>-E89*0.2*'Q5'!L48</f>
        <v>-2018.0259190853988</v>
      </c>
      <c r="F97" s="17">
        <f>E97</f>
        <v>-2018.0259190853988</v>
      </c>
      <c r="G97" s="42">
        <v>30000</v>
      </c>
      <c r="H97" s="40"/>
      <c r="I97" s="43">
        <f>G97*'Q5'!I52</f>
        <v>9503.6380280824069</v>
      </c>
      <c r="J97" s="43">
        <f t="shared" si="10"/>
        <v>9503.6380280824069</v>
      </c>
    </row>
    <row r="98" spans="1:10" ht="14.6" thickBot="1" x14ac:dyDescent="0.4">
      <c r="A98" s="6" t="s">
        <v>70</v>
      </c>
      <c r="B98" s="6" t="s">
        <v>129</v>
      </c>
      <c r="C98" s="17"/>
      <c r="D98" s="17"/>
      <c r="E98" s="17"/>
      <c r="F98" s="17"/>
      <c r="G98" s="42"/>
      <c r="H98" s="43"/>
      <c r="I98" s="43"/>
      <c r="J98" s="43">
        <f t="shared" si="10"/>
        <v>0</v>
      </c>
    </row>
    <row r="99" spans="1:10" ht="14.6" thickBot="1" x14ac:dyDescent="0.4">
      <c r="A99" s="6" t="s">
        <v>70</v>
      </c>
      <c r="B99" s="6" t="s">
        <v>130</v>
      </c>
      <c r="C99" s="17"/>
      <c r="D99" s="17"/>
      <c r="E99" s="17"/>
      <c r="F99" s="17"/>
      <c r="G99" s="17"/>
      <c r="H99" s="43"/>
      <c r="I99" s="40"/>
      <c r="J99" s="43">
        <f t="shared" si="10"/>
        <v>0</v>
      </c>
    </row>
    <row r="100" spans="1:10" x14ac:dyDescent="0.35">
      <c r="B100" s="30" t="s">
        <v>131</v>
      </c>
      <c r="C100" s="16">
        <f t="shared" ref="C100:H100" si="13">SUM(C88:C99)</f>
        <v>21389.607972893784</v>
      </c>
      <c r="D100" s="16">
        <f t="shared" si="13"/>
        <v>177601.65164182711</v>
      </c>
      <c r="E100" s="16">
        <f t="shared" si="13"/>
        <v>101418.93488987299</v>
      </c>
      <c r="F100" s="16">
        <f t="shared" si="13"/>
        <v>300410.19450459385</v>
      </c>
      <c r="G100" s="16">
        <f t="shared" si="13"/>
        <v>172500</v>
      </c>
      <c r="H100" s="38">
        <f t="shared" si="13"/>
        <v>0</v>
      </c>
      <c r="I100" s="38">
        <f t="shared" ref="I100:J100" si="14">SUM(I88:I99)</f>
        <v>28832193.935456634</v>
      </c>
      <c r="J100" s="38">
        <f t="shared" si="14"/>
        <v>28832193.935456634</v>
      </c>
    </row>
  </sheetData>
  <mergeCells count="6">
    <mergeCell ref="A7:B7"/>
    <mergeCell ref="C7:E7"/>
    <mergeCell ref="A54:B54"/>
    <mergeCell ref="C54:E54"/>
    <mergeCell ref="A86:B86"/>
    <mergeCell ref="C86:E86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992BE-B21B-449A-8E85-7080A2C192ED}">
  <dimension ref="A1:N342"/>
  <sheetViews>
    <sheetView topLeftCell="A16" workbookViewId="0">
      <selection activeCell="H51" sqref="H51"/>
    </sheetView>
  </sheetViews>
  <sheetFormatPr defaultRowHeight="14.15" x14ac:dyDescent="0.35"/>
  <cols>
    <col min="1" max="1" width="10.640625" bestFit="1" customWidth="1"/>
    <col min="4" max="4" width="10.640625" bestFit="1" customWidth="1"/>
    <col min="7" max="7" width="10.640625" bestFit="1" customWidth="1"/>
    <col min="10" max="11" width="12" bestFit="1" customWidth="1"/>
    <col min="13" max="13" width="22.85546875" bestFit="1" customWidth="1"/>
    <col min="14" max="14" width="12" bestFit="1" customWidth="1"/>
  </cols>
  <sheetData>
    <row r="1" spans="1:14" x14ac:dyDescent="0.35">
      <c r="A1" t="s">
        <v>0</v>
      </c>
      <c r="J1" t="s">
        <v>1</v>
      </c>
    </row>
    <row r="2" spans="1:14" x14ac:dyDescent="0.35">
      <c r="A2" t="s">
        <v>2</v>
      </c>
      <c r="D2" t="s">
        <v>3</v>
      </c>
      <c r="G2" t="s">
        <v>4</v>
      </c>
      <c r="J2" t="s">
        <v>5</v>
      </c>
      <c r="M2" t="s">
        <v>6</v>
      </c>
    </row>
    <row r="3" spans="1:14" x14ac:dyDescent="0.35">
      <c r="A3" t="s">
        <v>7</v>
      </c>
      <c r="B3" t="s">
        <v>8</v>
      </c>
      <c r="D3" t="s">
        <v>7</v>
      </c>
      <c r="E3" t="s">
        <v>8</v>
      </c>
      <c r="G3" t="s">
        <v>7</v>
      </c>
      <c r="H3" t="s">
        <v>8</v>
      </c>
      <c r="J3" t="s">
        <v>7</v>
      </c>
      <c r="K3" t="s">
        <v>1</v>
      </c>
      <c r="M3" t="s">
        <v>7</v>
      </c>
      <c r="N3" t="s">
        <v>1</v>
      </c>
    </row>
    <row r="4" spans="1:14" x14ac:dyDescent="0.35">
      <c r="A4" s="1">
        <v>45420</v>
      </c>
      <c r="B4">
        <v>78.989999999999995</v>
      </c>
      <c r="D4" s="1">
        <v>45420</v>
      </c>
      <c r="E4">
        <v>81.89</v>
      </c>
      <c r="G4" s="1">
        <v>45420</v>
      </c>
      <c r="H4">
        <v>79.205999999999989</v>
      </c>
      <c r="J4" s="1">
        <v>45420</v>
      </c>
      <c r="K4">
        <v>2.9000000000000057</v>
      </c>
      <c r="M4" s="1">
        <v>45420</v>
      </c>
      <c r="N4">
        <v>0.21599999999999397</v>
      </c>
    </row>
    <row r="5" spans="1:14" x14ac:dyDescent="0.35">
      <c r="A5" s="1">
        <v>45419</v>
      </c>
      <c r="B5">
        <v>78.38</v>
      </c>
      <c r="D5" s="1">
        <v>45419</v>
      </c>
      <c r="E5">
        <v>81.28</v>
      </c>
      <c r="G5" s="1">
        <v>45419</v>
      </c>
      <c r="H5">
        <v>78.569813999999994</v>
      </c>
      <c r="J5" s="1">
        <v>45419</v>
      </c>
      <c r="K5">
        <v>2.9000000000000057</v>
      </c>
      <c r="M5" s="1">
        <v>45419</v>
      </c>
      <c r="N5">
        <v>0.18981399999999837</v>
      </c>
    </row>
    <row r="6" spans="1:14" x14ac:dyDescent="0.35">
      <c r="A6" s="1">
        <v>45418</v>
      </c>
      <c r="B6">
        <v>78.48</v>
      </c>
      <c r="D6" s="1">
        <v>45418</v>
      </c>
      <c r="E6">
        <v>81.48</v>
      </c>
      <c r="G6" s="1">
        <v>45418</v>
      </c>
      <c r="H6">
        <v>78.643642999999997</v>
      </c>
      <c r="J6" s="1">
        <v>45418</v>
      </c>
      <c r="K6">
        <v>3</v>
      </c>
      <c r="M6" s="1">
        <v>45418</v>
      </c>
      <c r="N6">
        <v>0.16364299999999332</v>
      </c>
    </row>
    <row r="7" spans="1:14" x14ac:dyDescent="0.35">
      <c r="A7" s="1">
        <v>45415</v>
      </c>
      <c r="B7">
        <v>78.11</v>
      </c>
      <c r="D7" s="1">
        <v>45415</v>
      </c>
      <c r="E7">
        <v>81.209999999999994</v>
      </c>
      <c r="G7" s="1">
        <v>45415</v>
      </c>
      <c r="H7">
        <v>78.247472000000002</v>
      </c>
      <c r="J7" s="1">
        <v>45415</v>
      </c>
      <c r="K7">
        <v>3.0999999999999943</v>
      </c>
      <c r="M7" s="1">
        <v>45415</v>
      </c>
      <c r="N7">
        <v>0.13747200000000248</v>
      </c>
    </row>
    <row r="8" spans="1:14" x14ac:dyDescent="0.35">
      <c r="A8" s="1">
        <v>45414</v>
      </c>
      <c r="B8">
        <v>78.95</v>
      </c>
      <c r="D8" s="1">
        <v>45414</v>
      </c>
      <c r="E8">
        <v>82.15</v>
      </c>
      <c r="G8" s="1">
        <v>45414</v>
      </c>
      <c r="H8">
        <v>79.061301</v>
      </c>
      <c r="J8" s="1">
        <v>45414</v>
      </c>
      <c r="K8">
        <v>3.2000000000000028</v>
      </c>
      <c r="M8" s="1">
        <v>45414</v>
      </c>
      <c r="N8">
        <v>0.11130099999999743</v>
      </c>
    </row>
    <row r="9" spans="1:14" x14ac:dyDescent="0.35">
      <c r="A9" s="1">
        <v>45413</v>
      </c>
      <c r="B9">
        <v>79</v>
      </c>
      <c r="D9" s="1">
        <v>45413</v>
      </c>
      <c r="E9">
        <v>82.2</v>
      </c>
      <c r="G9" s="1">
        <v>45413</v>
      </c>
      <c r="H9">
        <v>79.085130000000007</v>
      </c>
      <c r="J9" s="1">
        <v>45413</v>
      </c>
      <c r="K9">
        <v>3.2000000000000028</v>
      </c>
      <c r="M9" s="1">
        <v>45413</v>
      </c>
      <c r="N9">
        <v>8.5130000000006589E-2</v>
      </c>
    </row>
    <row r="10" spans="1:14" x14ac:dyDescent="0.35">
      <c r="A10" s="1">
        <v>45412</v>
      </c>
      <c r="B10">
        <v>81.93</v>
      </c>
      <c r="D10" s="1">
        <v>45412</v>
      </c>
      <c r="E10">
        <v>85.11</v>
      </c>
      <c r="G10" s="1">
        <v>45412</v>
      </c>
      <c r="H10">
        <v>81.988959000000008</v>
      </c>
      <c r="J10" s="1">
        <v>45412</v>
      </c>
      <c r="K10">
        <v>3.1799999999999926</v>
      </c>
      <c r="M10" s="1">
        <v>45412</v>
      </c>
      <c r="N10">
        <v>5.8959000000001538E-2</v>
      </c>
    </row>
    <row r="11" spans="1:14" x14ac:dyDescent="0.35">
      <c r="A11" s="1">
        <v>45411</v>
      </c>
      <c r="B11">
        <v>82.63</v>
      </c>
      <c r="D11" s="1">
        <v>45411</v>
      </c>
      <c r="E11">
        <v>85.83</v>
      </c>
      <c r="G11" s="1">
        <v>45411</v>
      </c>
      <c r="H11">
        <v>82.662787999999992</v>
      </c>
      <c r="J11" s="1">
        <v>45411</v>
      </c>
      <c r="K11">
        <v>3.2000000000000028</v>
      </c>
      <c r="M11" s="1">
        <v>45411</v>
      </c>
      <c r="N11">
        <v>3.2787999999996487E-2</v>
      </c>
    </row>
    <row r="12" spans="1:14" x14ac:dyDescent="0.35">
      <c r="A12" s="1">
        <v>45408</v>
      </c>
      <c r="B12">
        <v>83.85</v>
      </c>
      <c r="D12" s="1">
        <v>45408</v>
      </c>
      <c r="E12">
        <v>86.7</v>
      </c>
      <c r="G12" s="1">
        <v>45408</v>
      </c>
      <c r="H12">
        <v>83.856617</v>
      </c>
      <c r="J12" s="1">
        <v>45408</v>
      </c>
      <c r="K12">
        <v>2.8500000000000085</v>
      </c>
      <c r="M12" s="1">
        <v>45408</v>
      </c>
      <c r="N12">
        <v>6.6170000000056461E-3</v>
      </c>
    </row>
    <row r="13" spans="1:14" x14ac:dyDescent="0.35">
      <c r="A13" s="1">
        <v>45407</v>
      </c>
      <c r="B13">
        <v>85.17</v>
      </c>
      <c r="D13" s="1">
        <v>45407</v>
      </c>
      <c r="E13">
        <v>87.17</v>
      </c>
      <c r="G13" s="1">
        <v>45407</v>
      </c>
      <c r="H13">
        <v>85.150446000000002</v>
      </c>
      <c r="J13" s="1">
        <v>45407</v>
      </c>
      <c r="K13">
        <v>2</v>
      </c>
      <c r="M13" s="1">
        <v>45407</v>
      </c>
      <c r="N13">
        <v>-1.9553999999999405E-2</v>
      </c>
    </row>
    <row r="14" spans="1:14" x14ac:dyDescent="0.35">
      <c r="A14" s="1">
        <v>45406</v>
      </c>
      <c r="B14">
        <v>84.17</v>
      </c>
      <c r="D14" s="1">
        <v>45406</v>
      </c>
      <c r="E14">
        <v>86.37</v>
      </c>
      <c r="G14" s="1">
        <v>45406</v>
      </c>
      <c r="H14">
        <v>84.124274999999997</v>
      </c>
      <c r="J14" s="1">
        <v>45406</v>
      </c>
      <c r="K14">
        <v>2.2000000000000028</v>
      </c>
      <c r="M14" s="1">
        <v>45406</v>
      </c>
      <c r="N14">
        <v>-4.5725000000004457E-2</v>
      </c>
    </row>
    <row r="15" spans="1:14" x14ac:dyDescent="0.35">
      <c r="A15" s="1">
        <v>45405</v>
      </c>
      <c r="B15">
        <v>84.66</v>
      </c>
      <c r="D15" s="1">
        <v>45405</v>
      </c>
      <c r="E15">
        <v>87.26</v>
      </c>
      <c r="G15" s="1">
        <v>45405</v>
      </c>
      <c r="H15">
        <v>84.588104000000001</v>
      </c>
      <c r="J15" s="1">
        <v>45405</v>
      </c>
      <c r="K15">
        <v>2.6000000000000085</v>
      </c>
      <c r="M15" s="1">
        <v>45405</v>
      </c>
      <c r="N15">
        <v>-7.1895999999995297E-2</v>
      </c>
    </row>
    <row r="16" spans="1:14" x14ac:dyDescent="0.35">
      <c r="A16" s="1">
        <v>45404</v>
      </c>
      <c r="B16">
        <v>82.85</v>
      </c>
      <c r="D16" s="1">
        <v>45404</v>
      </c>
      <c r="E16">
        <v>86.42</v>
      </c>
      <c r="G16" s="1">
        <v>45404</v>
      </c>
      <c r="H16">
        <v>82.751932999999994</v>
      </c>
      <c r="J16" s="1">
        <v>45404</v>
      </c>
      <c r="K16">
        <v>3.5700000000000074</v>
      </c>
      <c r="M16" s="1">
        <v>45404</v>
      </c>
      <c r="N16">
        <v>-9.8067000000000348E-2</v>
      </c>
    </row>
    <row r="17" spans="1:14" x14ac:dyDescent="0.35">
      <c r="A17" s="1">
        <v>45401</v>
      </c>
      <c r="B17">
        <v>83.14</v>
      </c>
      <c r="D17" s="1">
        <v>45401</v>
      </c>
      <c r="E17">
        <v>86.43</v>
      </c>
      <c r="G17" s="1">
        <v>45401</v>
      </c>
      <c r="H17">
        <v>83.015761999999995</v>
      </c>
      <c r="J17" s="1">
        <v>45401</v>
      </c>
      <c r="K17">
        <v>3.2900000000000063</v>
      </c>
      <c r="M17" s="1">
        <v>45401</v>
      </c>
      <c r="N17">
        <v>-0.1242380000000054</v>
      </c>
    </row>
    <row r="18" spans="1:14" x14ac:dyDescent="0.35">
      <c r="A18" s="1">
        <v>45400</v>
      </c>
      <c r="B18">
        <v>82.73</v>
      </c>
      <c r="D18" s="1">
        <v>45400</v>
      </c>
      <c r="E18">
        <v>85.83</v>
      </c>
      <c r="G18" s="1">
        <v>45400</v>
      </c>
      <c r="H18">
        <v>82.579591000000008</v>
      </c>
      <c r="J18" s="1">
        <v>45400</v>
      </c>
      <c r="K18">
        <v>3.0999999999999943</v>
      </c>
      <c r="M18" s="1">
        <v>45400</v>
      </c>
      <c r="N18">
        <v>-0.15040899999999624</v>
      </c>
    </row>
    <row r="19" spans="1:14" x14ac:dyDescent="0.35">
      <c r="A19" s="1">
        <v>45399</v>
      </c>
      <c r="B19">
        <v>82.69</v>
      </c>
      <c r="D19" s="1">
        <v>45399</v>
      </c>
      <c r="E19">
        <v>85.69</v>
      </c>
      <c r="G19" s="1">
        <v>45399</v>
      </c>
      <c r="H19">
        <v>82.513419999999996</v>
      </c>
      <c r="J19" s="1">
        <v>45399</v>
      </c>
      <c r="K19">
        <v>3</v>
      </c>
      <c r="M19" s="1">
        <v>45399</v>
      </c>
      <c r="N19">
        <v>-0.17658000000000129</v>
      </c>
    </row>
    <row r="20" spans="1:14" x14ac:dyDescent="0.35">
      <c r="A20" s="1">
        <v>45398</v>
      </c>
      <c r="B20">
        <v>85.36</v>
      </c>
      <c r="D20" s="1">
        <v>45398</v>
      </c>
      <c r="E20">
        <v>88.39</v>
      </c>
      <c r="G20" s="1">
        <v>45398</v>
      </c>
      <c r="H20">
        <v>85.157248999999993</v>
      </c>
      <c r="J20" s="1">
        <v>45398</v>
      </c>
      <c r="K20">
        <v>3.0300000000000011</v>
      </c>
      <c r="M20" s="1">
        <v>45398</v>
      </c>
      <c r="N20">
        <v>-0.20275100000000634</v>
      </c>
    </row>
    <row r="21" spans="1:14" x14ac:dyDescent="0.35">
      <c r="A21" s="1">
        <v>45397</v>
      </c>
      <c r="B21">
        <v>85.41</v>
      </c>
      <c r="D21" s="1">
        <v>45397</v>
      </c>
      <c r="E21">
        <v>88.46</v>
      </c>
      <c r="G21" s="1">
        <v>45397</v>
      </c>
      <c r="H21">
        <v>85.181077999999999</v>
      </c>
      <c r="J21" s="1">
        <v>45397</v>
      </c>
      <c r="K21">
        <v>3.0499999999999972</v>
      </c>
      <c r="M21" s="1">
        <v>45397</v>
      </c>
      <c r="N21">
        <v>-0.22892199999999718</v>
      </c>
    </row>
    <row r="22" spans="1:14" x14ac:dyDescent="0.35">
      <c r="A22" s="1">
        <v>45394</v>
      </c>
      <c r="B22">
        <v>85.66</v>
      </c>
      <c r="D22" s="1">
        <v>45394</v>
      </c>
      <c r="E22">
        <v>88.36</v>
      </c>
      <c r="G22" s="1">
        <v>45394</v>
      </c>
      <c r="H22">
        <v>85.404906999999994</v>
      </c>
      <c r="J22" s="1">
        <v>45394</v>
      </c>
      <c r="K22">
        <v>2.7000000000000028</v>
      </c>
      <c r="M22" s="1">
        <v>45394</v>
      </c>
      <c r="N22">
        <v>-0.25509300000000223</v>
      </c>
    </row>
    <row r="23" spans="1:14" x14ac:dyDescent="0.35">
      <c r="A23" s="1">
        <v>45393</v>
      </c>
      <c r="B23">
        <v>85.02</v>
      </c>
      <c r="D23" s="1">
        <v>45393</v>
      </c>
      <c r="E23">
        <v>87.72</v>
      </c>
      <c r="G23" s="1">
        <v>45393</v>
      </c>
      <c r="H23">
        <v>84.738735999999989</v>
      </c>
      <c r="J23" s="1">
        <v>45393</v>
      </c>
      <c r="K23">
        <v>2.7000000000000028</v>
      </c>
      <c r="M23" s="1">
        <v>45393</v>
      </c>
      <c r="N23">
        <v>-0.28126400000000729</v>
      </c>
    </row>
    <row r="24" spans="1:14" x14ac:dyDescent="0.35">
      <c r="A24" s="1">
        <v>45392</v>
      </c>
      <c r="B24">
        <v>86.21</v>
      </c>
      <c r="D24" s="1">
        <v>45392</v>
      </c>
      <c r="E24">
        <v>88.99</v>
      </c>
      <c r="G24" s="1">
        <v>45392</v>
      </c>
      <c r="H24">
        <v>85.902564999999996</v>
      </c>
      <c r="J24" s="1">
        <v>45392</v>
      </c>
      <c r="K24">
        <v>2.7800000000000011</v>
      </c>
      <c r="M24" s="1">
        <v>45392</v>
      </c>
      <c r="N24">
        <v>-0.30743499999999813</v>
      </c>
    </row>
    <row r="25" spans="1:14" x14ac:dyDescent="0.35">
      <c r="A25" s="1">
        <v>45391</v>
      </c>
      <c r="B25">
        <v>85.23</v>
      </c>
      <c r="D25" s="1">
        <v>45391</v>
      </c>
      <c r="E25">
        <v>88.09</v>
      </c>
      <c r="G25" s="1">
        <v>45391</v>
      </c>
      <c r="H25">
        <v>84.896394000000001</v>
      </c>
      <c r="J25" s="1">
        <v>45391</v>
      </c>
      <c r="K25">
        <v>2.8599999999999994</v>
      </c>
      <c r="M25" s="1">
        <v>45391</v>
      </c>
      <c r="N25">
        <v>-0.33360600000000318</v>
      </c>
    </row>
    <row r="26" spans="1:14" x14ac:dyDescent="0.35">
      <c r="A26" s="1">
        <v>45390</v>
      </c>
      <c r="B26">
        <v>86.43</v>
      </c>
      <c r="D26" s="1">
        <v>45390</v>
      </c>
      <c r="E26">
        <v>89.35</v>
      </c>
      <c r="G26" s="1">
        <v>45390</v>
      </c>
      <c r="H26">
        <v>86.070223000000013</v>
      </c>
      <c r="J26" s="1">
        <v>45390</v>
      </c>
      <c r="K26">
        <v>2.9199999999999875</v>
      </c>
      <c r="M26" s="1">
        <v>45390</v>
      </c>
      <c r="N26">
        <v>-0.35977699999999402</v>
      </c>
    </row>
    <row r="27" spans="1:14" x14ac:dyDescent="0.35">
      <c r="A27" s="1">
        <v>45387</v>
      </c>
      <c r="B27">
        <v>86.91</v>
      </c>
      <c r="D27" s="1">
        <v>45387</v>
      </c>
      <c r="E27">
        <v>90.01</v>
      </c>
      <c r="G27" s="1">
        <v>45387</v>
      </c>
      <c r="H27">
        <v>86.524051999999998</v>
      </c>
      <c r="J27" s="1">
        <v>45387</v>
      </c>
      <c r="K27">
        <v>3.1000000000000085</v>
      </c>
      <c r="M27" s="1">
        <v>45387</v>
      </c>
      <c r="N27">
        <v>-0.38594799999999907</v>
      </c>
    </row>
    <row r="28" spans="1:14" x14ac:dyDescent="0.35">
      <c r="A28" s="1">
        <v>45386</v>
      </c>
      <c r="B28">
        <v>86.59</v>
      </c>
      <c r="D28" s="1">
        <v>45386</v>
      </c>
      <c r="E28">
        <v>89.49</v>
      </c>
      <c r="G28" s="1">
        <v>45386</v>
      </c>
      <c r="H28">
        <v>86.177880999999999</v>
      </c>
      <c r="J28" s="1">
        <v>45386</v>
      </c>
      <c r="K28">
        <v>2.8999999999999915</v>
      </c>
      <c r="M28" s="1">
        <v>45386</v>
      </c>
      <c r="N28">
        <v>-0.41211900000000412</v>
      </c>
    </row>
    <row r="29" spans="1:14" x14ac:dyDescent="0.35">
      <c r="A29" s="1">
        <v>45385</v>
      </c>
      <c r="B29">
        <v>85.43</v>
      </c>
      <c r="D29" s="1">
        <v>45385</v>
      </c>
      <c r="E29">
        <v>88.93</v>
      </c>
      <c r="G29" s="1">
        <v>45385</v>
      </c>
      <c r="H29">
        <v>84.991710000000012</v>
      </c>
      <c r="J29" s="1">
        <v>45385</v>
      </c>
      <c r="K29">
        <v>3.5</v>
      </c>
      <c r="M29" s="1">
        <v>45385</v>
      </c>
      <c r="N29">
        <v>-0.43828999999999496</v>
      </c>
    </row>
    <row r="30" spans="1:14" x14ac:dyDescent="0.35">
      <c r="A30" s="1">
        <v>45384</v>
      </c>
      <c r="B30">
        <v>85.15</v>
      </c>
      <c r="D30" s="1">
        <v>45384</v>
      </c>
      <c r="E30">
        <v>88.69</v>
      </c>
      <c r="G30" s="1">
        <v>45384</v>
      </c>
      <c r="H30">
        <v>84.685539000000006</v>
      </c>
      <c r="J30" s="1">
        <v>45384</v>
      </c>
      <c r="K30">
        <v>3.539999999999992</v>
      </c>
      <c r="M30" s="1">
        <v>45384</v>
      </c>
      <c r="N30">
        <v>-0.46446100000000001</v>
      </c>
    </row>
    <row r="31" spans="1:14" x14ac:dyDescent="0.35">
      <c r="A31" s="1">
        <v>45383</v>
      </c>
      <c r="B31">
        <v>83.71</v>
      </c>
      <c r="D31" s="1">
        <v>45383</v>
      </c>
      <c r="E31">
        <v>87.62</v>
      </c>
      <c r="G31" s="1">
        <v>45383</v>
      </c>
      <c r="H31">
        <v>83.219367999999989</v>
      </c>
      <c r="J31" s="1">
        <v>45383</v>
      </c>
      <c r="K31">
        <v>3.9100000000000108</v>
      </c>
      <c r="M31" s="1">
        <v>45383</v>
      </c>
      <c r="N31">
        <v>-0.49063200000000506</v>
      </c>
    </row>
    <row r="32" spans="1:14" x14ac:dyDescent="0.35">
      <c r="A32" s="1">
        <v>45379</v>
      </c>
      <c r="B32">
        <v>83.17</v>
      </c>
      <c r="D32" s="1">
        <v>45379</v>
      </c>
      <c r="E32">
        <v>86.67</v>
      </c>
      <c r="G32" s="1">
        <v>45379</v>
      </c>
      <c r="H32">
        <v>82.653197000000006</v>
      </c>
      <c r="J32" s="1">
        <v>45379</v>
      </c>
      <c r="K32">
        <v>3.5</v>
      </c>
      <c r="M32" s="1">
        <v>45379</v>
      </c>
      <c r="N32">
        <v>-0.5168029999999959</v>
      </c>
    </row>
    <row r="33" spans="1:14" x14ac:dyDescent="0.35">
      <c r="A33" s="1">
        <v>45378</v>
      </c>
      <c r="B33">
        <v>81.349999999999994</v>
      </c>
      <c r="D33" s="1">
        <v>45378</v>
      </c>
      <c r="E33">
        <v>84.35</v>
      </c>
      <c r="G33" s="1">
        <v>45378</v>
      </c>
      <c r="H33">
        <v>80.807025999999993</v>
      </c>
      <c r="J33" s="1">
        <v>45378</v>
      </c>
      <c r="K33">
        <v>3</v>
      </c>
      <c r="M33" s="1">
        <v>45378</v>
      </c>
      <c r="N33">
        <v>-0.54297400000000096</v>
      </c>
    </row>
    <row r="34" spans="1:14" x14ac:dyDescent="0.35">
      <c r="A34" s="1">
        <v>45377</v>
      </c>
      <c r="B34">
        <v>81.62</v>
      </c>
      <c r="D34" s="1">
        <v>45377</v>
      </c>
      <c r="E34">
        <v>84.62</v>
      </c>
      <c r="G34" s="1">
        <v>45377</v>
      </c>
      <c r="H34">
        <v>81.050854999999999</v>
      </c>
      <c r="J34" s="1">
        <v>45377</v>
      </c>
      <c r="K34">
        <v>3</v>
      </c>
      <c r="M34" s="1">
        <v>45377</v>
      </c>
      <c r="N34">
        <v>-0.56914500000000601</v>
      </c>
    </row>
    <row r="35" spans="1:14" x14ac:dyDescent="0.35">
      <c r="A35" s="1">
        <v>45376</v>
      </c>
      <c r="B35">
        <v>82.84</v>
      </c>
      <c r="D35" s="1">
        <v>45376</v>
      </c>
      <c r="E35">
        <v>86.64</v>
      </c>
      <c r="G35" s="1">
        <v>45376</v>
      </c>
      <c r="H35">
        <v>82.244684000000007</v>
      </c>
      <c r="J35" s="1">
        <v>45376</v>
      </c>
      <c r="K35">
        <v>3.7999999999999972</v>
      </c>
      <c r="M35" s="1">
        <v>45376</v>
      </c>
      <c r="N35">
        <v>-0.59531599999999685</v>
      </c>
    </row>
    <row r="36" spans="1:14" x14ac:dyDescent="0.35">
      <c r="A36" s="1">
        <v>45373</v>
      </c>
      <c r="B36">
        <v>81.040000000000006</v>
      </c>
      <c r="D36" s="1">
        <v>45373</v>
      </c>
      <c r="E36">
        <v>84.89</v>
      </c>
      <c r="G36" s="1">
        <v>45373</v>
      </c>
      <c r="H36">
        <v>80.418513000000004</v>
      </c>
      <c r="J36" s="1">
        <v>45373</v>
      </c>
      <c r="K36">
        <v>3.8499999999999943</v>
      </c>
      <c r="M36" s="1">
        <v>45373</v>
      </c>
      <c r="N36">
        <v>-0.6214870000000019</v>
      </c>
    </row>
    <row r="37" spans="1:14" x14ac:dyDescent="0.35">
      <c r="A37" s="1">
        <v>45372</v>
      </c>
      <c r="B37">
        <v>81.540000000000006</v>
      </c>
      <c r="D37" s="1">
        <v>45372</v>
      </c>
      <c r="E37">
        <v>85.34</v>
      </c>
      <c r="G37" s="1">
        <v>45372</v>
      </c>
      <c r="H37">
        <v>80.892341999999999</v>
      </c>
      <c r="J37" s="1">
        <v>45372</v>
      </c>
      <c r="K37">
        <v>3.7999999999999972</v>
      </c>
      <c r="M37" s="1">
        <v>45372</v>
      </c>
      <c r="N37">
        <v>-0.64765800000000695</v>
      </c>
    </row>
    <row r="38" spans="1:14" x14ac:dyDescent="0.35">
      <c r="A38" s="1">
        <v>45371</v>
      </c>
      <c r="B38">
        <v>81.680000000000007</v>
      </c>
      <c r="D38" s="1">
        <v>45371</v>
      </c>
      <c r="E38">
        <v>85.48</v>
      </c>
      <c r="G38" s="1">
        <v>45371</v>
      </c>
      <c r="H38">
        <v>81.006171000000009</v>
      </c>
      <c r="J38" s="1">
        <v>45371</v>
      </c>
      <c r="K38">
        <v>3.7999999999999972</v>
      </c>
      <c r="M38" s="1">
        <v>45371</v>
      </c>
      <c r="N38">
        <v>-0.67382899999999779</v>
      </c>
    </row>
    <row r="39" spans="1:14" x14ac:dyDescent="0.35">
      <c r="A39" s="1">
        <v>45370</v>
      </c>
      <c r="B39">
        <v>83.47</v>
      </c>
      <c r="D39" s="1">
        <v>45370</v>
      </c>
      <c r="E39">
        <v>86.7</v>
      </c>
      <c r="G39" s="1">
        <v>45370</v>
      </c>
      <c r="H39">
        <v>82.77</v>
      </c>
      <c r="J39" s="1">
        <v>45370</v>
      </c>
      <c r="K39">
        <v>3.230000000000004</v>
      </c>
      <c r="M39" s="1">
        <v>45370</v>
      </c>
      <c r="N39">
        <v>-0.70000000000000284</v>
      </c>
    </row>
    <row r="40" spans="1:14" x14ac:dyDescent="0.35">
      <c r="A40" s="1">
        <v>45369</v>
      </c>
      <c r="B40">
        <v>82.72</v>
      </c>
      <c r="D40" s="1">
        <v>45369</v>
      </c>
      <c r="E40">
        <v>85.62</v>
      </c>
      <c r="G40" s="1">
        <v>45369</v>
      </c>
      <c r="H40">
        <v>80.846999999999994</v>
      </c>
      <c r="J40" s="1">
        <v>45369</v>
      </c>
      <c r="K40">
        <v>2.9000000000000057</v>
      </c>
      <c r="M40" s="1">
        <v>45369</v>
      </c>
      <c r="N40">
        <v>-1.8730000000000047</v>
      </c>
    </row>
    <row r="41" spans="1:14" x14ac:dyDescent="0.35">
      <c r="A41" s="1">
        <v>45366</v>
      </c>
      <c r="B41">
        <v>81.040000000000006</v>
      </c>
      <c r="D41" s="1">
        <v>45366</v>
      </c>
      <c r="E41">
        <v>84.04</v>
      </c>
      <c r="G41" s="1">
        <v>45366</v>
      </c>
      <c r="H41">
        <v>79.720000000000013</v>
      </c>
      <c r="J41" s="1">
        <v>45366</v>
      </c>
      <c r="K41">
        <v>3</v>
      </c>
      <c r="M41" s="1">
        <v>45366</v>
      </c>
      <c r="N41">
        <v>-1.3199999999999932</v>
      </c>
    </row>
    <row r="42" spans="1:14" x14ac:dyDescent="0.35">
      <c r="A42" s="1">
        <v>45365</v>
      </c>
      <c r="B42">
        <v>81.260000000000005</v>
      </c>
      <c r="D42" s="1">
        <v>45365</v>
      </c>
      <c r="E42">
        <v>84.22</v>
      </c>
      <c r="G42" s="1">
        <v>45365</v>
      </c>
      <c r="H42">
        <v>79.867000000000004</v>
      </c>
      <c r="J42" s="1">
        <v>45365</v>
      </c>
      <c r="K42">
        <v>2.9599999999999937</v>
      </c>
      <c r="M42" s="1">
        <v>45365</v>
      </c>
      <c r="N42">
        <v>-1.3930000000000007</v>
      </c>
    </row>
    <row r="43" spans="1:14" x14ac:dyDescent="0.35">
      <c r="A43" s="1">
        <v>45364</v>
      </c>
      <c r="B43">
        <v>79.72</v>
      </c>
      <c r="D43" s="1">
        <v>45364</v>
      </c>
      <c r="E43">
        <v>82.49</v>
      </c>
      <c r="G43" s="1">
        <v>45364</v>
      </c>
      <c r="H43">
        <v>78.578999999999994</v>
      </c>
      <c r="J43" s="1">
        <v>45364</v>
      </c>
      <c r="K43">
        <v>2.769999999999996</v>
      </c>
      <c r="M43" s="1">
        <v>45364</v>
      </c>
      <c r="N43">
        <v>-1.1410000000000053</v>
      </c>
    </row>
    <row r="44" spans="1:14" x14ac:dyDescent="0.35">
      <c r="A44" s="1">
        <v>45363</v>
      </c>
      <c r="B44">
        <v>77.56</v>
      </c>
      <c r="D44" s="1">
        <v>45363</v>
      </c>
      <c r="E44">
        <v>80.36</v>
      </c>
      <c r="G44" s="1">
        <v>45363</v>
      </c>
      <c r="H44">
        <v>76.234000000000009</v>
      </c>
      <c r="J44" s="1">
        <v>45363</v>
      </c>
      <c r="K44">
        <v>2.7999999999999972</v>
      </c>
      <c r="M44" s="1">
        <v>45363</v>
      </c>
      <c r="N44">
        <v>-1.3259999999999934</v>
      </c>
    </row>
    <row r="45" spans="1:14" x14ac:dyDescent="0.35">
      <c r="A45" s="1">
        <v>45362</v>
      </c>
      <c r="B45">
        <v>77.930000000000007</v>
      </c>
      <c r="D45" s="1">
        <v>45362</v>
      </c>
      <c r="E45">
        <v>80.69</v>
      </c>
      <c r="G45" s="1">
        <v>45362</v>
      </c>
      <c r="H45">
        <v>76.75800000000001</v>
      </c>
      <c r="J45" s="1">
        <v>45362</v>
      </c>
      <c r="K45">
        <v>2.7599999999999909</v>
      </c>
      <c r="M45" s="1">
        <v>45362</v>
      </c>
      <c r="N45">
        <v>-1.171999999999997</v>
      </c>
    </row>
    <row r="46" spans="1:14" x14ac:dyDescent="0.35">
      <c r="A46" s="1">
        <v>45359</v>
      </c>
      <c r="B46">
        <v>78.010000000000005</v>
      </c>
      <c r="D46" s="1">
        <v>45359</v>
      </c>
      <c r="E46">
        <v>80.61</v>
      </c>
      <c r="G46" s="1">
        <v>45359</v>
      </c>
      <c r="H46">
        <v>76.184000000000012</v>
      </c>
      <c r="J46" s="1">
        <v>45359</v>
      </c>
      <c r="K46">
        <v>2.5999999999999943</v>
      </c>
      <c r="M46" s="1">
        <v>45359</v>
      </c>
      <c r="N46">
        <v>-1.8259999999999934</v>
      </c>
    </row>
    <row r="47" spans="1:14" x14ac:dyDescent="0.35">
      <c r="A47" s="1">
        <v>45358</v>
      </c>
      <c r="B47">
        <v>78.930000000000007</v>
      </c>
      <c r="D47" s="1">
        <v>45358</v>
      </c>
      <c r="E47">
        <v>81.430000000000007</v>
      </c>
      <c r="G47" s="1">
        <v>45358</v>
      </c>
      <c r="H47">
        <v>77.14500000000001</v>
      </c>
      <c r="J47" s="1">
        <v>45358</v>
      </c>
      <c r="K47">
        <v>2.5</v>
      </c>
      <c r="M47" s="1">
        <v>45358</v>
      </c>
      <c r="N47">
        <v>-1.7849999999999966</v>
      </c>
    </row>
    <row r="48" spans="1:14" x14ac:dyDescent="0.35">
      <c r="A48" s="1">
        <v>45357</v>
      </c>
      <c r="B48">
        <v>79.13</v>
      </c>
      <c r="D48" s="1">
        <v>45357</v>
      </c>
      <c r="E48">
        <v>81.53</v>
      </c>
      <c r="G48" s="1">
        <v>45357</v>
      </c>
      <c r="H48">
        <v>77.183999999999997</v>
      </c>
      <c r="J48" s="1">
        <v>45357</v>
      </c>
      <c r="K48">
        <v>2.4000000000000057</v>
      </c>
      <c r="M48" s="1">
        <v>45357</v>
      </c>
      <c r="N48">
        <v>-1.945999999999998</v>
      </c>
    </row>
    <row r="49" spans="1:14" x14ac:dyDescent="0.35">
      <c r="A49" s="1">
        <v>45356</v>
      </c>
      <c r="B49">
        <v>78.150000000000006</v>
      </c>
      <c r="D49" s="1">
        <v>45356</v>
      </c>
      <c r="E49">
        <v>80.650000000000006</v>
      </c>
      <c r="G49" s="1">
        <v>45356</v>
      </c>
      <c r="H49">
        <v>76.162000000000006</v>
      </c>
      <c r="J49" s="1">
        <v>45356</v>
      </c>
      <c r="K49">
        <v>2.5</v>
      </c>
      <c r="M49" s="1">
        <v>45356</v>
      </c>
      <c r="N49">
        <v>-1.9879999999999995</v>
      </c>
    </row>
    <row r="50" spans="1:14" x14ac:dyDescent="0.35">
      <c r="A50" s="1">
        <v>45355</v>
      </c>
      <c r="B50">
        <v>78.739999999999995</v>
      </c>
      <c r="D50" s="1">
        <v>45355</v>
      </c>
      <c r="E50">
        <v>81.239999999999995</v>
      </c>
      <c r="G50" s="1">
        <v>45355</v>
      </c>
      <c r="H50">
        <v>76.688999999999993</v>
      </c>
      <c r="J50" s="1">
        <v>45355</v>
      </c>
      <c r="K50">
        <v>2.5</v>
      </c>
      <c r="M50" s="1">
        <v>45355</v>
      </c>
      <c r="N50">
        <v>-2.0510000000000019</v>
      </c>
    </row>
    <row r="51" spans="1:14" x14ac:dyDescent="0.35">
      <c r="A51" s="1">
        <v>45352</v>
      </c>
      <c r="B51">
        <v>79.97</v>
      </c>
      <c r="D51" s="1">
        <v>45352</v>
      </c>
      <c r="E51">
        <v>82.55</v>
      </c>
      <c r="G51" s="1">
        <v>45352</v>
      </c>
      <c r="H51">
        <v>78.376999999999995</v>
      </c>
      <c r="J51" s="1">
        <v>45352</v>
      </c>
      <c r="K51">
        <v>2.5799999999999983</v>
      </c>
      <c r="M51" s="1">
        <v>45352</v>
      </c>
      <c r="N51">
        <v>-1.5930000000000035</v>
      </c>
    </row>
    <row r="52" spans="1:14" x14ac:dyDescent="0.35">
      <c r="A52" s="1">
        <v>45351</v>
      </c>
      <c r="B52">
        <v>78.260000000000005</v>
      </c>
      <c r="D52" s="1">
        <v>45351</v>
      </c>
      <c r="E52">
        <v>80.66</v>
      </c>
      <c r="G52" s="1">
        <v>45351</v>
      </c>
      <c r="H52">
        <v>76.981999999999999</v>
      </c>
      <c r="J52" s="1">
        <v>45351</v>
      </c>
      <c r="K52">
        <v>2.3999999999999915</v>
      </c>
      <c r="M52" s="1">
        <v>45351</v>
      </c>
      <c r="N52">
        <v>-1.2780000000000058</v>
      </c>
    </row>
    <row r="53" spans="1:14" x14ac:dyDescent="0.35">
      <c r="A53" s="1">
        <v>45350</v>
      </c>
      <c r="B53">
        <v>78.540000000000006</v>
      </c>
      <c r="D53" s="1">
        <v>45350</v>
      </c>
      <c r="E53">
        <v>80.92</v>
      </c>
      <c r="G53" s="1">
        <v>45350</v>
      </c>
      <c r="H53">
        <v>76.844000000000008</v>
      </c>
      <c r="J53" s="1">
        <v>45350</v>
      </c>
      <c r="K53">
        <v>2.3799999999999955</v>
      </c>
      <c r="M53" s="1">
        <v>45350</v>
      </c>
      <c r="N53">
        <v>-1.695999999999998</v>
      </c>
    </row>
    <row r="54" spans="1:14" x14ac:dyDescent="0.35">
      <c r="A54" s="1">
        <v>45349</v>
      </c>
      <c r="B54">
        <v>78.87</v>
      </c>
      <c r="D54" s="1">
        <v>45349</v>
      </c>
      <c r="E54">
        <v>81.42</v>
      </c>
      <c r="G54" s="1">
        <v>45349</v>
      </c>
      <c r="H54">
        <v>77.033000000000001</v>
      </c>
      <c r="J54" s="1">
        <v>45349</v>
      </c>
      <c r="K54">
        <v>2.5499999999999972</v>
      </c>
      <c r="M54" s="1">
        <v>45349</v>
      </c>
      <c r="N54">
        <v>-1.8370000000000033</v>
      </c>
    </row>
    <row r="55" spans="1:14" x14ac:dyDescent="0.35">
      <c r="A55" s="1">
        <v>45348</v>
      </c>
      <c r="B55">
        <v>77.58</v>
      </c>
      <c r="D55" s="1">
        <v>45348</v>
      </c>
      <c r="E55">
        <v>79.98</v>
      </c>
      <c r="G55" s="1">
        <v>45348</v>
      </c>
      <c r="H55">
        <v>75.822000000000003</v>
      </c>
      <c r="J55" s="1">
        <v>45348</v>
      </c>
      <c r="K55">
        <v>2.4000000000000057</v>
      </c>
      <c r="M55" s="1">
        <v>45348</v>
      </c>
      <c r="N55">
        <v>-1.7579999999999956</v>
      </c>
    </row>
    <row r="56" spans="1:14" x14ac:dyDescent="0.35">
      <c r="A56" s="1">
        <v>45345</v>
      </c>
      <c r="B56">
        <v>77.540000000000006</v>
      </c>
      <c r="D56" s="1">
        <v>45345</v>
      </c>
      <c r="E56">
        <v>79.150000000000006</v>
      </c>
      <c r="G56" s="1">
        <v>45345</v>
      </c>
      <c r="H56">
        <v>75.624000000000009</v>
      </c>
      <c r="J56" s="1">
        <v>45345</v>
      </c>
      <c r="K56">
        <v>1.6099999999999994</v>
      </c>
      <c r="M56" s="1">
        <v>45345</v>
      </c>
      <c r="N56">
        <v>-1.9159999999999968</v>
      </c>
    </row>
    <row r="57" spans="1:14" x14ac:dyDescent="0.35">
      <c r="A57" s="1">
        <v>45344</v>
      </c>
      <c r="B57">
        <v>79.709999999999994</v>
      </c>
      <c r="D57" s="1">
        <v>45344</v>
      </c>
      <c r="E57">
        <v>81.96</v>
      </c>
      <c r="G57" s="1">
        <v>45344</v>
      </c>
      <c r="H57">
        <v>77.790999999999997</v>
      </c>
      <c r="J57" s="1">
        <v>45344</v>
      </c>
      <c r="K57">
        <v>2.25</v>
      </c>
      <c r="M57" s="1">
        <v>45344</v>
      </c>
      <c r="N57">
        <v>-1.9189999999999969</v>
      </c>
    </row>
    <row r="58" spans="1:14" x14ac:dyDescent="0.35">
      <c r="A58" s="1">
        <v>45343</v>
      </c>
      <c r="B58">
        <v>79.040000000000006</v>
      </c>
      <c r="D58" s="1">
        <v>45343</v>
      </c>
      <c r="E58">
        <v>81.42</v>
      </c>
      <c r="G58" s="1">
        <v>45343</v>
      </c>
      <c r="H58">
        <v>77.104000000000013</v>
      </c>
      <c r="J58" s="1">
        <v>45343</v>
      </c>
      <c r="K58">
        <v>2.3799999999999955</v>
      </c>
      <c r="M58" s="1">
        <v>45343</v>
      </c>
      <c r="N58">
        <v>-1.9359999999999928</v>
      </c>
    </row>
    <row r="59" spans="1:14" x14ac:dyDescent="0.35">
      <c r="A59" s="1">
        <v>45342</v>
      </c>
      <c r="B59">
        <v>78.180000000000007</v>
      </c>
      <c r="D59" s="1">
        <v>45342</v>
      </c>
      <c r="E59">
        <v>80.680000000000007</v>
      </c>
      <c r="G59" s="1">
        <v>45342</v>
      </c>
      <c r="H59">
        <v>76.237000000000009</v>
      </c>
      <c r="J59" s="1">
        <v>45342</v>
      </c>
      <c r="K59">
        <v>2.5</v>
      </c>
      <c r="M59" s="1">
        <v>45342</v>
      </c>
      <c r="N59">
        <v>-1.9429999999999978</v>
      </c>
    </row>
    <row r="60" spans="1:14" x14ac:dyDescent="0.35">
      <c r="A60" s="1">
        <v>45338</v>
      </c>
      <c r="B60">
        <v>79.19</v>
      </c>
      <c r="D60" s="1">
        <v>45338</v>
      </c>
      <c r="E60">
        <v>81.99</v>
      </c>
      <c r="G60" s="1">
        <v>45338</v>
      </c>
      <c r="H60">
        <v>76.024000000000001</v>
      </c>
      <c r="J60" s="1">
        <v>45338</v>
      </c>
      <c r="K60">
        <v>2.7999999999999972</v>
      </c>
      <c r="M60" s="1">
        <v>45338</v>
      </c>
      <c r="N60">
        <v>-3.1659999999999968</v>
      </c>
    </row>
    <row r="61" spans="1:14" x14ac:dyDescent="0.35">
      <c r="A61" s="1">
        <v>45337</v>
      </c>
      <c r="B61">
        <v>78.03</v>
      </c>
      <c r="D61" s="1">
        <v>45337</v>
      </c>
      <c r="E61">
        <v>80.83</v>
      </c>
      <c r="G61" s="1">
        <v>45337</v>
      </c>
      <c r="H61">
        <v>74.695999999999998</v>
      </c>
      <c r="J61" s="1">
        <v>45337</v>
      </c>
      <c r="K61">
        <v>2.7999999999999972</v>
      </c>
      <c r="M61" s="1">
        <v>45337</v>
      </c>
      <c r="N61">
        <v>-3.3340000000000032</v>
      </c>
    </row>
    <row r="62" spans="1:14" x14ac:dyDescent="0.35">
      <c r="A62" s="1">
        <v>45336</v>
      </c>
      <c r="B62">
        <v>76.64</v>
      </c>
      <c r="D62" s="1">
        <v>45336</v>
      </c>
      <c r="E62">
        <v>79.239999999999995</v>
      </c>
      <c r="G62" s="1">
        <v>45336</v>
      </c>
      <c r="H62">
        <v>73.353999999999999</v>
      </c>
      <c r="J62" s="1">
        <v>45336</v>
      </c>
      <c r="K62">
        <v>2.5999999999999943</v>
      </c>
      <c r="M62" s="1">
        <v>45336</v>
      </c>
      <c r="N62">
        <v>-3.2860000000000014</v>
      </c>
    </row>
    <row r="63" spans="1:14" x14ac:dyDescent="0.35">
      <c r="A63" s="1">
        <v>45335</v>
      </c>
      <c r="B63">
        <v>77.87</v>
      </c>
      <c r="D63" s="1">
        <v>45335</v>
      </c>
      <c r="E63">
        <v>80.52</v>
      </c>
      <c r="G63" s="1">
        <v>45335</v>
      </c>
      <c r="H63">
        <v>74.864000000000004</v>
      </c>
      <c r="J63" s="1">
        <v>45335</v>
      </c>
      <c r="K63">
        <v>2.6499999999999915</v>
      </c>
      <c r="M63" s="1">
        <v>45335</v>
      </c>
      <c r="N63">
        <v>-3.0060000000000002</v>
      </c>
    </row>
    <row r="64" spans="1:14" x14ac:dyDescent="0.35">
      <c r="A64" s="1">
        <v>45334</v>
      </c>
      <c r="B64">
        <v>76.92</v>
      </c>
      <c r="D64" s="1">
        <v>45334</v>
      </c>
      <c r="E64">
        <v>79.63</v>
      </c>
      <c r="G64" s="1">
        <v>45334</v>
      </c>
      <c r="H64">
        <v>73.222000000000008</v>
      </c>
      <c r="J64" s="1">
        <v>45334</v>
      </c>
      <c r="K64">
        <v>2.7099999999999937</v>
      </c>
      <c r="M64" s="1">
        <v>45334</v>
      </c>
      <c r="N64">
        <v>-3.6979999999999933</v>
      </c>
    </row>
    <row r="65" spans="1:14" x14ac:dyDescent="0.35">
      <c r="A65" s="1">
        <v>45331</v>
      </c>
      <c r="B65">
        <v>76.84</v>
      </c>
      <c r="D65" s="1">
        <v>45331</v>
      </c>
      <c r="E65">
        <v>79.680000000000007</v>
      </c>
      <c r="G65" s="1">
        <v>45331</v>
      </c>
      <c r="H65">
        <v>73.117000000000004</v>
      </c>
      <c r="J65" s="1">
        <v>45331</v>
      </c>
      <c r="K65">
        <v>2.8400000000000034</v>
      </c>
      <c r="M65" s="1">
        <v>45331</v>
      </c>
      <c r="N65">
        <v>-3.722999999999999</v>
      </c>
    </row>
    <row r="66" spans="1:14" x14ac:dyDescent="0.35">
      <c r="A66" s="1">
        <v>45330</v>
      </c>
      <c r="B66">
        <v>76.22</v>
      </c>
      <c r="D66" s="1">
        <v>45330</v>
      </c>
      <c r="E66">
        <v>79</v>
      </c>
      <c r="G66" s="1">
        <v>45330</v>
      </c>
      <c r="H66">
        <v>72.679000000000002</v>
      </c>
      <c r="J66" s="1">
        <v>45330</v>
      </c>
      <c r="K66">
        <v>2.7800000000000011</v>
      </c>
      <c r="M66" s="1">
        <v>45330</v>
      </c>
      <c r="N66">
        <v>-3.5409999999999968</v>
      </c>
    </row>
    <row r="67" spans="1:14" x14ac:dyDescent="0.35">
      <c r="A67" s="1">
        <v>45329</v>
      </c>
      <c r="B67">
        <v>73.86</v>
      </c>
      <c r="D67" s="1">
        <v>45329</v>
      </c>
      <c r="E67">
        <v>76.56</v>
      </c>
      <c r="G67" s="1">
        <v>45329</v>
      </c>
      <c r="H67">
        <v>70.227000000000004</v>
      </c>
      <c r="J67" s="1">
        <v>45329</v>
      </c>
      <c r="K67">
        <v>2.7000000000000028</v>
      </c>
      <c r="M67" s="1">
        <v>45329</v>
      </c>
      <c r="N67">
        <v>-3.6329999999999956</v>
      </c>
    </row>
    <row r="68" spans="1:14" x14ac:dyDescent="0.35">
      <c r="A68" s="1">
        <v>45328</v>
      </c>
      <c r="B68">
        <v>73.31</v>
      </c>
      <c r="D68" s="1">
        <v>45328</v>
      </c>
      <c r="E68">
        <v>76.02</v>
      </c>
      <c r="G68" s="1">
        <v>45328</v>
      </c>
      <c r="H68">
        <v>69.781000000000006</v>
      </c>
      <c r="J68" s="1">
        <v>45328</v>
      </c>
      <c r="K68">
        <v>2.7099999999999937</v>
      </c>
      <c r="M68" s="1">
        <v>45328</v>
      </c>
      <c r="N68">
        <v>-3.5289999999999964</v>
      </c>
    </row>
    <row r="69" spans="1:14" x14ac:dyDescent="0.35">
      <c r="A69" s="1">
        <v>45327</v>
      </c>
      <c r="B69">
        <v>72.78</v>
      </c>
      <c r="D69" s="1">
        <v>45327</v>
      </c>
      <c r="E69">
        <v>75.38</v>
      </c>
      <c r="G69" s="1">
        <v>45327</v>
      </c>
      <c r="H69">
        <v>70.478999999999999</v>
      </c>
      <c r="J69" s="1">
        <v>45327</v>
      </c>
      <c r="K69">
        <v>2.5999999999999943</v>
      </c>
      <c r="M69" s="1">
        <v>45327</v>
      </c>
      <c r="N69">
        <v>-2.3010000000000019</v>
      </c>
    </row>
    <row r="70" spans="1:14" x14ac:dyDescent="0.35">
      <c r="A70" s="1">
        <v>45324</v>
      </c>
      <c r="B70">
        <v>72.28</v>
      </c>
      <c r="D70" s="1">
        <v>45324</v>
      </c>
      <c r="E70">
        <v>74.88</v>
      </c>
      <c r="G70" s="1">
        <v>45324</v>
      </c>
      <c r="H70">
        <v>69.869</v>
      </c>
      <c r="J70" s="1">
        <v>45324</v>
      </c>
      <c r="K70">
        <v>2.5999999999999943</v>
      </c>
      <c r="M70" s="1">
        <v>45324</v>
      </c>
      <c r="N70">
        <v>-2.4110000000000014</v>
      </c>
    </row>
    <row r="71" spans="1:14" x14ac:dyDescent="0.35">
      <c r="A71" s="1">
        <v>45323</v>
      </c>
      <c r="B71">
        <v>73.819999999999993</v>
      </c>
      <c r="D71" s="1">
        <v>45323</v>
      </c>
      <c r="E71">
        <v>76.319999999999993</v>
      </c>
      <c r="G71" s="1">
        <v>45323</v>
      </c>
      <c r="H71">
        <v>69.815999999999988</v>
      </c>
      <c r="J71" s="1">
        <v>45323</v>
      </c>
      <c r="K71">
        <v>2.5</v>
      </c>
      <c r="M71" s="1">
        <v>45323</v>
      </c>
      <c r="N71">
        <v>-4.0040000000000049</v>
      </c>
    </row>
    <row r="72" spans="1:14" x14ac:dyDescent="0.35">
      <c r="A72" s="1">
        <v>45322</v>
      </c>
      <c r="B72">
        <v>75.849999999999994</v>
      </c>
      <c r="D72" s="1">
        <v>45322</v>
      </c>
      <c r="E72">
        <v>78.3</v>
      </c>
      <c r="G72" s="1">
        <v>45322</v>
      </c>
      <c r="H72">
        <v>74.057999999999993</v>
      </c>
      <c r="J72" s="1">
        <v>45322</v>
      </c>
      <c r="K72">
        <v>2.4500000000000028</v>
      </c>
      <c r="M72" s="1">
        <v>45322</v>
      </c>
      <c r="N72">
        <v>-1.7920000000000016</v>
      </c>
    </row>
    <row r="73" spans="1:14" x14ac:dyDescent="0.35">
      <c r="A73" s="1">
        <v>45321</v>
      </c>
      <c r="B73">
        <v>77.819999999999993</v>
      </c>
      <c r="D73" s="1">
        <v>45321</v>
      </c>
      <c r="E73">
        <v>80.400000000000006</v>
      </c>
      <c r="G73" s="1">
        <v>45321</v>
      </c>
      <c r="H73">
        <v>75.967999999999989</v>
      </c>
      <c r="J73" s="1">
        <v>45321</v>
      </c>
      <c r="K73">
        <v>2.5800000000000125</v>
      </c>
      <c r="M73" s="1">
        <v>45321</v>
      </c>
      <c r="N73">
        <v>-1.8520000000000039</v>
      </c>
    </row>
    <row r="74" spans="1:14" x14ac:dyDescent="0.35">
      <c r="A74" s="1">
        <v>45320</v>
      </c>
      <c r="B74">
        <v>76.78</v>
      </c>
      <c r="D74" s="1">
        <v>45320</v>
      </c>
      <c r="E74">
        <v>79.23</v>
      </c>
      <c r="G74" s="1">
        <v>45320</v>
      </c>
      <c r="H74">
        <v>74.966000000000008</v>
      </c>
      <c r="J74" s="1">
        <v>45320</v>
      </c>
      <c r="K74">
        <v>2.4500000000000028</v>
      </c>
      <c r="M74" s="1">
        <v>45320</v>
      </c>
      <c r="N74">
        <v>-1.813999999999993</v>
      </c>
    </row>
    <row r="75" spans="1:14" x14ac:dyDescent="0.35">
      <c r="A75" s="1">
        <v>45317</v>
      </c>
      <c r="B75">
        <v>78.010000000000005</v>
      </c>
      <c r="D75" s="1">
        <v>45317</v>
      </c>
      <c r="E75">
        <v>80.459999999999994</v>
      </c>
      <c r="G75" s="1">
        <v>45317</v>
      </c>
      <c r="H75">
        <v>76.178000000000011</v>
      </c>
      <c r="J75" s="1">
        <v>45317</v>
      </c>
      <c r="K75">
        <v>2.4499999999999886</v>
      </c>
      <c r="M75" s="1">
        <v>45317</v>
      </c>
      <c r="N75">
        <v>-1.8319999999999936</v>
      </c>
    </row>
    <row r="76" spans="1:14" x14ac:dyDescent="0.35">
      <c r="A76" s="1">
        <v>45316</v>
      </c>
      <c r="B76">
        <v>77.88</v>
      </c>
      <c r="D76" s="1">
        <v>45316</v>
      </c>
      <c r="E76">
        <v>79.709999999999994</v>
      </c>
      <c r="G76" s="1">
        <v>45316</v>
      </c>
      <c r="H76">
        <v>76.016999999999996</v>
      </c>
      <c r="J76" s="1">
        <v>45316</v>
      </c>
      <c r="K76">
        <v>1.8299999999999983</v>
      </c>
      <c r="M76" s="1">
        <v>45316</v>
      </c>
      <c r="N76">
        <v>-1.8629999999999995</v>
      </c>
    </row>
    <row r="77" spans="1:14" x14ac:dyDescent="0.35">
      <c r="A77" s="1">
        <v>45315</v>
      </c>
      <c r="B77">
        <v>75.62</v>
      </c>
      <c r="D77" s="1">
        <v>45315</v>
      </c>
      <c r="E77">
        <v>77.62</v>
      </c>
      <c r="G77" s="1">
        <v>45315</v>
      </c>
      <c r="H77">
        <v>73.835000000000008</v>
      </c>
      <c r="J77" s="1">
        <v>45315</v>
      </c>
      <c r="K77">
        <v>2</v>
      </c>
      <c r="M77" s="1">
        <v>45315</v>
      </c>
      <c r="N77">
        <v>-1.7849999999999966</v>
      </c>
    </row>
    <row r="78" spans="1:14" x14ac:dyDescent="0.35">
      <c r="A78" s="1">
        <v>45314</v>
      </c>
      <c r="B78">
        <v>74.790000000000006</v>
      </c>
      <c r="D78" s="1">
        <v>45314</v>
      </c>
      <c r="E78">
        <v>76.790000000000006</v>
      </c>
      <c r="G78" s="1">
        <v>45314</v>
      </c>
      <c r="H78">
        <v>72.933000000000007</v>
      </c>
      <c r="J78" s="1">
        <v>45314</v>
      </c>
      <c r="K78">
        <v>2</v>
      </c>
      <c r="M78" s="1">
        <v>45314</v>
      </c>
      <c r="N78">
        <v>-1.8569999999999993</v>
      </c>
    </row>
    <row r="79" spans="1:14" x14ac:dyDescent="0.35">
      <c r="A79" s="1">
        <v>45313</v>
      </c>
      <c r="B79">
        <v>75.19</v>
      </c>
      <c r="D79" s="1">
        <v>45313</v>
      </c>
      <c r="E79">
        <v>77.540000000000006</v>
      </c>
      <c r="G79" s="1">
        <v>45313</v>
      </c>
      <c r="H79">
        <v>73.341999999999999</v>
      </c>
      <c r="J79" s="1">
        <v>45313</v>
      </c>
      <c r="K79">
        <v>2.3500000000000085</v>
      </c>
      <c r="M79" s="1">
        <v>45313</v>
      </c>
      <c r="N79">
        <v>-1.847999999999999</v>
      </c>
    </row>
    <row r="80" spans="1:14" x14ac:dyDescent="0.35">
      <c r="A80" s="1">
        <v>45310</v>
      </c>
      <c r="B80">
        <v>73.41</v>
      </c>
      <c r="D80" s="1">
        <v>45310</v>
      </c>
      <c r="E80">
        <v>75.989999999999995</v>
      </c>
      <c r="G80" s="1">
        <v>45310</v>
      </c>
      <c r="H80">
        <v>69.61999999999999</v>
      </c>
      <c r="J80" s="1">
        <v>45310</v>
      </c>
      <c r="K80">
        <v>2.5799999999999983</v>
      </c>
      <c r="M80" s="1">
        <v>45310</v>
      </c>
      <c r="N80">
        <v>-3.7900000000000063</v>
      </c>
    </row>
    <row r="81" spans="1:14" x14ac:dyDescent="0.35">
      <c r="A81" s="1">
        <v>45309</v>
      </c>
      <c r="B81">
        <v>74.08</v>
      </c>
      <c r="D81" s="1">
        <v>45309</v>
      </c>
      <c r="E81">
        <v>76.84</v>
      </c>
      <c r="G81" s="1">
        <v>45309</v>
      </c>
      <c r="H81">
        <v>70.244</v>
      </c>
      <c r="J81" s="1">
        <v>45309</v>
      </c>
      <c r="K81">
        <v>2.7600000000000051</v>
      </c>
      <c r="M81" s="1">
        <v>45309</v>
      </c>
      <c r="N81">
        <v>-3.8359999999999985</v>
      </c>
    </row>
    <row r="82" spans="1:14" x14ac:dyDescent="0.35">
      <c r="A82" s="1">
        <v>45308</v>
      </c>
      <c r="B82">
        <v>72.56</v>
      </c>
      <c r="D82" s="1">
        <v>45308</v>
      </c>
      <c r="E82">
        <v>75.61</v>
      </c>
      <c r="G82" s="1">
        <v>45308</v>
      </c>
      <c r="H82">
        <v>68.683999999999997</v>
      </c>
      <c r="J82" s="1">
        <v>45308</v>
      </c>
      <c r="K82">
        <v>3.0499999999999972</v>
      </c>
      <c r="M82" s="1">
        <v>45308</v>
      </c>
      <c r="N82">
        <v>-3.8760000000000048</v>
      </c>
    </row>
    <row r="83" spans="1:14" x14ac:dyDescent="0.35">
      <c r="A83" s="1">
        <v>45307</v>
      </c>
      <c r="B83">
        <v>72.400000000000006</v>
      </c>
      <c r="D83" s="1">
        <v>45307</v>
      </c>
      <c r="E83">
        <v>75.42</v>
      </c>
      <c r="G83" s="1">
        <v>45307</v>
      </c>
      <c r="H83">
        <v>68.484000000000009</v>
      </c>
      <c r="J83" s="1">
        <v>45307</v>
      </c>
      <c r="K83">
        <v>3.019999999999996</v>
      </c>
      <c r="M83" s="1">
        <v>45307</v>
      </c>
      <c r="N83">
        <v>-3.9159999999999968</v>
      </c>
    </row>
    <row r="84" spans="1:14" x14ac:dyDescent="0.35">
      <c r="A84" s="1">
        <v>45303</v>
      </c>
      <c r="B84">
        <v>72.680000000000007</v>
      </c>
      <c r="D84" s="1">
        <v>45303</v>
      </c>
      <c r="E84">
        <v>75.680000000000007</v>
      </c>
      <c r="G84" s="1">
        <v>45303</v>
      </c>
      <c r="H84">
        <v>68.724000000000004</v>
      </c>
      <c r="J84" s="1">
        <v>45303</v>
      </c>
      <c r="K84">
        <v>3</v>
      </c>
      <c r="M84" s="1">
        <v>45303</v>
      </c>
      <c r="N84">
        <v>-3.9560000000000031</v>
      </c>
    </row>
    <row r="85" spans="1:14" x14ac:dyDescent="0.35">
      <c r="A85" s="1">
        <v>45302</v>
      </c>
      <c r="B85">
        <v>72.02</v>
      </c>
      <c r="D85" s="1">
        <v>45302</v>
      </c>
      <c r="E85">
        <v>74.77</v>
      </c>
      <c r="G85" s="1">
        <v>45302</v>
      </c>
      <c r="H85">
        <v>68.069999999999993</v>
      </c>
      <c r="J85" s="1">
        <v>45302</v>
      </c>
      <c r="K85">
        <v>2.75</v>
      </c>
      <c r="M85" s="1">
        <v>45302</v>
      </c>
      <c r="N85">
        <v>-3.9500000000000028</v>
      </c>
    </row>
    <row r="86" spans="1:14" x14ac:dyDescent="0.35">
      <c r="A86" s="1">
        <v>45301</v>
      </c>
      <c r="B86">
        <v>71.37</v>
      </c>
      <c r="D86" s="1">
        <v>45301</v>
      </c>
      <c r="E86">
        <v>73.97</v>
      </c>
      <c r="G86" s="1">
        <v>45301</v>
      </c>
      <c r="H86">
        <v>67.51100000000001</v>
      </c>
      <c r="J86" s="1">
        <v>45301</v>
      </c>
      <c r="K86">
        <v>2.5999999999999943</v>
      </c>
      <c r="M86" s="1">
        <v>45301</v>
      </c>
      <c r="N86">
        <v>-3.8589999999999947</v>
      </c>
    </row>
    <row r="87" spans="1:14" x14ac:dyDescent="0.35">
      <c r="A87" s="1">
        <v>45300</v>
      </c>
      <c r="B87">
        <v>72.239999999999995</v>
      </c>
      <c r="D87" s="1">
        <v>45300</v>
      </c>
      <c r="E87">
        <v>74.69</v>
      </c>
      <c r="G87" s="1">
        <v>45300</v>
      </c>
      <c r="H87">
        <v>68.617999999999995</v>
      </c>
      <c r="J87" s="1">
        <v>45300</v>
      </c>
      <c r="K87">
        <v>2.4500000000000028</v>
      </c>
      <c r="M87" s="1">
        <v>45300</v>
      </c>
      <c r="N87">
        <v>-3.6219999999999999</v>
      </c>
    </row>
    <row r="88" spans="1:14" x14ac:dyDescent="0.35">
      <c r="A88" s="1">
        <v>45299</v>
      </c>
      <c r="B88">
        <v>70.77</v>
      </c>
      <c r="D88" s="1">
        <v>45299</v>
      </c>
      <c r="E88">
        <v>73.17</v>
      </c>
      <c r="G88" s="1">
        <v>45299</v>
      </c>
      <c r="H88">
        <v>66.894999999999996</v>
      </c>
      <c r="J88" s="1">
        <v>45299</v>
      </c>
      <c r="K88">
        <v>2.4000000000000057</v>
      </c>
      <c r="M88" s="1">
        <v>45299</v>
      </c>
      <c r="N88">
        <v>-3.875</v>
      </c>
    </row>
    <row r="89" spans="1:14" x14ac:dyDescent="0.35">
      <c r="A89" s="1">
        <v>45296</v>
      </c>
      <c r="B89">
        <v>73.81</v>
      </c>
      <c r="D89" s="1">
        <v>45296</v>
      </c>
      <c r="E89">
        <v>76.209999999999994</v>
      </c>
      <c r="G89" s="1">
        <v>45296</v>
      </c>
      <c r="H89">
        <v>70.240000000000009</v>
      </c>
      <c r="J89" s="1">
        <v>45296</v>
      </c>
      <c r="K89">
        <v>2.3999999999999915</v>
      </c>
      <c r="M89" s="1">
        <v>45296</v>
      </c>
      <c r="N89">
        <v>-3.5699999999999932</v>
      </c>
    </row>
    <row r="90" spans="1:14" x14ac:dyDescent="0.35">
      <c r="A90" s="1">
        <v>45295</v>
      </c>
      <c r="B90">
        <v>72.19</v>
      </c>
      <c r="D90" s="1">
        <v>45295</v>
      </c>
      <c r="E90">
        <v>74.69</v>
      </c>
      <c r="G90" s="1">
        <v>45295</v>
      </c>
      <c r="H90">
        <v>68.802999999999997</v>
      </c>
      <c r="J90" s="1">
        <v>45295</v>
      </c>
      <c r="K90">
        <v>2.5</v>
      </c>
      <c r="M90" s="1">
        <v>45295</v>
      </c>
      <c r="N90">
        <v>-3.3870000000000005</v>
      </c>
    </row>
    <row r="91" spans="1:14" x14ac:dyDescent="0.35">
      <c r="A91" s="1">
        <v>45294</v>
      </c>
      <c r="B91">
        <v>72.7</v>
      </c>
      <c r="D91" s="1">
        <v>45294</v>
      </c>
      <c r="E91">
        <v>75.2</v>
      </c>
      <c r="G91" s="1">
        <v>45294</v>
      </c>
      <c r="H91">
        <v>67.637</v>
      </c>
      <c r="J91" s="1">
        <v>45294</v>
      </c>
      <c r="K91">
        <v>2.5</v>
      </c>
      <c r="M91" s="1">
        <v>45294</v>
      </c>
      <c r="N91">
        <v>-5.0630000000000024</v>
      </c>
    </row>
    <row r="92" spans="1:14" x14ac:dyDescent="0.35">
      <c r="A92" s="1">
        <v>45293</v>
      </c>
      <c r="B92">
        <v>70.38</v>
      </c>
      <c r="D92" s="1">
        <v>45293</v>
      </c>
      <c r="E92">
        <v>72.98</v>
      </c>
      <c r="G92" s="1">
        <v>45293</v>
      </c>
      <c r="H92">
        <v>67.937999999999988</v>
      </c>
      <c r="J92" s="1">
        <v>45293</v>
      </c>
      <c r="K92">
        <v>2.6000000000000085</v>
      </c>
      <c r="M92" s="1">
        <v>45293</v>
      </c>
      <c r="N92">
        <v>-2.4420000000000073</v>
      </c>
    </row>
    <row r="93" spans="1:14" x14ac:dyDescent="0.35">
      <c r="A93" s="1">
        <v>45292</v>
      </c>
      <c r="B93">
        <v>71.650000000000006</v>
      </c>
      <c r="D93" s="1">
        <v>45292</v>
      </c>
      <c r="E93">
        <v>74.25</v>
      </c>
      <c r="G93" s="1">
        <v>45292</v>
      </c>
      <c r="H93">
        <v>69.662000000000006</v>
      </c>
      <c r="J93" s="1">
        <v>45292</v>
      </c>
      <c r="K93">
        <v>2.5999999999999943</v>
      </c>
      <c r="M93" s="1">
        <v>45292</v>
      </c>
      <c r="N93">
        <v>-1.9879999999999995</v>
      </c>
    </row>
    <row r="94" spans="1:14" x14ac:dyDescent="0.35">
      <c r="A94" s="1">
        <v>45289</v>
      </c>
      <c r="B94">
        <v>71.650000000000006</v>
      </c>
      <c r="D94" s="1">
        <v>45289</v>
      </c>
      <c r="E94">
        <v>74.25</v>
      </c>
      <c r="G94" s="1">
        <v>45289</v>
      </c>
      <c r="H94">
        <v>69.662000000000006</v>
      </c>
      <c r="J94" s="1">
        <v>45289</v>
      </c>
      <c r="K94">
        <v>2.5999999999999943</v>
      </c>
      <c r="M94" s="1">
        <v>45289</v>
      </c>
      <c r="N94">
        <v>-1.9879999999999995</v>
      </c>
    </row>
    <row r="95" spans="1:14" x14ac:dyDescent="0.35">
      <c r="A95" s="1">
        <v>45288</v>
      </c>
      <c r="B95">
        <v>71.77</v>
      </c>
      <c r="D95" s="1">
        <v>45288</v>
      </c>
      <c r="E95">
        <v>74.569999999999993</v>
      </c>
      <c r="G95" s="1">
        <v>45288</v>
      </c>
      <c r="H95">
        <v>69.751999999999995</v>
      </c>
      <c r="J95" s="1">
        <v>45288</v>
      </c>
      <c r="K95">
        <v>2.7999999999999972</v>
      </c>
      <c r="M95" s="1">
        <v>45288</v>
      </c>
      <c r="N95">
        <v>-2.0180000000000007</v>
      </c>
    </row>
    <row r="96" spans="1:14" x14ac:dyDescent="0.35">
      <c r="A96" s="1">
        <v>45287</v>
      </c>
      <c r="B96">
        <v>74.11</v>
      </c>
      <c r="D96" s="1">
        <v>45287</v>
      </c>
      <c r="E96">
        <v>76.61</v>
      </c>
      <c r="G96" s="1">
        <v>45287</v>
      </c>
      <c r="H96">
        <v>72.064999999999998</v>
      </c>
      <c r="J96" s="1">
        <v>45287</v>
      </c>
      <c r="K96">
        <v>2.5</v>
      </c>
      <c r="M96" s="1">
        <v>45287</v>
      </c>
      <c r="N96">
        <v>-2.0450000000000017</v>
      </c>
    </row>
    <row r="97" spans="1:14" x14ac:dyDescent="0.35">
      <c r="A97" s="1">
        <v>45286</v>
      </c>
      <c r="B97">
        <v>75.569999999999993</v>
      </c>
      <c r="D97" s="1">
        <v>45286</v>
      </c>
      <c r="E97">
        <v>78.12</v>
      </c>
      <c r="G97" s="1">
        <v>45286</v>
      </c>
      <c r="H97">
        <v>73.581999999999994</v>
      </c>
      <c r="J97" s="1">
        <v>45286</v>
      </c>
      <c r="K97">
        <v>2.5500000000000114</v>
      </c>
      <c r="M97" s="1">
        <v>45286</v>
      </c>
      <c r="N97">
        <v>-1.9879999999999995</v>
      </c>
    </row>
    <row r="98" spans="1:14" x14ac:dyDescent="0.35">
      <c r="A98" s="1">
        <v>45282</v>
      </c>
      <c r="B98">
        <v>73.260000000000005</v>
      </c>
      <c r="D98" s="1">
        <v>45282</v>
      </c>
      <c r="E98">
        <v>76.260000000000005</v>
      </c>
      <c r="G98" s="1">
        <v>45282</v>
      </c>
      <c r="H98">
        <v>71.272000000000006</v>
      </c>
      <c r="J98" s="1">
        <v>45282</v>
      </c>
      <c r="K98">
        <v>3</v>
      </c>
      <c r="M98" s="1">
        <v>45282</v>
      </c>
      <c r="N98">
        <v>-1.9879999999999995</v>
      </c>
    </row>
    <row r="99" spans="1:14" x14ac:dyDescent="0.35">
      <c r="A99" s="1">
        <v>45281</v>
      </c>
      <c r="B99">
        <v>73.61</v>
      </c>
      <c r="D99" s="1">
        <v>45281</v>
      </c>
      <c r="E99">
        <v>76.61</v>
      </c>
      <c r="G99" s="1">
        <v>45281</v>
      </c>
      <c r="H99">
        <v>71.622</v>
      </c>
      <c r="J99" s="1">
        <v>45281</v>
      </c>
      <c r="K99">
        <v>3</v>
      </c>
      <c r="M99" s="1">
        <v>45281</v>
      </c>
      <c r="N99">
        <v>-1.9879999999999995</v>
      </c>
    </row>
    <row r="100" spans="1:14" x14ac:dyDescent="0.35">
      <c r="A100" s="1">
        <v>45280</v>
      </c>
      <c r="B100">
        <v>73.95</v>
      </c>
      <c r="D100" s="1">
        <v>45280</v>
      </c>
      <c r="E100">
        <v>76.95</v>
      </c>
      <c r="G100" s="1">
        <v>45280</v>
      </c>
      <c r="H100">
        <v>71.900999999999996</v>
      </c>
      <c r="J100" s="1">
        <v>45280</v>
      </c>
      <c r="K100">
        <v>3</v>
      </c>
      <c r="M100" s="1">
        <v>45280</v>
      </c>
      <c r="N100">
        <v>-2.0490000000000066</v>
      </c>
    </row>
    <row r="101" spans="1:14" x14ac:dyDescent="0.35">
      <c r="A101" s="1">
        <v>45279</v>
      </c>
      <c r="B101">
        <v>73.44</v>
      </c>
      <c r="D101" s="1">
        <v>45279</v>
      </c>
      <c r="E101">
        <v>76.44</v>
      </c>
      <c r="G101" s="1">
        <v>45279</v>
      </c>
      <c r="H101">
        <v>71.37</v>
      </c>
      <c r="J101" s="1">
        <v>45279</v>
      </c>
      <c r="K101">
        <v>3</v>
      </c>
      <c r="M101" s="1">
        <v>45279</v>
      </c>
      <c r="N101">
        <v>-2.0699999999999932</v>
      </c>
    </row>
    <row r="102" spans="1:14" x14ac:dyDescent="0.35">
      <c r="A102" s="1">
        <v>45278</v>
      </c>
      <c r="B102">
        <v>72.47</v>
      </c>
      <c r="D102" s="1">
        <v>45278</v>
      </c>
      <c r="E102">
        <v>75.97</v>
      </c>
      <c r="G102" s="1">
        <v>45278</v>
      </c>
      <c r="H102">
        <v>70.483000000000004</v>
      </c>
      <c r="J102" s="1">
        <v>45278</v>
      </c>
      <c r="K102">
        <v>3.5</v>
      </c>
      <c r="M102" s="1">
        <v>45278</v>
      </c>
      <c r="N102">
        <v>-1.9869999999999948</v>
      </c>
    </row>
    <row r="103" spans="1:14" x14ac:dyDescent="0.35">
      <c r="A103" s="1">
        <v>45275</v>
      </c>
      <c r="B103">
        <v>71.430000000000007</v>
      </c>
      <c r="D103" s="1">
        <v>45275</v>
      </c>
      <c r="E103">
        <v>74.430000000000007</v>
      </c>
      <c r="G103" s="1">
        <v>45275</v>
      </c>
      <c r="H103">
        <v>69.333000000000013</v>
      </c>
      <c r="J103" s="1">
        <v>45275</v>
      </c>
      <c r="K103">
        <v>3</v>
      </c>
      <c r="M103" s="1">
        <v>45275</v>
      </c>
      <c r="N103">
        <v>-2.0969999999999942</v>
      </c>
    </row>
    <row r="104" spans="1:14" x14ac:dyDescent="0.35">
      <c r="A104" s="1">
        <v>45274</v>
      </c>
      <c r="B104">
        <v>71.58</v>
      </c>
      <c r="D104" s="1">
        <v>45274</v>
      </c>
      <c r="E104">
        <v>74.38</v>
      </c>
      <c r="G104" s="1">
        <v>45274</v>
      </c>
      <c r="H104">
        <v>67.947000000000003</v>
      </c>
      <c r="J104" s="1">
        <v>45274</v>
      </c>
      <c r="K104">
        <v>2.7999999999999972</v>
      </c>
      <c r="M104" s="1">
        <v>45274</v>
      </c>
      <c r="N104">
        <v>-3.6329999999999956</v>
      </c>
    </row>
    <row r="105" spans="1:14" x14ac:dyDescent="0.35">
      <c r="A105" s="1">
        <v>45273</v>
      </c>
      <c r="B105">
        <v>69.47</v>
      </c>
      <c r="D105" s="1">
        <v>45273</v>
      </c>
      <c r="E105">
        <v>72.27</v>
      </c>
      <c r="G105" s="1">
        <v>45273</v>
      </c>
      <c r="H105">
        <v>65.497</v>
      </c>
      <c r="J105" s="1">
        <v>45273</v>
      </c>
      <c r="K105">
        <v>2.7999999999999972</v>
      </c>
      <c r="M105" s="1">
        <v>45273</v>
      </c>
      <c r="N105">
        <v>-3.972999999999999</v>
      </c>
    </row>
    <row r="106" spans="1:14" x14ac:dyDescent="0.35">
      <c r="A106" s="1">
        <v>45272</v>
      </c>
      <c r="B106">
        <v>68.61</v>
      </c>
      <c r="D106" s="1">
        <v>45272</v>
      </c>
      <c r="E106">
        <v>71.44</v>
      </c>
      <c r="G106" s="1">
        <v>45272</v>
      </c>
      <c r="H106">
        <v>64.438000000000002</v>
      </c>
      <c r="J106" s="1">
        <v>45272</v>
      </c>
      <c r="K106">
        <v>2.8299999999999983</v>
      </c>
      <c r="M106" s="1">
        <v>45272</v>
      </c>
      <c r="N106">
        <v>-4.171999999999997</v>
      </c>
    </row>
    <row r="107" spans="1:14" x14ac:dyDescent="0.35">
      <c r="A107" s="1">
        <v>45271</v>
      </c>
      <c r="B107">
        <v>71.319999999999993</v>
      </c>
      <c r="D107" s="1">
        <v>45271</v>
      </c>
      <c r="E107">
        <v>74.22</v>
      </c>
      <c r="G107" s="1">
        <v>45271</v>
      </c>
      <c r="H107">
        <v>67.759999999999991</v>
      </c>
      <c r="J107" s="1">
        <v>45271</v>
      </c>
      <c r="K107">
        <v>2.9000000000000057</v>
      </c>
      <c r="M107" s="1">
        <v>45271</v>
      </c>
      <c r="N107">
        <v>-3.5600000000000023</v>
      </c>
    </row>
    <row r="108" spans="1:14" x14ac:dyDescent="0.35">
      <c r="A108" s="1">
        <v>45268</v>
      </c>
      <c r="B108">
        <v>71.23</v>
      </c>
      <c r="D108" s="1">
        <v>45268</v>
      </c>
      <c r="E108">
        <v>74.13</v>
      </c>
      <c r="G108" s="1">
        <v>45268</v>
      </c>
      <c r="H108">
        <v>67.539000000000001</v>
      </c>
      <c r="J108" s="1">
        <v>45268</v>
      </c>
      <c r="K108">
        <v>2.8999999999999915</v>
      </c>
      <c r="M108" s="1">
        <v>45268</v>
      </c>
      <c r="N108">
        <v>-3.6910000000000025</v>
      </c>
    </row>
    <row r="109" spans="1:14" x14ac:dyDescent="0.35">
      <c r="A109" s="1">
        <v>45267</v>
      </c>
      <c r="B109">
        <v>69.34</v>
      </c>
      <c r="D109" s="1">
        <v>45267</v>
      </c>
      <c r="E109">
        <v>72.14</v>
      </c>
      <c r="G109" s="1">
        <v>45267</v>
      </c>
      <c r="H109">
        <v>65.692999999999998</v>
      </c>
      <c r="J109" s="1">
        <v>45267</v>
      </c>
      <c r="K109">
        <v>2.7999999999999972</v>
      </c>
      <c r="M109" s="1">
        <v>45267</v>
      </c>
      <c r="N109">
        <v>-3.6470000000000056</v>
      </c>
    </row>
    <row r="110" spans="1:14" x14ac:dyDescent="0.35">
      <c r="A110" s="1">
        <v>45266</v>
      </c>
      <c r="B110">
        <v>69.38</v>
      </c>
      <c r="D110" s="1">
        <v>45266</v>
      </c>
      <c r="E110">
        <v>72.31</v>
      </c>
      <c r="G110" s="1">
        <v>45266</v>
      </c>
      <c r="H110">
        <v>65.509999999999991</v>
      </c>
      <c r="J110" s="1">
        <v>45266</v>
      </c>
      <c r="K110">
        <v>2.9300000000000068</v>
      </c>
      <c r="M110" s="1">
        <v>45266</v>
      </c>
      <c r="N110">
        <v>-3.8700000000000045</v>
      </c>
    </row>
    <row r="111" spans="1:14" x14ac:dyDescent="0.35">
      <c r="A111" s="1">
        <v>45265</v>
      </c>
      <c r="B111">
        <v>72.319999999999993</v>
      </c>
      <c r="D111" s="1">
        <v>45265</v>
      </c>
      <c r="E111">
        <v>75.37</v>
      </c>
      <c r="G111" s="1">
        <v>45265</v>
      </c>
      <c r="H111">
        <v>68.978999999999999</v>
      </c>
      <c r="J111" s="1">
        <v>45265</v>
      </c>
      <c r="K111">
        <v>3.0500000000000114</v>
      </c>
      <c r="M111" s="1">
        <v>45265</v>
      </c>
      <c r="N111">
        <v>-3.340999999999994</v>
      </c>
    </row>
    <row r="112" spans="1:14" x14ac:dyDescent="0.35">
      <c r="A112" s="1">
        <v>45264</v>
      </c>
      <c r="B112">
        <v>73.040000000000006</v>
      </c>
      <c r="D112" s="1">
        <v>45264</v>
      </c>
      <c r="E112">
        <v>76.040000000000006</v>
      </c>
      <c r="G112" s="1">
        <v>45264</v>
      </c>
      <c r="H112">
        <v>68.894000000000005</v>
      </c>
      <c r="J112" s="1">
        <v>45264</v>
      </c>
      <c r="K112">
        <v>3</v>
      </c>
      <c r="M112" s="1">
        <v>45264</v>
      </c>
      <c r="N112">
        <v>-4.1460000000000008</v>
      </c>
    </row>
    <row r="113" spans="1:14" x14ac:dyDescent="0.35">
      <c r="A113" s="1">
        <v>45261</v>
      </c>
      <c r="B113">
        <v>74.069999999999993</v>
      </c>
      <c r="D113" s="1">
        <v>45261</v>
      </c>
      <c r="E113">
        <v>77.069999999999993</v>
      </c>
      <c r="G113" s="1">
        <v>45261</v>
      </c>
      <c r="H113">
        <v>71.863</v>
      </c>
      <c r="J113" s="1">
        <v>45261</v>
      </c>
      <c r="K113">
        <v>3</v>
      </c>
      <c r="M113" s="1">
        <v>45261</v>
      </c>
      <c r="N113">
        <v>-2.2069999999999936</v>
      </c>
    </row>
    <row r="114" spans="1:14" x14ac:dyDescent="0.35">
      <c r="A114" s="1">
        <v>45260</v>
      </c>
      <c r="B114">
        <v>75.959999999999994</v>
      </c>
      <c r="D114" s="1">
        <v>45260</v>
      </c>
      <c r="E114">
        <v>78.91</v>
      </c>
      <c r="G114" s="1">
        <v>45260</v>
      </c>
      <c r="H114">
        <v>74.029999999999987</v>
      </c>
      <c r="J114" s="1">
        <v>45260</v>
      </c>
      <c r="K114">
        <v>2.9500000000000028</v>
      </c>
      <c r="M114" s="1">
        <v>45260</v>
      </c>
      <c r="N114">
        <v>-1.9300000000000068</v>
      </c>
    </row>
    <row r="115" spans="1:14" x14ac:dyDescent="0.35">
      <c r="A115" s="1">
        <v>45259</v>
      </c>
      <c r="B115">
        <v>77.86</v>
      </c>
      <c r="D115" s="1">
        <v>45259</v>
      </c>
      <c r="E115">
        <v>80.959999999999994</v>
      </c>
      <c r="G115" s="1">
        <v>45259</v>
      </c>
      <c r="H115">
        <v>75.989999999999995</v>
      </c>
      <c r="J115" s="1">
        <v>45259</v>
      </c>
      <c r="K115">
        <v>3.0999999999999943</v>
      </c>
      <c r="M115" s="1">
        <v>45259</v>
      </c>
      <c r="N115">
        <v>-1.8700000000000045</v>
      </c>
    </row>
    <row r="116" spans="1:14" x14ac:dyDescent="0.35">
      <c r="A116" s="1">
        <v>45258</v>
      </c>
      <c r="B116">
        <v>76.41</v>
      </c>
      <c r="D116" s="1">
        <v>45258</v>
      </c>
      <c r="E116">
        <v>79.91</v>
      </c>
      <c r="G116" s="1">
        <v>45258</v>
      </c>
      <c r="H116">
        <v>74.506999999999991</v>
      </c>
      <c r="J116" s="1">
        <v>45258</v>
      </c>
      <c r="K116">
        <v>3.5</v>
      </c>
      <c r="M116" s="1">
        <v>45258</v>
      </c>
      <c r="N116">
        <v>-1.9030000000000058</v>
      </c>
    </row>
    <row r="117" spans="1:14" x14ac:dyDescent="0.35">
      <c r="A117" s="1">
        <v>45257</v>
      </c>
      <c r="B117">
        <v>74.86</v>
      </c>
      <c r="D117" s="1">
        <v>45257</v>
      </c>
      <c r="E117">
        <v>78.36</v>
      </c>
      <c r="G117" s="1">
        <v>45257</v>
      </c>
      <c r="H117">
        <v>73.009</v>
      </c>
      <c r="J117" s="1">
        <v>45257</v>
      </c>
      <c r="K117">
        <v>3.5</v>
      </c>
      <c r="M117" s="1">
        <v>45257</v>
      </c>
      <c r="N117">
        <v>-1.8509999999999991</v>
      </c>
    </row>
    <row r="118" spans="1:14" x14ac:dyDescent="0.35">
      <c r="A118" s="1">
        <v>45252</v>
      </c>
      <c r="B118">
        <v>76.75</v>
      </c>
      <c r="D118" s="1">
        <v>45252</v>
      </c>
      <c r="E118">
        <v>81.25</v>
      </c>
      <c r="G118" s="1">
        <v>45252</v>
      </c>
      <c r="H118">
        <v>74.914000000000001</v>
      </c>
      <c r="J118" s="1">
        <v>45252</v>
      </c>
      <c r="K118">
        <v>4.5</v>
      </c>
      <c r="M118" s="1">
        <v>45252</v>
      </c>
      <c r="N118">
        <v>-1.8359999999999985</v>
      </c>
    </row>
    <row r="119" spans="1:14" x14ac:dyDescent="0.35">
      <c r="A119" s="1">
        <v>45251</v>
      </c>
      <c r="B119">
        <v>77.430000000000007</v>
      </c>
      <c r="D119" s="1">
        <v>45251</v>
      </c>
      <c r="E119">
        <v>81.180000000000007</v>
      </c>
      <c r="G119" s="1">
        <v>45251</v>
      </c>
      <c r="H119">
        <v>75.567000000000007</v>
      </c>
      <c r="J119" s="1">
        <v>45251</v>
      </c>
      <c r="K119">
        <v>3.75</v>
      </c>
      <c r="M119" s="1">
        <v>45251</v>
      </c>
      <c r="N119">
        <v>-1.8629999999999995</v>
      </c>
    </row>
    <row r="120" spans="1:14" x14ac:dyDescent="0.35">
      <c r="A120" s="1">
        <v>45250</v>
      </c>
      <c r="B120">
        <v>77.599999999999994</v>
      </c>
      <c r="D120" s="1">
        <v>45250</v>
      </c>
      <c r="E120">
        <v>81.099999999999994</v>
      </c>
      <c r="G120" s="1">
        <v>45250</v>
      </c>
      <c r="H120">
        <v>75.710999999999999</v>
      </c>
      <c r="J120" s="1">
        <v>45250</v>
      </c>
      <c r="K120">
        <v>3.5</v>
      </c>
      <c r="M120" s="1">
        <v>45250</v>
      </c>
      <c r="N120">
        <v>-1.8889999999999958</v>
      </c>
    </row>
    <row r="121" spans="1:14" x14ac:dyDescent="0.35">
      <c r="A121" s="1">
        <v>45247</v>
      </c>
      <c r="B121">
        <v>75.89</v>
      </c>
      <c r="D121" s="1">
        <v>45247</v>
      </c>
      <c r="E121">
        <v>79.89</v>
      </c>
      <c r="G121" s="1">
        <v>45247</v>
      </c>
      <c r="H121">
        <v>71.061999999999998</v>
      </c>
      <c r="J121" s="1">
        <v>45247</v>
      </c>
      <c r="K121">
        <v>4</v>
      </c>
      <c r="M121" s="1">
        <v>45247</v>
      </c>
      <c r="N121">
        <v>-4.828000000000003</v>
      </c>
    </row>
    <row r="122" spans="1:14" x14ac:dyDescent="0.35">
      <c r="A122" s="1">
        <v>45246</v>
      </c>
      <c r="B122">
        <v>72.900000000000006</v>
      </c>
      <c r="D122" s="1">
        <v>45246</v>
      </c>
      <c r="E122">
        <v>75.45</v>
      </c>
      <c r="G122" s="1">
        <v>45246</v>
      </c>
      <c r="H122">
        <v>68.47</v>
      </c>
      <c r="J122" s="1">
        <v>45246</v>
      </c>
      <c r="K122">
        <v>2.5499999999999972</v>
      </c>
      <c r="M122" s="1">
        <v>45246</v>
      </c>
      <c r="N122">
        <v>-4.4300000000000068</v>
      </c>
    </row>
    <row r="123" spans="1:14" x14ac:dyDescent="0.35">
      <c r="A123" s="1">
        <v>45245</v>
      </c>
      <c r="B123">
        <v>76.66</v>
      </c>
      <c r="D123" s="1">
        <v>45245</v>
      </c>
      <c r="E123">
        <v>79.23</v>
      </c>
      <c r="G123" s="1">
        <v>45245</v>
      </c>
      <c r="H123">
        <v>72.033000000000001</v>
      </c>
      <c r="J123" s="1">
        <v>45245</v>
      </c>
      <c r="K123">
        <v>2.5700000000000074</v>
      </c>
      <c r="M123" s="1">
        <v>45245</v>
      </c>
      <c r="N123">
        <v>-4.6269999999999953</v>
      </c>
    </row>
    <row r="124" spans="1:14" x14ac:dyDescent="0.35">
      <c r="A124" s="1">
        <v>45244</v>
      </c>
      <c r="B124">
        <v>78.260000000000005</v>
      </c>
      <c r="D124" s="1">
        <v>45244</v>
      </c>
      <c r="E124">
        <v>81.010000000000005</v>
      </c>
      <c r="G124" s="1">
        <v>45244</v>
      </c>
      <c r="H124">
        <v>73.36</v>
      </c>
      <c r="J124" s="1">
        <v>45244</v>
      </c>
      <c r="K124">
        <v>2.75</v>
      </c>
      <c r="M124" s="1">
        <v>45244</v>
      </c>
      <c r="N124">
        <v>-4.9000000000000057</v>
      </c>
    </row>
    <row r="125" spans="1:14" x14ac:dyDescent="0.35">
      <c r="A125" s="1">
        <v>45243</v>
      </c>
      <c r="B125">
        <v>78.260000000000005</v>
      </c>
      <c r="D125" s="1">
        <v>45243</v>
      </c>
      <c r="E125">
        <v>80.959999999999994</v>
      </c>
      <c r="G125" s="1">
        <v>45243</v>
      </c>
      <c r="H125">
        <v>73.199000000000012</v>
      </c>
      <c r="J125" s="1">
        <v>45243</v>
      </c>
      <c r="K125">
        <v>2.6999999999999886</v>
      </c>
      <c r="M125" s="1">
        <v>45243</v>
      </c>
      <c r="N125">
        <v>-5.0609999999999928</v>
      </c>
    </row>
    <row r="126" spans="1:14" x14ac:dyDescent="0.35">
      <c r="A126" s="1">
        <v>45240</v>
      </c>
      <c r="B126">
        <v>77.17</v>
      </c>
      <c r="D126" s="1">
        <v>45240</v>
      </c>
      <c r="E126">
        <v>79.66</v>
      </c>
      <c r="G126" s="1">
        <v>45240</v>
      </c>
      <c r="H126">
        <v>72.119</v>
      </c>
      <c r="J126" s="1">
        <v>45240</v>
      </c>
      <c r="K126">
        <v>2.4899999999999949</v>
      </c>
      <c r="M126" s="1">
        <v>45240</v>
      </c>
      <c r="N126">
        <v>-5.0510000000000019</v>
      </c>
    </row>
    <row r="127" spans="1:14" x14ac:dyDescent="0.35">
      <c r="A127" s="1">
        <v>45239</v>
      </c>
      <c r="B127">
        <v>75.739999999999995</v>
      </c>
      <c r="D127" s="1">
        <v>45239</v>
      </c>
      <c r="E127">
        <v>77.989999999999995</v>
      </c>
      <c r="G127" s="1">
        <v>45239</v>
      </c>
      <c r="H127">
        <v>69.847999999999999</v>
      </c>
      <c r="J127" s="1">
        <v>45239</v>
      </c>
      <c r="K127">
        <v>2.25</v>
      </c>
      <c r="M127" s="1">
        <v>45239</v>
      </c>
      <c r="N127">
        <v>-5.8919999999999959</v>
      </c>
    </row>
    <row r="128" spans="1:14" x14ac:dyDescent="0.35">
      <c r="A128" s="1">
        <v>45238</v>
      </c>
      <c r="B128">
        <v>75.33</v>
      </c>
      <c r="D128" s="1">
        <v>45238</v>
      </c>
      <c r="E128">
        <v>77.48</v>
      </c>
      <c r="G128" s="1">
        <v>45238</v>
      </c>
      <c r="H128">
        <v>69.679999999999993</v>
      </c>
      <c r="J128" s="1">
        <v>45238</v>
      </c>
      <c r="K128">
        <v>2.1500000000000057</v>
      </c>
      <c r="M128" s="1">
        <v>45238</v>
      </c>
      <c r="N128">
        <v>-5.6500000000000057</v>
      </c>
    </row>
    <row r="129" spans="1:14" x14ac:dyDescent="0.35">
      <c r="A129" s="1">
        <v>45237</v>
      </c>
      <c r="B129">
        <v>77.37</v>
      </c>
      <c r="D129" s="1">
        <v>45237</v>
      </c>
      <c r="E129">
        <v>79.37</v>
      </c>
      <c r="G129" s="1">
        <v>45237</v>
      </c>
      <c r="H129">
        <v>71.625</v>
      </c>
      <c r="J129" s="1">
        <v>45237</v>
      </c>
      <c r="K129">
        <v>2</v>
      </c>
      <c r="M129" s="1">
        <v>45237</v>
      </c>
      <c r="N129">
        <v>-5.7450000000000045</v>
      </c>
    </row>
    <row r="130" spans="1:14" x14ac:dyDescent="0.35">
      <c r="A130" s="1">
        <v>45236</v>
      </c>
      <c r="B130">
        <v>80.819999999999993</v>
      </c>
      <c r="D130" s="1">
        <v>45236</v>
      </c>
      <c r="E130">
        <v>82.82</v>
      </c>
      <c r="G130" s="1">
        <v>45236</v>
      </c>
      <c r="H130">
        <v>76.620999999999995</v>
      </c>
      <c r="J130" s="1">
        <v>45236</v>
      </c>
      <c r="K130">
        <v>2</v>
      </c>
      <c r="M130" s="1">
        <v>45236</v>
      </c>
      <c r="N130">
        <v>-4.1989999999999981</v>
      </c>
    </row>
    <row r="131" spans="1:14" x14ac:dyDescent="0.35">
      <c r="A131" s="1">
        <v>45233</v>
      </c>
      <c r="B131">
        <v>80.510000000000005</v>
      </c>
      <c r="D131" s="1">
        <v>45233</v>
      </c>
      <c r="E131">
        <v>82.76</v>
      </c>
      <c r="G131" s="1">
        <v>45233</v>
      </c>
      <c r="H131">
        <v>77.513000000000005</v>
      </c>
      <c r="J131" s="1">
        <v>45233</v>
      </c>
      <c r="K131">
        <v>2.25</v>
      </c>
      <c r="M131" s="1">
        <v>45233</v>
      </c>
      <c r="N131">
        <v>-2.9969999999999999</v>
      </c>
    </row>
    <row r="132" spans="1:14" x14ac:dyDescent="0.35">
      <c r="A132" s="1">
        <v>45232</v>
      </c>
      <c r="B132">
        <v>82.46</v>
      </c>
      <c r="D132" s="1">
        <v>45232</v>
      </c>
      <c r="E132">
        <v>84.71</v>
      </c>
      <c r="G132" s="1">
        <v>45232</v>
      </c>
      <c r="H132">
        <v>76.86099999999999</v>
      </c>
      <c r="J132" s="1">
        <v>45232</v>
      </c>
      <c r="K132">
        <v>2.25</v>
      </c>
      <c r="M132" s="1">
        <v>45232</v>
      </c>
      <c r="N132">
        <v>-5.5990000000000038</v>
      </c>
    </row>
    <row r="133" spans="1:14" x14ac:dyDescent="0.35">
      <c r="A133" s="1">
        <v>45231</v>
      </c>
      <c r="B133">
        <v>80.44</v>
      </c>
      <c r="D133" s="1">
        <v>45231</v>
      </c>
      <c r="E133">
        <v>82.63</v>
      </c>
      <c r="G133" s="1">
        <v>45231</v>
      </c>
      <c r="H133">
        <v>80.228999999999999</v>
      </c>
      <c r="J133" s="1">
        <v>45231</v>
      </c>
      <c r="K133">
        <v>2.1899999999999977</v>
      </c>
      <c r="M133" s="1">
        <v>45231</v>
      </c>
      <c r="N133">
        <v>-0.21099999999999852</v>
      </c>
    </row>
    <row r="134" spans="1:14" x14ac:dyDescent="0.35">
      <c r="A134" s="1">
        <v>45230</v>
      </c>
      <c r="B134">
        <v>81.02</v>
      </c>
      <c r="D134" s="1">
        <v>45230</v>
      </c>
      <c r="E134">
        <v>83.22</v>
      </c>
      <c r="G134" s="1">
        <v>45230</v>
      </c>
      <c r="H134">
        <v>81.367999999999995</v>
      </c>
      <c r="J134" s="1">
        <v>45230</v>
      </c>
      <c r="K134">
        <v>2.2000000000000028</v>
      </c>
      <c r="M134" s="1">
        <v>45230</v>
      </c>
      <c r="N134">
        <v>0.34799999999999898</v>
      </c>
    </row>
    <row r="135" spans="1:14" x14ac:dyDescent="0.35">
      <c r="A135" s="1">
        <v>45229</v>
      </c>
      <c r="B135">
        <v>82.31</v>
      </c>
      <c r="D135" s="1">
        <v>45229</v>
      </c>
      <c r="E135">
        <v>84.41</v>
      </c>
      <c r="G135" s="1">
        <v>45229</v>
      </c>
      <c r="H135">
        <v>82.665999999999997</v>
      </c>
      <c r="J135" s="1">
        <v>45229</v>
      </c>
      <c r="K135">
        <v>2.0999999999999943</v>
      </c>
      <c r="M135" s="1">
        <v>45229</v>
      </c>
      <c r="N135">
        <v>0.35599999999999454</v>
      </c>
    </row>
    <row r="136" spans="1:14" x14ac:dyDescent="0.35">
      <c r="A136" s="1">
        <v>45226</v>
      </c>
      <c r="B136">
        <v>85.54</v>
      </c>
      <c r="D136" s="1">
        <v>45226</v>
      </c>
      <c r="E136">
        <v>87.54</v>
      </c>
      <c r="G136" s="1">
        <v>45226</v>
      </c>
      <c r="H136">
        <v>85.89</v>
      </c>
      <c r="J136" s="1">
        <v>45226</v>
      </c>
      <c r="K136">
        <v>2</v>
      </c>
      <c r="M136" s="1">
        <v>45226</v>
      </c>
      <c r="N136">
        <v>0.34999999999999432</v>
      </c>
    </row>
    <row r="137" spans="1:14" x14ac:dyDescent="0.35">
      <c r="A137" s="1">
        <v>45225</v>
      </c>
      <c r="B137">
        <v>83.21</v>
      </c>
      <c r="D137" s="1">
        <v>45225</v>
      </c>
      <c r="E137">
        <v>85.21</v>
      </c>
      <c r="G137" s="1">
        <v>45225</v>
      </c>
      <c r="H137">
        <v>83.562999999999988</v>
      </c>
      <c r="J137" s="1">
        <v>45225</v>
      </c>
      <c r="K137">
        <v>2</v>
      </c>
      <c r="M137" s="1">
        <v>45225</v>
      </c>
      <c r="N137">
        <v>0.35299999999999443</v>
      </c>
    </row>
    <row r="138" spans="1:14" x14ac:dyDescent="0.35">
      <c r="A138" s="1">
        <v>45224</v>
      </c>
      <c r="B138">
        <v>86.08</v>
      </c>
      <c r="D138" s="1">
        <v>45224</v>
      </c>
      <c r="E138">
        <v>87.78</v>
      </c>
      <c r="G138" s="1">
        <v>45224</v>
      </c>
      <c r="H138">
        <v>87.55</v>
      </c>
      <c r="J138" s="1">
        <v>45224</v>
      </c>
      <c r="K138">
        <v>1.7000000000000028</v>
      </c>
      <c r="M138" s="1">
        <v>45224</v>
      </c>
      <c r="N138">
        <v>1.4699999999999989</v>
      </c>
    </row>
    <row r="139" spans="1:14" x14ac:dyDescent="0.35">
      <c r="A139" s="1">
        <v>45223</v>
      </c>
      <c r="B139">
        <v>84.46</v>
      </c>
      <c r="D139" s="1">
        <v>45223</v>
      </c>
      <c r="E139">
        <v>86.26</v>
      </c>
      <c r="G139" s="1">
        <v>45223</v>
      </c>
      <c r="H139">
        <v>85.813999999999993</v>
      </c>
      <c r="J139" s="1">
        <v>45223</v>
      </c>
      <c r="K139">
        <v>1.8000000000000114</v>
      </c>
      <c r="M139" s="1">
        <v>45223</v>
      </c>
      <c r="N139">
        <v>1.3539999999999992</v>
      </c>
    </row>
    <row r="140" spans="1:14" x14ac:dyDescent="0.35">
      <c r="A140" s="1">
        <v>45222</v>
      </c>
      <c r="B140">
        <v>86.44</v>
      </c>
      <c r="D140" s="1">
        <v>45222</v>
      </c>
      <c r="E140">
        <v>87.94</v>
      </c>
      <c r="G140" s="1">
        <v>45222</v>
      </c>
      <c r="H140">
        <v>87.897999999999996</v>
      </c>
      <c r="J140" s="1">
        <v>45222</v>
      </c>
      <c r="K140">
        <v>1.5</v>
      </c>
      <c r="M140" s="1">
        <v>45222</v>
      </c>
      <c r="N140">
        <v>1.4579999999999984</v>
      </c>
    </row>
    <row r="141" spans="1:14" x14ac:dyDescent="0.35">
      <c r="A141" s="1">
        <v>45219</v>
      </c>
      <c r="B141">
        <v>88.75</v>
      </c>
      <c r="D141" s="1">
        <v>45219</v>
      </c>
      <c r="E141">
        <v>90.35</v>
      </c>
      <c r="G141" s="1">
        <v>45219</v>
      </c>
      <c r="H141">
        <v>90.078000000000003</v>
      </c>
      <c r="J141" s="1">
        <v>45219</v>
      </c>
      <c r="K141">
        <v>1.5999999999999943</v>
      </c>
      <c r="M141" s="1">
        <v>45219</v>
      </c>
      <c r="N141">
        <v>1.328000000000003</v>
      </c>
    </row>
    <row r="142" spans="1:14" x14ac:dyDescent="0.35">
      <c r="A142" s="1">
        <v>45218</v>
      </c>
      <c r="B142">
        <v>89.37</v>
      </c>
      <c r="D142" s="1">
        <v>45218</v>
      </c>
      <c r="E142">
        <v>91.06</v>
      </c>
      <c r="G142" s="1">
        <v>45218</v>
      </c>
      <c r="H142">
        <v>90.686999999999998</v>
      </c>
      <c r="J142" s="1">
        <v>45218</v>
      </c>
      <c r="K142">
        <v>1.6899999999999977</v>
      </c>
      <c r="M142" s="1">
        <v>45218</v>
      </c>
      <c r="N142">
        <v>1.3169999999999931</v>
      </c>
    </row>
    <row r="143" spans="1:14" x14ac:dyDescent="0.35">
      <c r="A143" s="1">
        <v>45217</v>
      </c>
      <c r="B143">
        <v>88.32</v>
      </c>
      <c r="D143" s="1">
        <v>45217</v>
      </c>
      <c r="E143">
        <v>90.12</v>
      </c>
      <c r="G143" s="1">
        <v>45217</v>
      </c>
      <c r="H143">
        <v>90.201999999999998</v>
      </c>
      <c r="J143" s="1">
        <v>45217</v>
      </c>
      <c r="K143">
        <v>1.8000000000000114</v>
      </c>
      <c r="M143" s="1">
        <v>45217</v>
      </c>
      <c r="N143">
        <v>1.882000000000005</v>
      </c>
    </row>
    <row r="144" spans="1:14" x14ac:dyDescent="0.35">
      <c r="A144" s="1">
        <v>45216</v>
      </c>
      <c r="B144">
        <v>86.66</v>
      </c>
      <c r="D144" s="1">
        <v>45216</v>
      </c>
      <c r="E144">
        <v>88.81</v>
      </c>
      <c r="G144" s="1">
        <v>45216</v>
      </c>
      <c r="H144">
        <v>88.66</v>
      </c>
      <c r="J144" s="1">
        <v>45216</v>
      </c>
      <c r="K144">
        <v>2.1500000000000057</v>
      </c>
      <c r="M144" s="1">
        <v>45216</v>
      </c>
      <c r="N144">
        <v>2</v>
      </c>
    </row>
    <row r="145" spans="1:14" x14ac:dyDescent="0.35">
      <c r="A145" s="1">
        <v>45215</v>
      </c>
      <c r="B145">
        <v>86.66</v>
      </c>
      <c r="D145" s="1">
        <v>45215</v>
      </c>
      <c r="E145">
        <v>89.01</v>
      </c>
      <c r="G145" s="1">
        <v>45215</v>
      </c>
      <c r="H145">
        <v>88.647999999999996</v>
      </c>
      <c r="J145" s="1">
        <v>45215</v>
      </c>
      <c r="K145">
        <v>2.3500000000000085</v>
      </c>
      <c r="M145" s="1">
        <v>45215</v>
      </c>
      <c r="N145">
        <v>1.9879999999999995</v>
      </c>
    </row>
    <row r="146" spans="1:14" x14ac:dyDescent="0.35">
      <c r="A146" s="1">
        <v>45212</v>
      </c>
      <c r="B146">
        <v>87.69</v>
      </c>
      <c r="D146" s="1">
        <v>45212</v>
      </c>
      <c r="E146">
        <v>90.04</v>
      </c>
      <c r="G146" s="1">
        <v>45212</v>
      </c>
      <c r="H146">
        <v>89.81</v>
      </c>
      <c r="J146" s="1">
        <v>45212</v>
      </c>
      <c r="K146">
        <v>2.3500000000000085</v>
      </c>
      <c r="M146" s="1">
        <v>45212</v>
      </c>
      <c r="N146">
        <v>2.1200000000000045</v>
      </c>
    </row>
    <row r="147" spans="1:14" x14ac:dyDescent="0.35">
      <c r="A147" s="1">
        <v>45211</v>
      </c>
      <c r="B147">
        <v>82.91</v>
      </c>
      <c r="D147" s="1">
        <v>45211</v>
      </c>
      <c r="E147">
        <v>85.26</v>
      </c>
      <c r="G147" s="1">
        <v>45211</v>
      </c>
      <c r="H147">
        <v>85.11999999999999</v>
      </c>
      <c r="J147" s="1">
        <v>45211</v>
      </c>
      <c r="K147">
        <v>2.3500000000000085</v>
      </c>
      <c r="M147" s="1">
        <v>45211</v>
      </c>
      <c r="N147">
        <v>2.2099999999999937</v>
      </c>
    </row>
    <row r="148" spans="1:14" x14ac:dyDescent="0.35">
      <c r="A148" s="1">
        <v>45210</v>
      </c>
      <c r="B148">
        <v>83.49</v>
      </c>
      <c r="D148" s="1">
        <v>45210</v>
      </c>
      <c r="E148">
        <v>85.99</v>
      </c>
      <c r="G148" s="1">
        <v>45210</v>
      </c>
      <c r="H148">
        <v>85.564999999999998</v>
      </c>
      <c r="J148" s="1">
        <v>45210</v>
      </c>
      <c r="K148">
        <v>2.5</v>
      </c>
      <c r="M148" s="1">
        <v>45210</v>
      </c>
      <c r="N148">
        <v>2.0750000000000028</v>
      </c>
    </row>
    <row r="149" spans="1:14" x14ac:dyDescent="0.35">
      <c r="A149" s="1">
        <v>45209</v>
      </c>
      <c r="B149">
        <v>85.97</v>
      </c>
      <c r="D149" s="1">
        <v>45209</v>
      </c>
      <c r="E149">
        <v>88.47</v>
      </c>
      <c r="G149" s="1">
        <v>45209</v>
      </c>
      <c r="H149">
        <v>88.353999999999999</v>
      </c>
      <c r="J149" s="1">
        <v>45209</v>
      </c>
      <c r="K149">
        <v>2.5</v>
      </c>
      <c r="M149" s="1">
        <v>45209</v>
      </c>
      <c r="N149">
        <v>2.3840000000000003</v>
      </c>
    </row>
    <row r="150" spans="1:14" x14ac:dyDescent="0.35">
      <c r="A150" s="1">
        <v>45208</v>
      </c>
      <c r="B150">
        <v>86.38</v>
      </c>
      <c r="D150" s="1">
        <v>45208</v>
      </c>
      <c r="E150">
        <v>88.88</v>
      </c>
      <c r="G150" s="1">
        <v>45208</v>
      </c>
      <c r="H150">
        <v>88.704999999999998</v>
      </c>
      <c r="J150" s="1">
        <v>45208</v>
      </c>
      <c r="K150">
        <v>2.5</v>
      </c>
      <c r="M150" s="1">
        <v>45208</v>
      </c>
      <c r="N150">
        <v>2.3250000000000028</v>
      </c>
    </row>
    <row r="151" spans="1:14" x14ac:dyDescent="0.35">
      <c r="A151" s="1">
        <v>45205</v>
      </c>
      <c r="B151">
        <v>82.79</v>
      </c>
      <c r="D151" s="1">
        <v>45205</v>
      </c>
      <c r="E151">
        <v>85.09</v>
      </c>
      <c r="G151" s="1">
        <v>45205</v>
      </c>
      <c r="H151">
        <v>85.080000000000013</v>
      </c>
      <c r="J151" s="1">
        <v>45205</v>
      </c>
      <c r="K151">
        <v>2.2999999999999972</v>
      </c>
      <c r="M151" s="1">
        <v>45205</v>
      </c>
      <c r="N151">
        <v>2.2900000000000063</v>
      </c>
    </row>
    <row r="152" spans="1:14" x14ac:dyDescent="0.35">
      <c r="A152" s="1">
        <v>45204</v>
      </c>
      <c r="B152">
        <v>82.31</v>
      </c>
      <c r="D152" s="1">
        <v>45204</v>
      </c>
      <c r="E152">
        <v>84.31</v>
      </c>
      <c r="G152" s="1">
        <v>45204</v>
      </c>
      <c r="H152">
        <v>84.619</v>
      </c>
      <c r="J152" s="1">
        <v>45204</v>
      </c>
      <c r="K152">
        <v>2</v>
      </c>
      <c r="M152" s="1">
        <v>45204</v>
      </c>
      <c r="N152">
        <v>2.3089999999999975</v>
      </c>
    </row>
    <row r="153" spans="1:14" x14ac:dyDescent="0.35">
      <c r="A153" s="1">
        <v>45203</v>
      </c>
      <c r="B153">
        <v>84.22</v>
      </c>
      <c r="D153" s="1">
        <v>45203</v>
      </c>
      <c r="E153">
        <v>86.22</v>
      </c>
      <c r="G153" s="1">
        <v>45203</v>
      </c>
      <c r="H153">
        <v>85.908999999999992</v>
      </c>
      <c r="J153" s="1">
        <v>45203</v>
      </c>
      <c r="K153">
        <v>2</v>
      </c>
      <c r="M153" s="1">
        <v>45203</v>
      </c>
      <c r="N153">
        <v>1.688999999999993</v>
      </c>
    </row>
    <row r="154" spans="1:14" x14ac:dyDescent="0.35">
      <c r="A154" s="1">
        <v>45202</v>
      </c>
      <c r="B154">
        <v>89.23</v>
      </c>
      <c r="D154" s="1">
        <v>45202</v>
      </c>
      <c r="E154">
        <v>91.23</v>
      </c>
      <c r="G154" s="1">
        <v>45202</v>
      </c>
      <c r="H154">
        <v>90.902000000000001</v>
      </c>
      <c r="J154" s="1">
        <v>45202</v>
      </c>
      <c r="K154">
        <v>2</v>
      </c>
      <c r="M154" s="1">
        <v>45202</v>
      </c>
      <c r="N154">
        <v>1.671999999999997</v>
      </c>
    </row>
    <row r="155" spans="1:14" x14ac:dyDescent="0.35">
      <c r="A155" s="1">
        <v>45201</v>
      </c>
      <c r="B155">
        <v>88.82</v>
      </c>
      <c r="D155" s="1">
        <v>45201</v>
      </c>
      <c r="E155">
        <v>90.72</v>
      </c>
      <c r="G155" s="1">
        <v>45201</v>
      </c>
      <c r="H155">
        <v>90.460999999999999</v>
      </c>
      <c r="J155" s="1">
        <v>45201</v>
      </c>
      <c r="K155">
        <v>1.9000000000000057</v>
      </c>
      <c r="M155" s="1">
        <v>45201</v>
      </c>
      <c r="N155">
        <v>1.6410000000000053</v>
      </c>
    </row>
    <row r="156" spans="1:14" x14ac:dyDescent="0.35">
      <c r="A156" s="1">
        <v>45199</v>
      </c>
      <c r="B156">
        <v>90.79</v>
      </c>
      <c r="D156" s="1">
        <v>45199</v>
      </c>
      <c r="E156">
        <v>92.59</v>
      </c>
      <c r="G156" s="1">
        <v>45199</v>
      </c>
      <c r="H156">
        <v>92.541000000000011</v>
      </c>
      <c r="J156" s="1">
        <v>45199</v>
      </c>
      <c r="K156">
        <v>1.7999999999999972</v>
      </c>
      <c r="M156" s="1">
        <v>45199</v>
      </c>
      <c r="N156">
        <v>1.7510000000000048</v>
      </c>
    </row>
    <row r="157" spans="1:14" x14ac:dyDescent="0.35">
      <c r="A157" s="1">
        <v>45198</v>
      </c>
      <c r="B157">
        <v>90.79</v>
      </c>
      <c r="D157" s="1">
        <v>45198</v>
      </c>
      <c r="E157">
        <v>92.59</v>
      </c>
      <c r="G157" s="1">
        <v>45198</v>
      </c>
      <c r="H157">
        <v>92.541000000000011</v>
      </c>
      <c r="J157" s="1">
        <v>45198</v>
      </c>
      <c r="K157">
        <v>1.7999999999999972</v>
      </c>
      <c r="M157" s="1">
        <v>45198</v>
      </c>
      <c r="N157">
        <v>1.7510000000000048</v>
      </c>
    </row>
    <row r="158" spans="1:14" x14ac:dyDescent="0.35">
      <c r="A158" s="1">
        <v>45197</v>
      </c>
      <c r="B158">
        <v>91.71</v>
      </c>
      <c r="D158" s="1">
        <v>45197</v>
      </c>
      <c r="E158">
        <v>93.51</v>
      </c>
      <c r="G158" s="1">
        <v>45197</v>
      </c>
      <c r="H158">
        <v>93.347999999999999</v>
      </c>
      <c r="J158" s="1">
        <v>45197</v>
      </c>
      <c r="K158">
        <v>1.8000000000000114</v>
      </c>
      <c r="M158" s="1">
        <v>45197</v>
      </c>
      <c r="N158">
        <v>1.6380000000000052</v>
      </c>
    </row>
    <row r="159" spans="1:14" x14ac:dyDescent="0.35">
      <c r="A159" s="1">
        <v>45196</v>
      </c>
      <c r="B159">
        <v>93.68</v>
      </c>
      <c r="D159" s="1">
        <v>45196</v>
      </c>
      <c r="E159">
        <v>95.52</v>
      </c>
      <c r="G159" s="1">
        <v>45196</v>
      </c>
      <c r="H159">
        <v>95.297000000000011</v>
      </c>
      <c r="J159" s="1">
        <v>45196</v>
      </c>
      <c r="K159">
        <v>1.8399999999999892</v>
      </c>
      <c r="M159" s="1">
        <v>45196</v>
      </c>
      <c r="N159">
        <v>1.6170000000000044</v>
      </c>
    </row>
    <row r="160" spans="1:14" x14ac:dyDescent="0.35">
      <c r="A160" s="1">
        <v>45195</v>
      </c>
      <c r="B160">
        <v>90.39</v>
      </c>
      <c r="D160" s="1">
        <v>45195</v>
      </c>
      <c r="E160">
        <v>92.59</v>
      </c>
      <c r="G160" s="1">
        <v>45195</v>
      </c>
      <c r="H160">
        <v>92.218000000000004</v>
      </c>
      <c r="J160" s="1">
        <v>45195</v>
      </c>
      <c r="K160">
        <v>2.2000000000000028</v>
      </c>
      <c r="M160" s="1">
        <v>45195</v>
      </c>
      <c r="N160">
        <v>1.828000000000003</v>
      </c>
    </row>
    <row r="161" spans="1:14" x14ac:dyDescent="0.35">
      <c r="A161" s="1">
        <v>45194</v>
      </c>
      <c r="B161">
        <v>90.68</v>
      </c>
      <c r="D161" s="1">
        <v>45194</v>
      </c>
      <c r="E161">
        <v>91.43</v>
      </c>
      <c r="G161" s="1">
        <v>45194</v>
      </c>
      <c r="H161">
        <v>92.165000000000006</v>
      </c>
      <c r="J161" s="1">
        <v>45194</v>
      </c>
      <c r="K161">
        <v>0.75</v>
      </c>
      <c r="M161" s="1">
        <v>45194</v>
      </c>
      <c r="N161">
        <v>1.4849999999999994</v>
      </c>
    </row>
    <row r="162" spans="1:14" x14ac:dyDescent="0.35">
      <c r="A162" s="1">
        <v>45191</v>
      </c>
      <c r="B162">
        <v>91.09</v>
      </c>
      <c r="D162" s="1">
        <v>45191</v>
      </c>
      <c r="E162">
        <v>92.47</v>
      </c>
      <c r="G162" s="1">
        <v>45191</v>
      </c>
      <c r="H162">
        <v>92.7</v>
      </c>
      <c r="J162" s="1">
        <v>45191</v>
      </c>
      <c r="K162">
        <v>1.3799999999999955</v>
      </c>
      <c r="M162" s="1">
        <v>45191</v>
      </c>
      <c r="N162">
        <v>1.6099999999999994</v>
      </c>
    </row>
    <row r="163" spans="1:14" x14ac:dyDescent="0.35">
      <c r="A163" s="1">
        <v>45190</v>
      </c>
      <c r="B163">
        <v>90.42</v>
      </c>
      <c r="D163" s="1">
        <v>45190</v>
      </c>
      <c r="E163">
        <v>91.92</v>
      </c>
      <c r="G163" s="1">
        <v>45190</v>
      </c>
      <c r="H163">
        <v>92.069000000000003</v>
      </c>
      <c r="J163" s="1">
        <v>45190</v>
      </c>
      <c r="K163">
        <v>1.5</v>
      </c>
      <c r="M163" s="1">
        <v>45190</v>
      </c>
      <c r="N163">
        <v>1.6490000000000009</v>
      </c>
    </row>
    <row r="164" spans="1:14" x14ac:dyDescent="0.35">
      <c r="A164" s="1">
        <v>45189</v>
      </c>
      <c r="B164">
        <v>90.28</v>
      </c>
      <c r="D164" s="1">
        <v>45189</v>
      </c>
      <c r="E164">
        <v>91.85</v>
      </c>
      <c r="G164" s="1">
        <v>45189</v>
      </c>
      <c r="H164">
        <v>91.903999999999996</v>
      </c>
      <c r="J164" s="1">
        <v>45189</v>
      </c>
      <c r="K164">
        <v>1.5699999999999932</v>
      </c>
      <c r="M164" s="1">
        <v>45189</v>
      </c>
      <c r="N164">
        <v>1.6239999999999952</v>
      </c>
    </row>
    <row r="165" spans="1:14" x14ac:dyDescent="0.35">
      <c r="A165" s="1">
        <v>45188</v>
      </c>
      <c r="B165">
        <v>91.2</v>
      </c>
      <c r="D165" s="1">
        <v>45188</v>
      </c>
      <c r="E165">
        <v>92.69</v>
      </c>
      <c r="G165" s="1">
        <v>45188</v>
      </c>
      <c r="H165">
        <v>92.802000000000007</v>
      </c>
      <c r="J165" s="1">
        <v>45188</v>
      </c>
      <c r="K165">
        <v>1.4899999999999949</v>
      </c>
      <c r="M165" s="1">
        <v>45188</v>
      </c>
      <c r="N165">
        <v>1.6020000000000039</v>
      </c>
    </row>
    <row r="166" spans="1:14" x14ac:dyDescent="0.35">
      <c r="A166" s="1">
        <v>45187</v>
      </c>
      <c r="B166">
        <v>91.48</v>
      </c>
      <c r="D166" s="1">
        <v>45187</v>
      </c>
      <c r="E166">
        <v>93.38</v>
      </c>
      <c r="G166" s="1">
        <v>45187</v>
      </c>
      <c r="H166">
        <v>92.927999999999997</v>
      </c>
      <c r="J166" s="1">
        <v>45187</v>
      </c>
      <c r="K166">
        <v>1.8999999999999915</v>
      </c>
      <c r="M166" s="1">
        <v>45187</v>
      </c>
      <c r="N166">
        <v>1.4479999999999933</v>
      </c>
    </row>
    <row r="167" spans="1:14" x14ac:dyDescent="0.35">
      <c r="A167" s="1">
        <v>45184</v>
      </c>
      <c r="B167">
        <v>90.77</v>
      </c>
      <c r="D167" s="1">
        <v>45184</v>
      </c>
      <c r="E167">
        <v>93.28</v>
      </c>
      <c r="G167" s="1">
        <v>45184</v>
      </c>
      <c r="H167">
        <v>92.420999999999992</v>
      </c>
      <c r="J167" s="1">
        <v>45184</v>
      </c>
      <c r="K167">
        <v>2.5100000000000051</v>
      </c>
      <c r="M167" s="1">
        <v>45184</v>
      </c>
      <c r="N167">
        <v>1.6509999999999962</v>
      </c>
    </row>
    <row r="168" spans="1:14" x14ac:dyDescent="0.35">
      <c r="A168" s="1">
        <v>45183</v>
      </c>
      <c r="B168">
        <v>90.16</v>
      </c>
      <c r="D168" s="1">
        <v>45183</v>
      </c>
      <c r="E168">
        <v>92.71</v>
      </c>
      <c r="G168" s="1">
        <v>45183</v>
      </c>
      <c r="H168">
        <v>91.760999999999996</v>
      </c>
      <c r="J168" s="1">
        <v>45183</v>
      </c>
      <c r="K168">
        <v>2.5499999999999972</v>
      </c>
      <c r="M168" s="1">
        <v>45183</v>
      </c>
      <c r="N168">
        <v>1.6009999999999991</v>
      </c>
    </row>
    <row r="169" spans="1:14" x14ac:dyDescent="0.35">
      <c r="A169" s="1">
        <v>45182</v>
      </c>
      <c r="B169">
        <v>88.52</v>
      </c>
      <c r="D169" s="1">
        <v>45182</v>
      </c>
      <c r="E169">
        <v>90.85</v>
      </c>
      <c r="G169" s="1">
        <v>45182</v>
      </c>
      <c r="H169">
        <v>90.250999999999991</v>
      </c>
      <c r="J169" s="1">
        <v>45182</v>
      </c>
      <c r="K169">
        <v>2.3299999999999983</v>
      </c>
      <c r="M169" s="1">
        <v>45182</v>
      </c>
      <c r="N169">
        <v>1.7309999999999945</v>
      </c>
    </row>
    <row r="170" spans="1:14" x14ac:dyDescent="0.35">
      <c r="A170" s="1">
        <v>45181</v>
      </c>
      <c r="B170">
        <v>88.84</v>
      </c>
      <c r="D170" s="1">
        <v>45181</v>
      </c>
      <c r="E170">
        <v>91.04</v>
      </c>
      <c r="G170" s="1">
        <v>45181</v>
      </c>
      <c r="H170">
        <v>90.543999999999997</v>
      </c>
      <c r="J170" s="1">
        <v>45181</v>
      </c>
      <c r="K170">
        <v>2.2000000000000028</v>
      </c>
      <c r="M170" s="1">
        <v>45181</v>
      </c>
      <c r="N170">
        <v>1.7039999999999935</v>
      </c>
    </row>
    <row r="171" spans="1:14" x14ac:dyDescent="0.35">
      <c r="A171" s="1">
        <v>45180</v>
      </c>
      <c r="B171">
        <v>87.29</v>
      </c>
      <c r="D171" s="1">
        <v>45180</v>
      </c>
      <c r="E171">
        <v>89.49</v>
      </c>
      <c r="G171" s="1">
        <v>45180</v>
      </c>
      <c r="H171">
        <v>89.019000000000005</v>
      </c>
      <c r="J171" s="1">
        <v>45180</v>
      </c>
      <c r="K171">
        <v>2.1999999999999886</v>
      </c>
      <c r="M171" s="1">
        <v>45180</v>
      </c>
      <c r="N171">
        <v>1.7289999999999992</v>
      </c>
    </row>
    <row r="172" spans="1:14" x14ac:dyDescent="0.35">
      <c r="A172" s="1">
        <v>45177</v>
      </c>
      <c r="B172">
        <v>87.51</v>
      </c>
      <c r="D172" s="1">
        <v>45177</v>
      </c>
      <c r="E172">
        <v>89.66</v>
      </c>
      <c r="G172" s="1">
        <v>45177</v>
      </c>
      <c r="H172">
        <v>88.904000000000011</v>
      </c>
      <c r="J172" s="1">
        <v>45177</v>
      </c>
      <c r="K172">
        <v>2.1499999999999915</v>
      </c>
      <c r="M172" s="1">
        <v>45177</v>
      </c>
      <c r="N172">
        <v>1.3940000000000055</v>
      </c>
    </row>
    <row r="173" spans="1:14" x14ac:dyDescent="0.35">
      <c r="A173" s="1">
        <v>45176</v>
      </c>
      <c r="B173">
        <v>86.87</v>
      </c>
      <c r="D173" s="1">
        <v>45176</v>
      </c>
      <c r="E173">
        <v>89.16</v>
      </c>
      <c r="G173" s="1">
        <v>45176</v>
      </c>
      <c r="H173">
        <v>88.160000000000011</v>
      </c>
      <c r="J173" s="1">
        <v>45176</v>
      </c>
      <c r="K173">
        <v>2.289999999999992</v>
      </c>
      <c r="M173" s="1">
        <v>45176</v>
      </c>
      <c r="N173">
        <v>1.2900000000000063</v>
      </c>
    </row>
    <row r="174" spans="1:14" x14ac:dyDescent="0.35">
      <c r="A174" s="1">
        <v>45175</v>
      </c>
      <c r="B174">
        <v>87.54</v>
      </c>
      <c r="D174" s="1">
        <v>45175</v>
      </c>
      <c r="E174">
        <v>89.84</v>
      </c>
      <c r="G174" s="1">
        <v>45175</v>
      </c>
      <c r="H174">
        <v>88.973000000000013</v>
      </c>
      <c r="J174" s="1">
        <v>45175</v>
      </c>
      <c r="K174">
        <v>2.2999999999999972</v>
      </c>
      <c r="M174" s="1">
        <v>45175</v>
      </c>
      <c r="N174">
        <v>1.4330000000000069</v>
      </c>
    </row>
    <row r="175" spans="1:14" x14ac:dyDescent="0.35">
      <c r="A175" s="1">
        <v>45174</v>
      </c>
      <c r="B175">
        <v>86.69</v>
      </c>
      <c r="D175" s="1">
        <v>45174</v>
      </c>
      <c r="E175">
        <v>89.09</v>
      </c>
      <c r="G175" s="1">
        <v>45174</v>
      </c>
      <c r="H175">
        <v>88.685000000000002</v>
      </c>
      <c r="J175" s="1">
        <v>45174</v>
      </c>
      <c r="K175">
        <v>2.4000000000000057</v>
      </c>
      <c r="M175" s="1">
        <v>45174</v>
      </c>
      <c r="N175">
        <v>1.9950000000000045</v>
      </c>
    </row>
    <row r="176" spans="1:14" x14ac:dyDescent="0.35">
      <c r="A176" s="1">
        <v>45170</v>
      </c>
      <c r="B176">
        <v>85.55</v>
      </c>
      <c r="D176" s="1">
        <v>45170</v>
      </c>
      <c r="E176">
        <v>87.85</v>
      </c>
      <c r="G176" s="1">
        <v>45170</v>
      </c>
      <c r="H176">
        <v>87.486999999999995</v>
      </c>
      <c r="J176" s="1">
        <v>45170</v>
      </c>
      <c r="K176">
        <v>2.2999999999999972</v>
      </c>
      <c r="M176" s="1">
        <v>45170</v>
      </c>
      <c r="N176">
        <v>1.9369999999999976</v>
      </c>
    </row>
    <row r="177" spans="1:14" x14ac:dyDescent="0.35">
      <c r="A177" s="1">
        <v>45169</v>
      </c>
      <c r="B177">
        <v>83.63</v>
      </c>
      <c r="D177" s="1">
        <v>45169</v>
      </c>
      <c r="E177">
        <v>85.85</v>
      </c>
      <c r="G177" s="1">
        <v>45169</v>
      </c>
      <c r="H177">
        <v>85.586999999999989</v>
      </c>
      <c r="J177" s="1">
        <v>45169</v>
      </c>
      <c r="K177">
        <v>2.2199999999999989</v>
      </c>
      <c r="M177" s="1">
        <v>45169</v>
      </c>
      <c r="N177">
        <v>1.9569999999999936</v>
      </c>
    </row>
    <row r="178" spans="1:14" x14ac:dyDescent="0.35">
      <c r="A178" s="1">
        <v>45168</v>
      </c>
      <c r="B178">
        <v>81.63</v>
      </c>
      <c r="D178" s="1">
        <v>45168</v>
      </c>
      <c r="E178">
        <v>83.89</v>
      </c>
      <c r="G178" s="1">
        <v>45168</v>
      </c>
      <c r="H178">
        <v>83.466999999999999</v>
      </c>
      <c r="J178" s="1">
        <v>45168</v>
      </c>
      <c r="K178">
        <v>2.2600000000000051</v>
      </c>
      <c r="M178" s="1">
        <v>45168</v>
      </c>
      <c r="N178">
        <v>1.8370000000000033</v>
      </c>
    </row>
    <row r="179" spans="1:14" x14ac:dyDescent="0.35">
      <c r="A179" s="1">
        <v>45167</v>
      </c>
      <c r="B179">
        <v>81.16</v>
      </c>
      <c r="D179" s="1">
        <v>45167</v>
      </c>
      <c r="E179">
        <v>83.41</v>
      </c>
      <c r="G179" s="1">
        <v>45167</v>
      </c>
      <c r="H179">
        <v>82.867999999999995</v>
      </c>
      <c r="J179" s="1">
        <v>45167</v>
      </c>
      <c r="K179">
        <v>2.25</v>
      </c>
      <c r="M179" s="1">
        <v>45167</v>
      </c>
      <c r="N179">
        <v>1.7079999999999984</v>
      </c>
    </row>
    <row r="180" spans="1:14" x14ac:dyDescent="0.35">
      <c r="A180" s="1">
        <v>45166</v>
      </c>
      <c r="B180">
        <v>80.099999999999994</v>
      </c>
      <c r="D180" s="1">
        <v>45166</v>
      </c>
      <c r="E180">
        <v>82.35</v>
      </c>
      <c r="G180" s="1">
        <v>45166</v>
      </c>
      <c r="H180">
        <v>81.808999999999997</v>
      </c>
      <c r="J180" s="1">
        <v>45166</v>
      </c>
      <c r="K180">
        <v>2.25</v>
      </c>
      <c r="M180" s="1">
        <v>45166</v>
      </c>
      <c r="N180">
        <v>1.7090000000000032</v>
      </c>
    </row>
    <row r="181" spans="1:14" x14ac:dyDescent="0.35">
      <c r="A181" s="1">
        <v>45163</v>
      </c>
      <c r="B181">
        <v>80.540000000000006</v>
      </c>
      <c r="D181" s="1">
        <v>45163</v>
      </c>
      <c r="E181">
        <v>84.04</v>
      </c>
      <c r="G181" s="1">
        <v>45163</v>
      </c>
      <c r="H181">
        <v>82.13000000000001</v>
      </c>
      <c r="J181" s="1">
        <v>45163</v>
      </c>
      <c r="K181">
        <v>3.5</v>
      </c>
      <c r="M181" s="1">
        <v>45163</v>
      </c>
      <c r="N181">
        <v>1.5900000000000034</v>
      </c>
    </row>
    <row r="182" spans="1:14" x14ac:dyDescent="0.35">
      <c r="A182" s="1">
        <v>45162</v>
      </c>
      <c r="B182">
        <v>79.709999999999994</v>
      </c>
      <c r="D182" s="1">
        <v>45162</v>
      </c>
      <c r="E182">
        <v>82.71</v>
      </c>
      <c r="G182" s="1">
        <v>45162</v>
      </c>
      <c r="H182">
        <v>81.447999999999993</v>
      </c>
      <c r="J182" s="1">
        <v>45162</v>
      </c>
      <c r="K182">
        <v>3</v>
      </c>
      <c r="M182" s="1">
        <v>45162</v>
      </c>
      <c r="N182">
        <v>1.7379999999999995</v>
      </c>
    </row>
    <row r="183" spans="1:14" x14ac:dyDescent="0.35">
      <c r="A183" s="1">
        <v>45161</v>
      </c>
      <c r="B183">
        <v>79.52</v>
      </c>
      <c r="D183" s="1">
        <v>45161</v>
      </c>
      <c r="E183">
        <v>82.37</v>
      </c>
      <c r="G183" s="1">
        <v>45161</v>
      </c>
      <c r="H183">
        <v>81.518999999999991</v>
      </c>
      <c r="J183" s="1">
        <v>45161</v>
      </c>
      <c r="K183">
        <v>2.8500000000000085</v>
      </c>
      <c r="M183" s="1">
        <v>45161</v>
      </c>
      <c r="N183">
        <v>1.9989999999999952</v>
      </c>
    </row>
    <row r="184" spans="1:14" x14ac:dyDescent="0.35">
      <c r="A184" s="1">
        <v>45160</v>
      </c>
      <c r="B184">
        <v>80.349999999999994</v>
      </c>
      <c r="D184" s="1">
        <v>45160</v>
      </c>
      <c r="E184">
        <v>83.25</v>
      </c>
      <c r="G184" s="1">
        <v>45160</v>
      </c>
      <c r="H184">
        <v>82.289999999999992</v>
      </c>
      <c r="J184" s="1">
        <v>45160</v>
      </c>
      <c r="K184">
        <v>2.9000000000000057</v>
      </c>
      <c r="M184" s="1">
        <v>45160</v>
      </c>
      <c r="N184">
        <v>1.9399999999999977</v>
      </c>
    </row>
    <row r="185" spans="1:14" x14ac:dyDescent="0.35">
      <c r="A185" s="1">
        <v>45159</v>
      </c>
      <c r="B185">
        <v>80.72</v>
      </c>
      <c r="D185" s="1">
        <v>45159</v>
      </c>
      <c r="E185">
        <v>83.72</v>
      </c>
      <c r="G185" s="1">
        <v>45159</v>
      </c>
      <c r="H185">
        <v>82.617000000000004</v>
      </c>
      <c r="J185" s="1">
        <v>45159</v>
      </c>
      <c r="K185">
        <v>3</v>
      </c>
      <c r="M185" s="1">
        <v>45159</v>
      </c>
      <c r="N185">
        <v>1.8970000000000056</v>
      </c>
    </row>
    <row r="186" spans="1:14" x14ac:dyDescent="0.35">
      <c r="A186" s="1">
        <v>45156</v>
      </c>
      <c r="B186">
        <v>81.25</v>
      </c>
      <c r="D186" s="1">
        <v>45156</v>
      </c>
      <c r="E186">
        <v>84.15</v>
      </c>
      <c r="G186" s="1">
        <v>45156</v>
      </c>
      <c r="H186">
        <v>82.495999999999995</v>
      </c>
      <c r="J186" s="1">
        <v>45156</v>
      </c>
      <c r="K186">
        <v>2.9000000000000057</v>
      </c>
      <c r="M186" s="1">
        <v>45156</v>
      </c>
      <c r="N186">
        <v>1.2459999999999951</v>
      </c>
    </row>
    <row r="187" spans="1:14" x14ac:dyDescent="0.35">
      <c r="A187" s="1">
        <v>45155</v>
      </c>
      <c r="B187">
        <v>80.39</v>
      </c>
      <c r="D187" s="1">
        <v>45155</v>
      </c>
      <c r="E187">
        <v>83.34</v>
      </c>
      <c r="G187" s="1">
        <v>45155</v>
      </c>
      <c r="H187">
        <v>81.56</v>
      </c>
      <c r="J187" s="1">
        <v>45155</v>
      </c>
      <c r="K187">
        <v>2.9500000000000028</v>
      </c>
      <c r="M187" s="1">
        <v>45155</v>
      </c>
      <c r="N187">
        <v>1.1700000000000017</v>
      </c>
    </row>
    <row r="188" spans="1:14" x14ac:dyDescent="0.35">
      <c r="A188" s="1">
        <v>45154</v>
      </c>
      <c r="B188">
        <v>79.38</v>
      </c>
      <c r="D188" s="1">
        <v>45154</v>
      </c>
      <c r="E188">
        <v>82.28</v>
      </c>
      <c r="G188" s="1">
        <v>45154</v>
      </c>
      <c r="H188">
        <v>80.317999999999998</v>
      </c>
      <c r="J188" s="1">
        <v>45154</v>
      </c>
      <c r="K188">
        <v>2.9000000000000057</v>
      </c>
      <c r="M188" s="1">
        <v>45154</v>
      </c>
      <c r="N188">
        <v>0.93800000000000239</v>
      </c>
    </row>
    <row r="189" spans="1:14" x14ac:dyDescent="0.35">
      <c r="A189" s="1">
        <v>45153</v>
      </c>
      <c r="B189">
        <v>80.989999999999995</v>
      </c>
      <c r="D189" s="1">
        <v>45153</v>
      </c>
      <c r="E189">
        <v>83.89</v>
      </c>
      <c r="G189" s="1">
        <v>45153</v>
      </c>
      <c r="H189">
        <v>82.003999999999991</v>
      </c>
      <c r="J189" s="1">
        <v>45153</v>
      </c>
      <c r="K189">
        <v>2.9000000000000057</v>
      </c>
      <c r="M189" s="1">
        <v>45153</v>
      </c>
      <c r="N189">
        <v>1.0139999999999958</v>
      </c>
    </row>
    <row r="190" spans="1:14" x14ac:dyDescent="0.35">
      <c r="A190" s="1">
        <v>45152</v>
      </c>
      <c r="B190">
        <v>82.51</v>
      </c>
      <c r="D190" s="1">
        <v>45152</v>
      </c>
      <c r="E190">
        <v>85.26</v>
      </c>
      <c r="G190" s="1">
        <v>45152</v>
      </c>
      <c r="H190">
        <v>83.576999999999998</v>
      </c>
      <c r="J190" s="1">
        <v>45152</v>
      </c>
      <c r="K190">
        <v>2.75</v>
      </c>
      <c r="M190" s="1">
        <v>45152</v>
      </c>
      <c r="N190">
        <v>1.0669999999999931</v>
      </c>
    </row>
    <row r="191" spans="1:14" x14ac:dyDescent="0.35">
      <c r="A191" s="1">
        <v>45149</v>
      </c>
      <c r="B191">
        <v>83.19</v>
      </c>
      <c r="D191" s="1">
        <v>45149</v>
      </c>
      <c r="E191">
        <v>85.75</v>
      </c>
      <c r="G191" s="1">
        <v>45149</v>
      </c>
      <c r="H191">
        <v>84.233999999999995</v>
      </c>
      <c r="J191" s="1">
        <v>45149</v>
      </c>
      <c r="K191">
        <v>2.5600000000000023</v>
      </c>
      <c r="M191" s="1">
        <v>45149</v>
      </c>
      <c r="N191">
        <v>1.0439999999999969</v>
      </c>
    </row>
    <row r="192" spans="1:14" x14ac:dyDescent="0.35">
      <c r="A192" s="1">
        <v>45148</v>
      </c>
      <c r="B192">
        <v>82.82</v>
      </c>
      <c r="D192" s="1">
        <v>45148</v>
      </c>
      <c r="E192">
        <v>85.37</v>
      </c>
      <c r="G192" s="1">
        <v>45148</v>
      </c>
      <c r="H192">
        <v>83.891999999999996</v>
      </c>
      <c r="J192" s="1">
        <v>45148</v>
      </c>
      <c r="K192">
        <v>2.5500000000000114</v>
      </c>
      <c r="M192" s="1">
        <v>45148</v>
      </c>
      <c r="N192">
        <v>1.0720000000000027</v>
      </c>
    </row>
    <row r="193" spans="1:14" x14ac:dyDescent="0.35">
      <c r="A193" s="1">
        <v>45147</v>
      </c>
      <c r="B193">
        <v>84.4</v>
      </c>
      <c r="D193" s="1">
        <v>45147</v>
      </c>
      <c r="E193">
        <v>86.8</v>
      </c>
      <c r="G193" s="1">
        <v>45147</v>
      </c>
      <c r="H193">
        <v>85.614000000000004</v>
      </c>
      <c r="J193" s="1">
        <v>45147</v>
      </c>
      <c r="K193">
        <v>2.3999999999999915</v>
      </c>
      <c r="M193" s="1">
        <v>45147</v>
      </c>
      <c r="N193">
        <v>1.2139999999999986</v>
      </c>
    </row>
    <row r="194" spans="1:14" x14ac:dyDescent="0.35">
      <c r="A194" s="1">
        <v>45146</v>
      </c>
      <c r="B194">
        <v>82.92</v>
      </c>
      <c r="D194" s="1">
        <v>45146</v>
      </c>
      <c r="E194">
        <v>85.27</v>
      </c>
      <c r="G194" s="1">
        <v>45146</v>
      </c>
      <c r="H194">
        <v>84.361000000000004</v>
      </c>
      <c r="J194" s="1">
        <v>45146</v>
      </c>
      <c r="K194">
        <v>2.3499999999999943</v>
      </c>
      <c r="M194" s="1">
        <v>45146</v>
      </c>
      <c r="N194">
        <v>1.4410000000000025</v>
      </c>
    </row>
    <row r="195" spans="1:14" x14ac:dyDescent="0.35">
      <c r="A195" s="1">
        <v>45145</v>
      </c>
      <c r="B195">
        <v>81.94</v>
      </c>
      <c r="D195" s="1">
        <v>45145</v>
      </c>
      <c r="E195">
        <v>84.16</v>
      </c>
      <c r="G195" s="1">
        <v>45145</v>
      </c>
      <c r="H195">
        <v>83.471000000000004</v>
      </c>
      <c r="J195" s="1">
        <v>45145</v>
      </c>
      <c r="K195">
        <v>2.2199999999999989</v>
      </c>
      <c r="M195" s="1">
        <v>45145</v>
      </c>
      <c r="N195">
        <v>1.5310000000000059</v>
      </c>
    </row>
    <row r="196" spans="1:14" x14ac:dyDescent="0.35">
      <c r="A196" s="1">
        <v>45142</v>
      </c>
      <c r="B196">
        <v>82.82</v>
      </c>
      <c r="D196" s="1">
        <v>45142</v>
      </c>
      <c r="E196">
        <v>85.17</v>
      </c>
      <c r="G196" s="1">
        <v>45142</v>
      </c>
      <c r="H196">
        <v>84.48899999999999</v>
      </c>
      <c r="J196" s="1">
        <v>45142</v>
      </c>
      <c r="K196">
        <v>2.3500000000000085</v>
      </c>
      <c r="M196" s="1">
        <v>45142</v>
      </c>
      <c r="N196">
        <v>1.6689999999999969</v>
      </c>
    </row>
    <row r="197" spans="1:14" x14ac:dyDescent="0.35">
      <c r="A197" s="1">
        <v>45141</v>
      </c>
      <c r="B197">
        <v>81.55</v>
      </c>
      <c r="D197" s="1">
        <v>45141</v>
      </c>
      <c r="E197">
        <v>83.8</v>
      </c>
      <c r="G197" s="1">
        <v>45141</v>
      </c>
      <c r="H197">
        <v>83.185000000000002</v>
      </c>
      <c r="J197" s="1">
        <v>45141</v>
      </c>
      <c r="K197">
        <v>2.25</v>
      </c>
      <c r="M197" s="1">
        <v>45141</v>
      </c>
      <c r="N197">
        <v>1.6350000000000051</v>
      </c>
    </row>
    <row r="198" spans="1:14" x14ac:dyDescent="0.35">
      <c r="A198" s="1">
        <v>45140</v>
      </c>
      <c r="B198">
        <v>79.489999999999995</v>
      </c>
      <c r="D198" s="1">
        <v>45140</v>
      </c>
      <c r="E198">
        <v>81.77</v>
      </c>
      <c r="G198" s="1">
        <v>45140</v>
      </c>
      <c r="H198">
        <v>81.536000000000001</v>
      </c>
      <c r="J198" s="1">
        <v>45140</v>
      </c>
      <c r="K198">
        <v>2.2800000000000011</v>
      </c>
      <c r="M198" s="1">
        <v>45140</v>
      </c>
      <c r="N198">
        <v>2.0460000000000065</v>
      </c>
    </row>
    <row r="199" spans="1:14" x14ac:dyDescent="0.35">
      <c r="A199" s="1">
        <v>45139</v>
      </c>
      <c r="B199">
        <v>81.37</v>
      </c>
      <c r="D199" s="1">
        <v>45139</v>
      </c>
      <c r="E199">
        <v>83.51</v>
      </c>
      <c r="G199" s="1">
        <v>45139</v>
      </c>
      <c r="H199">
        <v>84.113</v>
      </c>
      <c r="J199" s="1">
        <v>45139</v>
      </c>
      <c r="K199">
        <v>2.1400000000000006</v>
      </c>
      <c r="M199" s="1">
        <v>45139</v>
      </c>
      <c r="N199">
        <v>2.742999999999995</v>
      </c>
    </row>
    <row r="200" spans="1:14" x14ac:dyDescent="0.35">
      <c r="A200" s="1">
        <v>45138</v>
      </c>
      <c r="B200">
        <v>81.8</v>
      </c>
      <c r="D200" s="1">
        <v>45138</v>
      </c>
      <c r="E200">
        <v>83.9</v>
      </c>
      <c r="G200" s="1">
        <v>45138</v>
      </c>
      <c r="H200">
        <v>84.49499999999999</v>
      </c>
      <c r="J200" s="1">
        <v>45138</v>
      </c>
      <c r="K200">
        <v>2.1000000000000085</v>
      </c>
      <c r="M200" s="1">
        <v>45138</v>
      </c>
      <c r="N200">
        <v>2.6949999999999932</v>
      </c>
    </row>
    <row r="201" spans="1:14" x14ac:dyDescent="0.35">
      <c r="A201" s="1">
        <v>45135</v>
      </c>
      <c r="B201">
        <v>80.58</v>
      </c>
      <c r="D201" s="1">
        <v>45135</v>
      </c>
      <c r="E201">
        <v>82.83</v>
      </c>
      <c r="G201" s="1">
        <v>45135</v>
      </c>
      <c r="H201">
        <v>83.245000000000005</v>
      </c>
      <c r="J201" s="1">
        <v>45135</v>
      </c>
      <c r="K201">
        <v>2.25</v>
      </c>
      <c r="M201" s="1">
        <v>45135</v>
      </c>
      <c r="N201">
        <v>2.6650000000000063</v>
      </c>
    </row>
    <row r="202" spans="1:14" x14ac:dyDescent="0.35">
      <c r="A202" s="1">
        <v>45134</v>
      </c>
      <c r="B202">
        <v>80.09</v>
      </c>
      <c r="D202" s="1">
        <v>45134</v>
      </c>
      <c r="E202">
        <v>82.34</v>
      </c>
      <c r="G202" s="1">
        <v>45134</v>
      </c>
      <c r="H202">
        <v>82.775000000000006</v>
      </c>
      <c r="J202" s="1">
        <v>45134</v>
      </c>
      <c r="K202">
        <v>2.25</v>
      </c>
      <c r="M202" s="1">
        <v>45134</v>
      </c>
      <c r="N202">
        <v>2.6850000000000023</v>
      </c>
    </row>
    <row r="203" spans="1:14" x14ac:dyDescent="0.35">
      <c r="A203" s="1">
        <v>45133</v>
      </c>
      <c r="B203">
        <v>78.78</v>
      </c>
      <c r="D203" s="1">
        <v>45133</v>
      </c>
      <c r="E203">
        <v>81.260000000000005</v>
      </c>
      <c r="G203" s="1">
        <v>45133</v>
      </c>
      <c r="H203">
        <v>81.405000000000001</v>
      </c>
      <c r="J203" s="1">
        <v>45133</v>
      </c>
      <c r="K203">
        <v>2.480000000000004</v>
      </c>
      <c r="M203" s="1">
        <v>45133</v>
      </c>
      <c r="N203">
        <v>2.625</v>
      </c>
    </row>
    <row r="204" spans="1:14" x14ac:dyDescent="0.35">
      <c r="A204" s="1">
        <v>45132</v>
      </c>
      <c r="B204">
        <v>79.930000000000007</v>
      </c>
      <c r="D204" s="1">
        <v>45132</v>
      </c>
      <c r="E204">
        <v>82.38</v>
      </c>
      <c r="G204" s="1">
        <v>45132</v>
      </c>
      <c r="H204">
        <v>82.585000000000008</v>
      </c>
      <c r="J204" s="1">
        <v>45132</v>
      </c>
      <c r="K204">
        <v>2.4499999999999886</v>
      </c>
      <c r="M204" s="1">
        <v>45132</v>
      </c>
      <c r="N204">
        <v>2.6550000000000011</v>
      </c>
    </row>
    <row r="205" spans="1:14" x14ac:dyDescent="0.35">
      <c r="A205" s="1">
        <v>45131</v>
      </c>
      <c r="B205">
        <v>78.84</v>
      </c>
      <c r="D205" s="1">
        <v>45131</v>
      </c>
      <c r="E205">
        <v>81.290000000000006</v>
      </c>
      <c r="G205" s="1">
        <v>45131</v>
      </c>
      <c r="H205">
        <v>81.543000000000006</v>
      </c>
      <c r="J205" s="1">
        <v>45131</v>
      </c>
      <c r="K205">
        <v>2.4500000000000028</v>
      </c>
      <c r="M205" s="1">
        <v>45131</v>
      </c>
      <c r="N205">
        <v>2.703000000000003</v>
      </c>
    </row>
    <row r="206" spans="1:14" x14ac:dyDescent="0.35">
      <c r="A206" s="1">
        <v>45128</v>
      </c>
      <c r="B206">
        <v>77.17</v>
      </c>
      <c r="D206" s="1">
        <v>45128</v>
      </c>
      <c r="E206">
        <v>79.67</v>
      </c>
      <c r="G206" s="1">
        <v>45128</v>
      </c>
      <c r="H206">
        <v>79.875</v>
      </c>
      <c r="J206" s="1">
        <v>45128</v>
      </c>
      <c r="K206">
        <v>2.5</v>
      </c>
      <c r="M206" s="1">
        <v>45128</v>
      </c>
      <c r="N206">
        <v>2.7049999999999983</v>
      </c>
    </row>
    <row r="207" spans="1:14" x14ac:dyDescent="0.35">
      <c r="A207" s="1">
        <v>45127</v>
      </c>
      <c r="B207">
        <v>75.63</v>
      </c>
      <c r="D207" s="1">
        <v>45127</v>
      </c>
      <c r="E207">
        <v>78.23</v>
      </c>
      <c r="G207" s="1">
        <v>45127</v>
      </c>
      <c r="H207">
        <v>78.289000000000001</v>
      </c>
      <c r="J207" s="1">
        <v>45127</v>
      </c>
      <c r="K207">
        <v>2.6000000000000085</v>
      </c>
      <c r="M207" s="1">
        <v>45127</v>
      </c>
      <c r="N207">
        <v>2.659000000000006</v>
      </c>
    </row>
    <row r="208" spans="1:14" x14ac:dyDescent="0.35">
      <c r="A208" s="1">
        <v>45126</v>
      </c>
      <c r="B208">
        <v>75.349999999999994</v>
      </c>
      <c r="D208" s="1">
        <v>45126</v>
      </c>
      <c r="E208">
        <v>77.8</v>
      </c>
      <c r="G208" s="1">
        <v>45126</v>
      </c>
      <c r="H208">
        <v>79.442999999999998</v>
      </c>
      <c r="J208" s="1">
        <v>45126</v>
      </c>
      <c r="K208">
        <v>2.4500000000000028</v>
      </c>
      <c r="M208" s="1">
        <v>45126</v>
      </c>
      <c r="N208">
        <v>4.0930000000000035</v>
      </c>
    </row>
    <row r="209" spans="1:14" x14ac:dyDescent="0.35">
      <c r="A209" s="1">
        <v>45125</v>
      </c>
      <c r="B209">
        <v>75.75</v>
      </c>
      <c r="D209" s="1">
        <v>45125</v>
      </c>
      <c r="E209">
        <v>78.25</v>
      </c>
      <c r="G209" s="1">
        <v>45125</v>
      </c>
      <c r="H209">
        <v>78.162000000000006</v>
      </c>
      <c r="J209" s="1">
        <v>45125</v>
      </c>
      <c r="K209">
        <v>2.5</v>
      </c>
      <c r="M209" s="1">
        <v>45125</v>
      </c>
      <c r="N209">
        <v>2.4120000000000061</v>
      </c>
    </row>
    <row r="210" spans="1:14" x14ac:dyDescent="0.35">
      <c r="A210" s="1">
        <v>45124</v>
      </c>
      <c r="B210">
        <v>74.150000000000006</v>
      </c>
      <c r="D210" s="1">
        <v>45124</v>
      </c>
      <c r="E210">
        <v>76.78</v>
      </c>
      <c r="G210" s="1">
        <v>45124</v>
      </c>
      <c r="H210">
        <v>76.534000000000006</v>
      </c>
      <c r="J210" s="1">
        <v>45124</v>
      </c>
      <c r="K210">
        <v>2.6299999999999955</v>
      </c>
      <c r="M210" s="1">
        <v>45124</v>
      </c>
      <c r="N210">
        <v>2.3840000000000003</v>
      </c>
    </row>
    <row r="211" spans="1:14" x14ac:dyDescent="0.35">
      <c r="A211" s="1">
        <v>45121</v>
      </c>
      <c r="B211">
        <v>75.42</v>
      </c>
      <c r="D211" s="1">
        <v>45121</v>
      </c>
      <c r="E211">
        <v>78.19</v>
      </c>
      <c r="G211" s="1">
        <v>45121</v>
      </c>
      <c r="H211">
        <v>77.838000000000008</v>
      </c>
      <c r="J211" s="1">
        <v>45121</v>
      </c>
      <c r="K211">
        <v>2.769999999999996</v>
      </c>
      <c r="M211" s="1">
        <v>45121</v>
      </c>
      <c r="N211">
        <v>2.4180000000000064</v>
      </c>
    </row>
    <row r="212" spans="1:14" x14ac:dyDescent="0.35">
      <c r="A212" s="1">
        <v>45120</v>
      </c>
      <c r="B212">
        <v>76.89</v>
      </c>
      <c r="D212" s="1">
        <v>45120</v>
      </c>
      <c r="E212">
        <v>79.41</v>
      </c>
      <c r="G212" s="1">
        <v>45120</v>
      </c>
      <c r="H212">
        <v>79.338999999999999</v>
      </c>
      <c r="J212" s="1">
        <v>45120</v>
      </c>
      <c r="K212">
        <v>2.519999999999996</v>
      </c>
      <c r="M212" s="1">
        <v>45120</v>
      </c>
      <c r="N212">
        <v>2.4489999999999981</v>
      </c>
    </row>
    <row r="213" spans="1:14" x14ac:dyDescent="0.35">
      <c r="A213" s="1">
        <v>45119</v>
      </c>
      <c r="B213">
        <v>75.75</v>
      </c>
      <c r="D213" s="1">
        <v>45119</v>
      </c>
      <c r="E213">
        <v>78.349999999999994</v>
      </c>
      <c r="G213" s="1">
        <v>45119</v>
      </c>
      <c r="H213">
        <v>78.087999999999994</v>
      </c>
      <c r="J213" s="1">
        <v>45119</v>
      </c>
      <c r="K213">
        <v>2.5999999999999943</v>
      </c>
      <c r="M213" s="1">
        <v>45119</v>
      </c>
      <c r="N213">
        <v>2.3379999999999939</v>
      </c>
    </row>
    <row r="214" spans="1:14" x14ac:dyDescent="0.35">
      <c r="A214" s="1">
        <v>45118</v>
      </c>
      <c r="B214">
        <v>74.83</v>
      </c>
      <c r="D214" s="1">
        <v>45118</v>
      </c>
      <c r="E214">
        <v>77.53</v>
      </c>
      <c r="G214" s="1">
        <v>45118</v>
      </c>
      <c r="H214">
        <v>77.191000000000003</v>
      </c>
      <c r="J214" s="1">
        <v>45118</v>
      </c>
      <c r="K214">
        <v>2.7000000000000028</v>
      </c>
      <c r="M214" s="1">
        <v>45118</v>
      </c>
      <c r="N214">
        <v>2.3610000000000042</v>
      </c>
    </row>
    <row r="215" spans="1:14" x14ac:dyDescent="0.35">
      <c r="A215" s="1">
        <v>45117</v>
      </c>
      <c r="B215">
        <v>72.989999999999995</v>
      </c>
      <c r="D215" s="1">
        <v>45117</v>
      </c>
      <c r="E215">
        <v>75.69</v>
      </c>
      <c r="G215" s="1">
        <v>45117</v>
      </c>
      <c r="H215">
        <v>75.378</v>
      </c>
      <c r="J215" s="1">
        <v>45117</v>
      </c>
      <c r="K215">
        <v>2.7000000000000028</v>
      </c>
      <c r="M215" s="1">
        <v>45117</v>
      </c>
      <c r="N215">
        <v>2.3880000000000052</v>
      </c>
    </row>
    <row r="216" spans="1:14" x14ac:dyDescent="0.35">
      <c r="A216" s="1">
        <v>45114</v>
      </c>
      <c r="B216">
        <v>73.86</v>
      </c>
      <c r="D216" s="1">
        <v>45114</v>
      </c>
      <c r="E216">
        <v>76.709999999999994</v>
      </c>
      <c r="G216" s="1">
        <v>45114</v>
      </c>
      <c r="H216">
        <v>76.286000000000001</v>
      </c>
      <c r="J216" s="1">
        <v>45114</v>
      </c>
      <c r="K216">
        <v>2.8499999999999943</v>
      </c>
      <c r="M216" s="1">
        <v>45114</v>
      </c>
      <c r="N216">
        <v>2.4260000000000019</v>
      </c>
    </row>
    <row r="217" spans="1:14" x14ac:dyDescent="0.35">
      <c r="A217" s="1">
        <v>45113</v>
      </c>
      <c r="B217">
        <v>71.8</v>
      </c>
      <c r="D217" s="1">
        <v>45113</v>
      </c>
      <c r="E217">
        <v>74.7</v>
      </c>
      <c r="G217" s="1">
        <v>45113</v>
      </c>
      <c r="H217">
        <v>74.040999999999997</v>
      </c>
      <c r="J217" s="1">
        <v>45113</v>
      </c>
      <c r="K217">
        <v>2.9000000000000057</v>
      </c>
      <c r="M217" s="1">
        <v>45113</v>
      </c>
      <c r="N217">
        <v>2.2409999999999997</v>
      </c>
    </row>
    <row r="218" spans="1:14" x14ac:dyDescent="0.35">
      <c r="A218" s="1">
        <v>45112</v>
      </c>
      <c r="B218">
        <v>71.790000000000006</v>
      </c>
      <c r="D218" s="1">
        <v>45112</v>
      </c>
      <c r="E218">
        <v>74.290000000000006</v>
      </c>
      <c r="G218" s="1">
        <v>45112</v>
      </c>
      <c r="H218">
        <v>74.077000000000012</v>
      </c>
      <c r="J218" s="1">
        <v>45112</v>
      </c>
      <c r="K218">
        <v>2.5</v>
      </c>
      <c r="M218" s="1">
        <v>45112</v>
      </c>
      <c r="N218">
        <v>2.2870000000000061</v>
      </c>
    </row>
    <row r="219" spans="1:14" x14ac:dyDescent="0.35">
      <c r="A219" s="1">
        <v>45107</v>
      </c>
      <c r="B219">
        <v>70.64</v>
      </c>
      <c r="D219" s="1">
        <v>45107</v>
      </c>
      <c r="E219">
        <v>73.31</v>
      </c>
      <c r="G219" s="1">
        <v>45107</v>
      </c>
      <c r="H219">
        <v>72.953000000000003</v>
      </c>
      <c r="J219" s="1">
        <v>45107</v>
      </c>
      <c r="K219">
        <v>2.6700000000000017</v>
      </c>
      <c r="M219" s="1">
        <v>45107</v>
      </c>
      <c r="N219">
        <v>2.3130000000000024</v>
      </c>
    </row>
    <row r="220" spans="1:14" x14ac:dyDescent="0.35">
      <c r="A220" s="1">
        <v>45106</v>
      </c>
      <c r="B220">
        <v>69.86</v>
      </c>
      <c r="D220" s="1">
        <v>45106</v>
      </c>
      <c r="E220">
        <v>72.459999999999994</v>
      </c>
      <c r="G220" s="1">
        <v>45106</v>
      </c>
      <c r="H220">
        <v>72.073999999999998</v>
      </c>
      <c r="J220" s="1">
        <v>45106</v>
      </c>
      <c r="K220">
        <v>2.5999999999999943</v>
      </c>
      <c r="M220" s="1">
        <v>45106</v>
      </c>
      <c r="N220">
        <v>2.2139999999999986</v>
      </c>
    </row>
    <row r="221" spans="1:14" x14ac:dyDescent="0.35">
      <c r="A221" s="1">
        <v>45105</v>
      </c>
      <c r="B221">
        <v>69.56</v>
      </c>
      <c r="D221" s="1">
        <v>45105</v>
      </c>
      <c r="E221">
        <v>72.16</v>
      </c>
      <c r="G221" s="1">
        <v>45105</v>
      </c>
      <c r="H221">
        <v>71.808000000000007</v>
      </c>
      <c r="J221" s="1">
        <v>45105</v>
      </c>
      <c r="K221">
        <v>2.5999999999999943</v>
      </c>
      <c r="M221" s="1">
        <v>45105</v>
      </c>
      <c r="N221">
        <v>2.2480000000000047</v>
      </c>
    </row>
    <row r="222" spans="1:14" x14ac:dyDescent="0.35">
      <c r="A222" s="1">
        <v>45104</v>
      </c>
      <c r="B222">
        <v>67.7</v>
      </c>
      <c r="D222" s="1">
        <v>45104</v>
      </c>
      <c r="E222">
        <v>70.3</v>
      </c>
      <c r="G222" s="1">
        <v>45104</v>
      </c>
      <c r="H222">
        <v>69.617000000000004</v>
      </c>
      <c r="J222" s="1">
        <v>45104</v>
      </c>
      <c r="K222">
        <v>2.5999999999999943</v>
      </c>
      <c r="M222" s="1">
        <v>45104</v>
      </c>
      <c r="N222">
        <v>1.9170000000000016</v>
      </c>
    </row>
    <row r="223" spans="1:14" x14ac:dyDescent="0.35">
      <c r="A223" s="1">
        <v>45103</v>
      </c>
      <c r="B223">
        <v>69.37</v>
      </c>
      <c r="D223" s="1">
        <v>45103</v>
      </c>
      <c r="E223">
        <v>71.77</v>
      </c>
      <c r="G223" s="1">
        <v>45103</v>
      </c>
      <c r="H223">
        <v>71.64500000000001</v>
      </c>
      <c r="J223" s="1">
        <v>45103</v>
      </c>
      <c r="K223">
        <v>2.3999999999999915</v>
      </c>
      <c r="M223" s="1">
        <v>45103</v>
      </c>
      <c r="N223">
        <v>2.2750000000000057</v>
      </c>
    </row>
    <row r="224" spans="1:14" x14ac:dyDescent="0.35">
      <c r="A224" s="1">
        <v>45100</v>
      </c>
      <c r="B224">
        <v>68.89</v>
      </c>
      <c r="D224" s="1">
        <v>45100</v>
      </c>
      <c r="E224">
        <v>71.22</v>
      </c>
      <c r="G224" s="1">
        <v>45100</v>
      </c>
      <c r="H224">
        <v>71.106999999999999</v>
      </c>
      <c r="J224" s="1">
        <v>45100</v>
      </c>
      <c r="K224">
        <v>2.3299999999999983</v>
      </c>
      <c r="M224" s="1">
        <v>45100</v>
      </c>
      <c r="N224">
        <v>2.2169999999999987</v>
      </c>
    </row>
    <row r="225" spans="1:14" x14ac:dyDescent="0.35">
      <c r="A225" s="1">
        <v>45099</v>
      </c>
      <c r="B225">
        <v>69.23</v>
      </c>
      <c r="D225" s="1">
        <v>45099</v>
      </c>
      <c r="E225">
        <v>71.430000000000007</v>
      </c>
      <c r="G225" s="1">
        <v>45099</v>
      </c>
      <c r="H225">
        <v>71.504000000000005</v>
      </c>
      <c r="J225" s="1">
        <v>45099</v>
      </c>
      <c r="K225">
        <v>2.2000000000000028</v>
      </c>
      <c r="M225" s="1">
        <v>45099</v>
      </c>
      <c r="N225">
        <v>2.2740000000000009</v>
      </c>
    </row>
    <row r="226" spans="1:14" x14ac:dyDescent="0.35">
      <c r="A226" s="1">
        <v>45098</v>
      </c>
      <c r="B226">
        <v>72.28</v>
      </c>
      <c r="D226" s="1">
        <v>45098</v>
      </c>
      <c r="E226">
        <v>74.349999999999994</v>
      </c>
      <c r="G226" s="1">
        <v>45098</v>
      </c>
      <c r="H226">
        <v>74.540000000000006</v>
      </c>
      <c r="J226" s="1">
        <v>45098</v>
      </c>
      <c r="K226">
        <v>2.0699999999999932</v>
      </c>
      <c r="M226" s="1">
        <v>45098</v>
      </c>
      <c r="N226">
        <v>2.2600000000000051</v>
      </c>
    </row>
    <row r="227" spans="1:14" x14ac:dyDescent="0.35">
      <c r="A227" s="1">
        <v>45097</v>
      </c>
      <c r="B227">
        <v>70.5</v>
      </c>
      <c r="D227" s="1">
        <v>45097</v>
      </c>
      <c r="E227">
        <v>72.7</v>
      </c>
      <c r="G227" s="1">
        <v>45097</v>
      </c>
      <c r="H227">
        <v>71.965000000000003</v>
      </c>
      <c r="J227" s="1">
        <v>45097</v>
      </c>
      <c r="K227">
        <v>2.2000000000000028</v>
      </c>
      <c r="M227" s="1">
        <v>45097</v>
      </c>
      <c r="N227">
        <v>1.4650000000000034</v>
      </c>
    </row>
    <row r="228" spans="1:14" x14ac:dyDescent="0.35">
      <c r="A228" s="1">
        <v>45093</v>
      </c>
      <c r="B228">
        <v>71.78</v>
      </c>
      <c r="D228" s="1">
        <v>45093</v>
      </c>
      <c r="E228">
        <v>73.78</v>
      </c>
      <c r="G228" s="1">
        <v>45093</v>
      </c>
      <c r="H228">
        <v>73.415000000000006</v>
      </c>
      <c r="J228" s="1">
        <v>45093</v>
      </c>
      <c r="K228">
        <v>2</v>
      </c>
      <c r="M228" s="1">
        <v>45093</v>
      </c>
      <c r="N228">
        <v>1.6350000000000051</v>
      </c>
    </row>
    <row r="229" spans="1:14" x14ac:dyDescent="0.35">
      <c r="A229" s="1">
        <v>45092</v>
      </c>
      <c r="B229">
        <v>70.62</v>
      </c>
      <c r="D229" s="1">
        <v>45092</v>
      </c>
      <c r="E229">
        <v>72.91</v>
      </c>
      <c r="G229" s="1">
        <v>45092</v>
      </c>
      <c r="H229">
        <v>72.412000000000006</v>
      </c>
      <c r="J229" s="1">
        <v>45092</v>
      </c>
      <c r="K229">
        <v>2.289999999999992</v>
      </c>
      <c r="M229" s="1">
        <v>45092</v>
      </c>
      <c r="N229">
        <v>1.7920000000000016</v>
      </c>
    </row>
    <row r="230" spans="1:14" x14ac:dyDescent="0.35">
      <c r="A230" s="1">
        <v>45091</v>
      </c>
      <c r="B230">
        <v>68.27</v>
      </c>
      <c r="D230" s="1">
        <v>45091</v>
      </c>
      <c r="E230">
        <v>70.67</v>
      </c>
      <c r="G230" s="1">
        <v>45091</v>
      </c>
      <c r="H230">
        <v>69.902000000000001</v>
      </c>
      <c r="J230" s="1">
        <v>45091</v>
      </c>
      <c r="K230">
        <v>2.4000000000000057</v>
      </c>
      <c r="M230" s="1">
        <v>45091</v>
      </c>
      <c r="N230">
        <v>1.632000000000005</v>
      </c>
    </row>
    <row r="231" spans="1:14" x14ac:dyDescent="0.35">
      <c r="A231" s="1">
        <v>45090</v>
      </c>
      <c r="B231">
        <v>69.42</v>
      </c>
      <c r="D231" s="1">
        <v>45090</v>
      </c>
      <c r="E231">
        <v>71.77</v>
      </c>
      <c r="G231" s="1">
        <v>45090</v>
      </c>
      <c r="H231">
        <v>70.784999999999997</v>
      </c>
      <c r="J231" s="1">
        <v>45090</v>
      </c>
      <c r="K231">
        <v>2.3499999999999943</v>
      </c>
      <c r="M231" s="1">
        <v>45090</v>
      </c>
      <c r="N231">
        <v>1.3649999999999949</v>
      </c>
    </row>
    <row r="232" spans="1:14" x14ac:dyDescent="0.35">
      <c r="A232" s="1">
        <v>45089</v>
      </c>
      <c r="B232">
        <v>67.12</v>
      </c>
      <c r="D232" s="1">
        <v>45089</v>
      </c>
      <c r="E232">
        <v>69.52</v>
      </c>
      <c r="G232" s="1">
        <v>45089</v>
      </c>
      <c r="H232">
        <v>68.302000000000007</v>
      </c>
      <c r="J232" s="1">
        <v>45089</v>
      </c>
      <c r="K232">
        <v>2.3999999999999915</v>
      </c>
      <c r="M232" s="1">
        <v>45089</v>
      </c>
      <c r="N232">
        <v>1.1820000000000022</v>
      </c>
    </row>
    <row r="233" spans="1:14" x14ac:dyDescent="0.35">
      <c r="A233" s="1">
        <v>45086</v>
      </c>
      <c r="B233">
        <v>70.17</v>
      </c>
      <c r="D233" s="1">
        <v>45086</v>
      </c>
      <c r="E233">
        <v>72.52</v>
      </c>
      <c r="G233" s="1">
        <v>45086</v>
      </c>
      <c r="H233">
        <v>71.435000000000002</v>
      </c>
      <c r="J233" s="1">
        <v>45086</v>
      </c>
      <c r="K233">
        <v>2.3499999999999943</v>
      </c>
      <c r="M233" s="1">
        <v>45086</v>
      </c>
      <c r="N233">
        <v>1.2650000000000006</v>
      </c>
    </row>
    <row r="234" spans="1:14" x14ac:dyDescent="0.35">
      <c r="A234" s="1">
        <v>45085</v>
      </c>
      <c r="B234">
        <v>71.290000000000006</v>
      </c>
      <c r="D234" s="1">
        <v>45085</v>
      </c>
      <c r="E234">
        <v>73.5</v>
      </c>
      <c r="G234" s="1">
        <v>45085</v>
      </c>
      <c r="H234">
        <v>72.757000000000005</v>
      </c>
      <c r="J234" s="1">
        <v>45085</v>
      </c>
      <c r="K234">
        <v>2.2099999999999937</v>
      </c>
      <c r="M234" s="1">
        <v>45085</v>
      </c>
      <c r="N234">
        <v>1.4669999999999987</v>
      </c>
    </row>
    <row r="235" spans="1:14" x14ac:dyDescent="0.35">
      <c r="A235" s="1">
        <v>45084</v>
      </c>
      <c r="B235">
        <v>72.53</v>
      </c>
      <c r="D235" s="1">
        <v>45084</v>
      </c>
      <c r="E235">
        <v>74.88</v>
      </c>
      <c r="G235" s="1">
        <v>45084</v>
      </c>
      <c r="H235">
        <v>73.81</v>
      </c>
      <c r="J235" s="1">
        <v>45084</v>
      </c>
      <c r="K235">
        <v>2.3499999999999943</v>
      </c>
      <c r="M235" s="1">
        <v>45084</v>
      </c>
      <c r="N235">
        <v>1.2800000000000011</v>
      </c>
    </row>
    <row r="236" spans="1:14" x14ac:dyDescent="0.35">
      <c r="A236" s="1">
        <v>45083</v>
      </c>
      <c r="B236">
        <v>71.739999999999995</v>
      </c>
      <c r="D236" s="1">
        <v>45083</v>
      </c>
      <c r="E236">
        <v>74.040000000000006</v>
      </c>
      <c r="G236" s="1">
        <v>45083</v>
      </c>
      <c r="H236">
        <v>73.058999999999997</v>
      </c>
      <c r="J236" s="1">
        <v>45083</v>
      </c>
      <c r="K236">
        <v>2.3000000000000114</v>
      </c>
      <c r="M236" s="1">
        <v>45083</v>
      </c>
      <c r="N236">
        <v>1.3190000000000026</v>
      </c>
    </row>
    <row r="237" spans="1:14" x14ac:dyDescent="0.35">
      <c r="A237" s="1">
        <v>45082</v>
      </c>
      <c r="B237">
        <v>72.150000000000006</v>
      </c>
      <c r="D237" s="1">
        <v>45082</v>
      </c>
      <c r="E237">
        <v>74.45</v>
      </c>
      <c r="G237" s="1">
        <v>45082</v>
      </c>
      <c r="H237">
        <v>73.350999999999999</v>
      </c>
      <c r="J237" s="1">
        <v>45082</v>
      </c>
      <c r="K237">
        <v>2.2999999999999972</v>
      </c>
      <c r="M237" s="1">
        <v>45082</v>
      </c>
      <c r="N237">
        <v>1.2009999999999934</v>
      </c>
    </row>
    <row r="238" spans="1:14" x14ac:dyDescent="0.35">
      <c r="A238" s="1">
        <v>45079</v>
      </c>
      <c r="B238">
        <v>71.739999999999995</v>
      </c>
      <c r="D238" s="1">
        <v>45079</v>
      </c>
      <c r="E238">
        <v>73.989999999999995</v>
      </c>
      <c r="G238" s="1">
        <v>45079</v>
      </c>
      <c r="H238">
        <v>72.86</v>
      </c>
      <c r="J238" s="1">
        <v>45079</v>
      </c>
      <c r="K238">
        <v>2.25</v>
      </c>
      <c r="M238" s="1">
        <v>45079</v>
      </c>
      <c r="N238">
        <v>1.1200000000000045</v>
      </c>
    </row>
    <row r="239" spans="1:14" x14ac:dyDescent="0.35">
      <c r="A239" s="1">
        <v>45078</v>
      </c>
      <c r="B239">
        <v>70.099999999999994</v>
      </c>
      <c r="D239" s="1">
        <v>45078</v>
      </c>
      <c r="E239">
        <v>72.3</v>
      </c>
      <c r="G239" s="1">
        <v>45078</v>
      </c>
      <c r="H239">
        <v>72.106999999999999</v>
      </c>
      <c r="J239" s="1">
        <v>45078</v>
      </c>
      <c r="K239">
        <v>2.2000000000000028</v>
      </c>
      <c r="M239" s="1">
        <v>45078</v>
      </c>
      <c r="N239">
        <v>2.007000000000005</v>
      </c>
    </row>
    <row r="240" spans="1:14" x14ac:dyDescent="0.35">
      <c r="A240" s="1">
        <v>45077</v>
      </c>
      <c r="B240">
        <v>68.09</v>
      </c>
      <c r="D240" s="1">
        <v>45077</v>
      </c>
      <c r="E240">
        <v>70.25</v>
      </c>
      <c r="G240" s="1">
        <v>45077</v>
      </c>
      <c r="H240">
        <v>70.084000000000003</v>
      </c>
      <c r="J240" s="1">
        <v>45077</v>
      </c>
      <c r="K240">
        <v>2.1599999999999966</v>
      </c>
      <c r="M240" s="1">
        <v>45077</v>
      </c>
      <c r="N240">
        <v>1.9939999999999998</v>
      </c>
    </row>
    <row r="241" spans="1:14" x14ac:dyDescent="0.35">
      <c r="A241" s="1">
        <v>45076</v>
      </c>
      <c r="B241">
        <v>69.459999999999994</v>
      </c>
      <c r="D241" s="1">
        <v>45076</v>
      </c>
      <c r="E241">
        <v>71.760000000000005</v>
      </c>
      <c r="G241" s="1">
        <v>45076</v>
      </c>
      <c r="H241">
        <v>71.427999999999997</v>
      </c>
      <c r="J241" s="1">
        <v>45076</v>
      </c>
      <c r="K241">
        <v>2.3000000000000114</v>
      </c>
      <c r="M241" s="1">
        <v>45076</v>
      </c>
      <c r="N241">
        <v>1.9680000000000035</v>
      </c>
    </row>
    <row r="242" spans="1:14" x14ac:dyDescent="0.35">
      <c r="A242" s="1">
        <v>45072</v>
      </c>
      <c r="B242">
        <v>72.67</v>
      </c>
      <c r="D242" s="1">
        <v>45072</v>
      </c>
      <c r="E242">
        <v>74.72</v>
      </c>
      <c r="G242" s="1">
        <v>45072</v>
      </c>
      <c r="H242">
        <v>74.623000000000005</v>
      </c>
      <c r="J242" s="1">
        <v>45072</v>
      </c>
      <c r="K242">
        <v>2.0499999999999972</v>
      </c>
      <c r="M242" s="1">
        <v>45072</v>
      </c>
      <c r="N242">
        <v>1.953000000000003</v>
      </c>
    </row>
    <row r="243" spans="1:14" x14ac:dyDescent="0.35">
      <c r="A243" s="1">
        <v>45071</v>
      </c>
      <c r="B243">
        <v>71.53</v>
      </c>
      <c r="D243" s="1">
        <v>45071</v>
      </c>
      <c r="E243">
        <v>73.61</v>
      </c>
      <c r="G243" s="1">
        <v>45071</v>
      </c>
      <c r="H243">
        <v>73.525999999999996</v>
      </c>
      <c r="J243" s="1">
        <v>45071</v>
      </c>
      <c r="K243">
        <v>2.0799999999999983</v>
      </c>
      <c r="M243" s="1">
        <v>45071</v>
      </c>
      <c r="N243">
        <v>1.9959999999999951</v>
      </c>
    </row>
    <row r="244" spans="1:14" x14ac:dyDescent="0.35">
      <c r="A244" s="1">
        <v>45070</v>
      </c>
      <c r="B244">
        <v>74.19</v>
      </c>
      <c r="D244" s="1">
        <v>45070</v>
      </c>
      <c r="E244">
        <v>75.84</v>
      </c>
      <c r="G244" s="1">
        <v>45070</v>
      </c>
      <c r="H244">
        <v>76.084999999999994</v>
      </c>
      <c r="J244" s="1">
        <v>45070</v>
      </c>
      <c r="K244">
        <v>1.6500000000000057</v>
      </c>
      <c r="M244" s="1">
        <v>45070</v>
      </c>
      <c r="N244">
        <v>1.894999999999996</v>
      </c>
    </row>
    <row r="245" spans="1:14" x14ac:dyDescent="0.35">
      <c r="A245" s="1">
        <v>45069</v>
      </c>
      <c r="B245">
        <v>72.760000000000005</v>
      </c>
      <c r="D245" s="1">
        <v>45069</v>
      </c>
      <c r="E245">
        <v>74.59</v>
      </c>
      <c r="G245" s="1">
        <v>45069</v>
      </c>
      <c r="H245">
        <v>74.789000000000001</v>
      </c>
      <c r="J245" s="1">
        <v>45069</v>
      </c>
      <c r="K245">
        <v>1.8299999999999983</v>
      </c>
      <c r="M245" s="1">
        <v>45069</v>
      </c>
      <c r="N245">
        <v>2.0289999999999964</v>
      </c>
    </row>
    <row r="246" spans="1:14" x14ac:dyDescent="0.35">
      <c r="A246" s="1">
        <v>45068</v>
      </c>
      <c r="B246">
        <v>71.989999999999995</v>
      </c>
      <c r="D246" s="1">
        <v>45068</v>
      </c>
      <c r="E246">
        <v>73.64</v>
      </c>
      <c r="G246" s="1">
        <v>45068</v>
      </c>
      <c r="H246">
        <v>73.918999999999997</v>
      </c>
      <c r="J246" s="1">
        <v>45068</v>
      </c>
      <c r="K246">
        <v>1.6500000000000057</v>
      </c>
      <c r="M246" s="1">
        <v>45068</v>
      </c>
      <c r="N246">
        <v>1.929000000000002</v>
      </c>
    </row>
    <row r="247" spans="1:14" x14ac:dyDescent="0.35">
      <c r="A247" s="1">
        <v>45065</v>
      </c>
      <c r="B247">
        <v>71.55</v>
      </c>
      <c r="D247" s="1">
        <v>45065</v>
      </c>
      <c r="E247">
        <v>73.53</v>
      </c>
      <c r="G247" s="1">
        <v>45065</v>
      </c>
      <c r="H247">
        <v>73.599999999999994</v>
      </c>
      <c r="J247" s="1">
        <v>45065</v>
      </c>
      <c r="K247">
        <v>1.980000000000004</v>
      </c>
      <c r="M247" s="1">
        <v>45065</v>
      </c>
      <c r="N247">
        <v>2.0499999999999972</v>
      </c>
    </row>
    <row r="248" spans="1:14" x14ac:dyDescent="0.35">
      <c r="A248" s="1">
        <v>45064</v>
      </c>
      <c r="B248">
        <v>71.86</v>
      </c>
      <c r="D248" s="1">
        <v>45064</v>
      </c>
      <c r="E248">
        <v>73.66</v>
      </c>
      <c r="G248" s="1">
        <v>45064</v>
      </c>
      <c r="H248">
        <v>73.86</v>
      </c>
      <c r="J248" s="1">
        <v>45064</v>
      </c>
      <c r="K248">
        <v>1.7999999999999972</v>
      </c>
      <c r="M248" s="1">
        <v>45064</v>
      </c>
      <c r="N248">
        <v>2</v>
      </c>
    </row>
    <row r="249" spans="1:14" x14ac:dyDescent="0.35">
      <c r="A249" s="1">
        <v>45063</v>
      </c>
      <c r="B249">
        <v>72.83</v>
      </c>
      <c r="D249" s="1">
        <v>45063</v>
      </c>
      <c r="E249">
        <v>74.62</v>
      </c>
      <c r="G249" s="1">
        <v>45063</v>
      </c>
      <c r="H249">
        <v>73.471999999999994</v>
      </c>
      <c r="J249" s="1">
        <v>45063</v>
      </c>
      <c r="K249">
        <v>1.7900000000000063</v>
      </c>
      <c r="M249" s="1">
        <v>45063</v>
      </c>
      <c r="N249">
        <v>0.64199999999999591</v>
      </c>
    </row>
    <row r="250" spans="1:14" x14ac:dyDescent="0.35">
      <c r="A250" s="1">
        <v>45062</v>
      </c>
      <c r="B250">
        <v>70.86</v>
      </c>
      <c r="D250" s="1">
        <v>45062</v>
      </c>
      <c r="E250">
        <v>72.989999999999995</v>
      </c>
      <c r="G250" s="1">
        <v>45062</v>
      </c>
      <c r="H250">
        <v>71.409000000000006</v>
      </c>
      <c r="J250" s="1">
        <v>45062</v>
      </c>
      <c r="K250">
        <v>2.1299999999999955</v>
      </c>
      <c r="M250" s="1">
        <v>45062</v>
      </c>
      <c r="N250">
        <v>0.54900000000000659</v>
      </c>
    </row>
    <row r="251" spans="1:14" x14ac:dyDescent="0.35">
      <c r="A251" s="1">
        <v>45061</v>
      </c>
      <c r="B251">
        <v>71.11</v>
      </c>
      <c r="D251" s="1">
        <v>45061</v>
      </c>
      <c r="E251">
        <v>73.11</v>
      </c>
      <c r="G251" s="1">
        <v>45061</v>
      </c>
      <c r="H251">
        <v>71.685000000000002</v>
      </c>
      <c r="J251" s="1">
        <v>45061</v>
      </c>
      <c r="K251">
        <v>2</v>
      </c>
      <c r="M251" s="1">
        <v>45061</v>
      </c>
      <c r="N251">
        <v>0.57500000000000284</v>
      </c>
    </row>
    <row r="252" spans="1:14" x14ac:dyDescent="0.35">
      <c r="A252" s="1">
        <v>45058</v>
      </c>
      <c r="B252">
        <v>70.040000000000006</v>
      </c>
      <c r="D252" s="1">
        <v>45058</v>
      </c>
      <c r="E252">
        <v>72.540000000000006</v>
      </c>
      <c r="G252" s="1">
        <v>45058</v>
      </c>
      <c r="H252">
        <v>70.498000000000005</v>
      </c>
      <c r="J252" s="1">
        <v>45058</v>
      </c>
      <c r="K252">
        <v>2.5</v>
      </c>
      <c r="M252" s="1">
        <v>45058</v>
      </c>
      <c r="N252">
        <v>0.45799999999999841</v>
      </c>
    </row>
    <row r="253" spans="1:14" x14ac:dyDescent="0.35">
      <c r="A253" s="1">
        <v>45057</v>
      </c>
      <c r="B253">
        <v>70.87</v>
      </c>
      <c r="D253" s="1">
        <v>45057</v>
      </c>
      <c r="E253">
        <v>74.02</v>
      </c>
      <c r="G253" s="1">
        <v>45057</v>
      </c>
      <c r="H253">
        <v>71.277000000000001</v>
      </c>
      <c r="J253" s="1">
        <v>45057</v>
      </c>
      <c r="K253">
        <v>3.1499999999999915</v>
      </c>
      <c r="M253" s="1">
        <v>45057</v>
      </c>
      <c r="N253">
        <v>0.40699999999999648</v>
      </c>
    </row>
    <row r="254" spans="1:14" x14ac:dyDescent="0.35">
      <c r="A254" s="1">
        <v>45056</v>
      </c>
      <c r="B254">
        <v>72.56</v>
      </c>
      <c r="D254" s="1">
        <v>45056</v>
      </c>
      <c r="E254">
        <v>75.260000000000005</v>
      </c>
      <c r="G254" s="1">
        <v>45056</v>
      </c>
      <c r="H254">
        <v>73.325000000000003</v>
      </c>
      <c r="J254" s="1">
        <v>45056</v>
      </c>
      <c r="K254">
        <v>2.7000000000000028</v>
      </c>
      <c r="M254" s="1">
        <v>45056</v>
      </c>
      <c r="N254">
        <v>0.76500000000000057</v>
      </c>
    </row>
    <row r="255" spans="1:14" x14ac:dyDescent="0.35">
      <c r="A255" s="1">
        <v>45055</v>
      </c>
      <c r="B255">
        <v>73.709999999999994</v>
      </c>
      <c r="D255" s="1">
        <v>45055</v>
      </c>
      <c r="E255">
        <v>76.209999999999994</v>
      </c>
      <c r="G255" s="1">
        <v>45055</v>
      </c>
      <c r="H255">
        <v>74.171999999999997</v>
      </c>
      <c r="J255" s="1">
        <v>45055</v>
      </c>
      <c r="K255">
        <v>2.5</v>
      </c>
      <c r="M255" s="1">
        <v>45055</v>
      </c>
      <c r="N255">
        <v>0.4620000000000033</v>
      </c>
    </row>
    <row r="256" spans="1:14" x14ac:dyDescent="0.35">
      <c r="A256" s="1">
        <v>45054</v>
      </c>
      <c r="B256">
        <v>73.16</v>
      </c>
      <c r="D256" s="1">
        <v>45054</v>
      </c>
      <c r="E256">
        <v>75.34</v>
      </c>
      <c r="G256" s="1">
        <v>45054</v>
      </c>
      <c r="H256">
        <v>74.674999999999997</v>
      </c>
      <c r="J256" s="1">
        <v>45054</v>
      </c>
      <c r="K256">
        <v>2.1800000000000068</v>
      </c>
      <c r="M256" s="1">
        <v>45054</v>
      </c>
      <c r="N256">
        <v>1.5150000000000006</v>
      </c>
    </row>
    <row r="257" spans="1:14" x14ac:dyDescent="0.35">
      <c r="A257" s="1">
        <v>45051</v>
      </c>
      <c r="B257">
        <v>71.34</v>
      </c>
      <c r="D257" s="1">
        <v>45051</v>
      </c>
      <c r="E257">
        <v>73.59</v>
      </c>
      <c r="G257" s="1">
        <v>45051</v>
      </c>
      <c r="H257">
        <v>73.608000000000004</v>
      </c>
      <c r="J257" s="1">
        <v>45051</v>
      </c>
      <c r="K257">
        <v>2.25</v>
      </c>
      <c r="M257" s="1">
        <v>45051</v>
      </c>
      <c r="N257">
        <v>2.2680000000000007</v>
      </c>
    </row>
    <row r="258" spans="1:14" x14ac:dyDescent="0.35">
      <c r="A258" s="1">
        <v>45050</v>
      </c>
      <c r="B258">
        <v>68.56</v>
      </c>
      <c r="D258" s="1">
        <v>45050</v>
      </c>
      <c r="E258">
        <v>70.599999999999994</v>
      </c>
      <c r="G258" s="1">
        <v>45050</v>
      </c>
      <c r="H258">
        <v>72.022000000000006</v>
      </c>
      <c r="J258" s="1">
        <v>45050</v>
      </c>
      <c r="K258">
        <v>2.039999999999992</v>
      </c>
      <c r="M258" s="1">
        <v>45050</v>
      </c>
      <c r="N258">
        <v>3.4620000000000033</v>
      </c>
    </row>
    <row r="259" spans="1:14" x14ac:dyDescent="0.35">
      <c r="A259" s="1">
        <v>45049</v>
      </c>
      <c r="B259">
        <v>68.599999999999994</v>
      </c>
      <c r="D259" s="1">
        <v>45049</v>
      </c>
      <c r="E259">
        <v>70.5</v>
      </c>
      <c r="G259" s="1">
        <v>45049</v>
      </c>
      <c r="H259">
        <v>74.501999999999995</v>
      </c>
      <c r="J259" s="1">
        <v>45049</v>
      </c>
      <c r="K259">
        <v>1.9000000000000057</v>
      </c>
      <c r="M259" s="1">
        <v>45049</v>
      </c>
      <c r="N259">
        <v>5.902000000000001</v>
      </c>
    </row>
    <row r="260" spans="1:14" x14ac:dyDescent="0.35">
      <c r="A260" s="1">
        <v>45048</v>
      </c>
      <c r="B260">
        <v>71.66</v>
      </c>
      <c r="D260" s="1">
        <v>45048</v>
      </c>
      <c r="E260">
        <v>73.41</v>
      </c>
      <c r="G260" s="1">
        <v>45048</v>
      </c>
      <c r="H260">
        <v>77.198999999999998</v>
      </c>
      <c r="J260" s="1">
        <v>45048</v>
      </c>
      <c r="K260">
        <v>1.75</v>
      </c>
      <c r="M260" s="1">
        <v>45048</v>
      </c>
      <c r="N260">
        <v>5.5390000000000015</v>
      </c>
    </row>
    <row r="261" spans="1:14" x14ac:dyDescent="0.35">
      <c r="A261" s="1">
        <v>45047</v>
      </c>
      <c r="B261">
        <v>75.66</v>
      </c>
      <c r="D261" s="1">
        <v>45047</v>
      </c>
      <c r="E261">
        <v>77.36</v>
      </c>
      <c r="G261" s="1">
        <v>45047</v>
      </c>
      <c r="H261">
        <v>77.86</v>
      </c>
      <c r="J261" s="1">
        <v>45047</v>
      </c>
      <c r="K261">
        <v>1.7000000000000028</v>
      </c>
      <c r="M261" s="1">
        <v>45047</v>
      </c>
      <c r="N261">
        <v>2.2000000000000028</v>
      </c>
    </row>
    <row r="262" spans="1:14" x14ac:dyDescent="0.35">
      <c r="A262" s="1">
        <v>45044</v>
      </c>
      <c r="B262">
        <v>76.78</v>
      </c>
      <c r="D262" s="1">
        <v>45044</v>
      </c>
      <c r="E262">
        <v>78.78</v>
      </c>
      <c r="G262" s="1">
        <v>45044</v>
      </c>
      <c r="H262">
        <v>78.792000000000002</v>
      </c>
      <c r="J262" s="1">
        <v>45044</v>
      </c>
      <c r="K262">
        <v>2</v>
      </c>
      <c r="M262" s="1">
        <v>45044</v>
      </c>
      <c r="N262">
        <v>2.0120000000000005</v>
      </c>
    </row>
    <row r="263" spans="1:14" x14ac:dyDescent="0.35">
      <c r="A263" s="1">
        <v>45043</v>
      </c>
      <c r="B263">
        <v>74.760000000000005</v>
      </c>
      <c r="D263" s="1">
        <v>45043</v>
      </c>
      <c r="E263">
        <v>76.33</v>
      </c>
      <c r="G263" s="1">
        <v>45043</v>
      </c>
      <c r="H263">
        <v>77.049000000000007</v>
      </c>
      <c r="J263" s="1">
        <v>45043</v>
      </c>
      <c r="K263">
        <v>1.5699999999999932</v>
      </c>
      <c r="M263" s="1">
        <v>45043</v>
      </c>
      <c r="N263">
        <v>2.2890000000000015</v>
      </c>
    </row>
    <row r="264" spans="1:14" x14ac:dyDescent="0.35">
      <c r="A264" s="1">
        <v>45042</v>
      </c>
      <c r="B264">
        <v>74.3</v>
      </c>
      <c r="D264" s="1">
        <v>45042</v>
      </c>
      <c r="E264">
        <v>75.8</v>
      </c>
      <c r="G264" s="1">
        <v>45042</v>
      </c>
      <c r="H264">
        <v>76.850999999999999</v>
      </c>
      <c r="J264" s="1">
        <v>45042</v>
      </c>
      <c r="K264">
        <v>1.5</v>
      </c>
      <c r="M264" s="1">
        <v>45042</v>
      </c>
      <c r="N264">
        <v>2.5510000000000019</v>
      </c>
    </row>
    <row r="265" spans="1:14" x14ac:dyDescent="0.35">
      <c r="A265" s="1">
        <v>45041</v>
      </c>
      <c r="B265">
        <v>77.11</v>
      </c>
      <c r="D265" s="1">
        <v>45041</v>
      </c>
      <c r="E265">
        <v>78.790000000000006</v>
      </c>
      <c r="G265" s="1">
        <v>45041</v>
      </c>
      <c r="H265">
        <v>79.759</v>
      </c>
      <c r="J265" s="1">
        <v>45041</v>
      </c>
      <c r="K265">
        <v>1.6800000000000068</v>
      </c>
      <c r="M265" s="1">
        <v>45041</v>
      </c>
      <c r="N265">
        <v>2.6490000000000009</v>
      </c>
    </row>
    <row r="266" spans="1:14" x14ac:dyDescent="0.35">
      <c r="A266" s="1">
        <v>45040</v>
      </c>
      <c r="B266">
        <v>78.760000000000005</v>
      </c>
      <c r="D266" s="1">
        <v>45040</v>
      </c>
      <c r="E266">
        <v>80.11</v>
      </c>
      <c r="G266" s="1">
        <v>45040</v>
      </c>
      <c r="H266">
        <v>81.219000000000008</v>
      </c>
      <c r="J266" s="1">
        <v>45040</v>
      </c>
      <c r="K266">
        <v>1.3499999999999943</v>
      </c>
      <c r="M266" s="1">
        <v>45040</v>
      </c>
      <c r="N266">
        <v>2.4590000000000032</v>
      </c>
    </row>
    <row r="267" spans="1:14" x14ac:dyDescent="0.35">
      <c r="A267" s="1">
        <v>45037</v>
      </c>
      <c r="B267">
        <v>77.81</v>
      </c>
      <c r="D267" s="1">
        <v>45037</v>
      </c>
      <c r="E267">
        <v>79.16</v>
      </c>
      <c r="G267" s="1">
        <v>45037</v>
      </c>
      <c r="H267">
        <v>80.194000000000003</v>
      </c>
      <c r="J267" s="1">
        <v>45037</v>
      </c>
      <c r="K267">
        <v>1.3499999999999943</v>
      </c>
      <c r="M267" s="1">
        <v>45037</v>
      </c>
      <c r="N267">
        <v>2.3840000000000003</v>
      </c>
    </row>
    <row r="268" spans="1:14" x14ac:dyDescent="0.35">
      <c r="A268" s="1">
        <v>45036</v>
      </c>
      <c r="B268">
        <v>77.290000000000006</v>
      </c>
      <c r="D268" s="1">
        <v>45036</v>
      </c>
      <c r="E268">
        <v>78.89</v>
      </c>
      <c r="G268" s="1">
        <v>45036</v>
      </c>
      <c r="H268">
        <v>79.999000000000009</v>
      </c>
      <c r="J268" s="1">
        <v>45036</v>
      </c>
      <c r="K268">
        <v>1.5999999999999943</v>
      </c>
      <c r="M268" s="1">
        <v>45036</v>
      </c>
      <c r="N268">
        <v>2.7090000000000032</v>
      </c>
    </row>
    <row r="269" spans="1:14" x14ac:dyDescent="0.35">
      <c r="A269" s="1">
        <v>45035</v>
      </c>
      <c r="B269">
        <v>79.16</v>
      </c>
      <c r="D269" s="1">
        <v>45035</v>
      </c>
      <c r="E269">
        <v>80.94</v>
      </c>
      <c r="G269" s="1">
        <v>45035</v>
      </c>
      <c r="H269">
        <v>81.688999999999993</v>
      </c>
      <c r="J269" s="1">
        <v>45035</v>
      </c>
      <c r="K269">
        <v>1.7800000000000011</v>
      </c>
      <c r="M269" s="1">
        <v>45035</v>
      </c>
      <c r="N269">
        <v>2.5289999999999964</v>
      </c>
    </row>
    <row r="270" spans="1:14" x14ac:dyDescent="0.35">
      <c r="A270" s="1">
        <v>45034</v>
      </c>
      <c r="B270">
        <v>80.86</v>
      </c>
      <c r="D270" s="1">
        <v>45034</v>
      </c>
      <c r="E270">
        <v>82.96</v>
      </c>
      <c r="G270" s="1">
        <v>45034</v>
      </c>
      <c r="H270">
        <v>81.730999999999995</v>
      </c>
      <c r="J270" s="1">
        <v>45034</v>
      </c>
      <c r="K270">
        <v>2.0999999999999943</v>
      </c>
      <c r="M270" s="1">
        <v>45034</v>
      </c>
      <c r="N270">
        <v>0.87099999999999511</v>
      </c>
    </row>
    <row r="271" spans="1:14" x14ac:dyDescent="0.35">
      <c r="A271" s="1">
        <v>45033</v>
      </c>
      <c r="B271">
        <v>80.83</v>
      </c>
      <c r="D271" s="1">
        <v>45033</v>
      </c>
      <c r="E271">
        <v>82.91</v>
      </c>
      <c r="G271" s="1">
        <v>45033</v>
      </c>
      <c r="H271">
        <v>81.989000000000004</v>
      </c>
      <c r="J271" s="1">
        <v>45033</v>
      </c>
      <c r="K271">
        <v>2.0799999999999983</v>
      </c>
      <c r="M271" s="1">
        <v>45033</v>
      </c>
      <c r="N271">
        <v>1.159000000000006</v>
      </c>
    </row>
    <row r="272" spans="1:14" x14ac:dyDescent="0.35">
      <c r="A272" s="1">
        <v>45030</v>
      </c>
      <c r="B272">
        <v>82.52</v>
      </c>
      <c r="D272" s="1">
        <v>45030</v>
      </c>
      <c r="E272">
        <v>84.72</v>
      </c>
      <c r="G272" s="1">
        <v>45030</v>
      </c>
      <c r="H272">
        <v>85.332999999999998</v>
      </c>
      <c r="J272" s="1">
        <v>45030</v>
      </c>
      <c r="K272">
        <v>2.2000000000000028</v>
      </c>
      <c r="M272" s="1">
        <v>45030</v>
      </c>
      <c r="N272">
        <v>2.8130000000000024</v>
      </c>
    </row>
    <row r="273" spans="1:14" x14ac:dyDescent="0.35">
      <c r="A273" s="1">
        <v>45029</v>
      </c>
      <c r="B273">
        <v>82.16</v>
      </c>
      <c r="D273" s="1">
        <v>45029</v>
      </c>
      <c r="E273">
        <v>84.26</v>
      </c>
      <c r="G273" s="1">
        <v>45029</v>
      </c>
      <c r="H273">
        <v>88.284999999999997</v>
      </c>
      <c r="J273" s="1">
        <v>45029</v>
      </c>
      <c r="K273">
        <v>2.1000000000000085</v>
      </c>
      <c r="M273" s="1">
        <v>45029</v>
      </c>
      <c r="N273">
        <v>6.125</v>
      </c>
    </row>
    <row r="274" spans="1:14" x14ac:dyDescent="0.35">
      <c r="A274" s="1">
        <v>45028</v>
      </c>
      <c r="B274">
        <v>83.26</v>
      </c>
      <c r="D274" s="1">
        <v>45028</v>
      </c>
      <c r="E274">
        <v>85.16</v>
      </c>
      <c r="G274" s="1">
        <v>45028</v>
      </c>
      <c r="H274">
        <v>86.684000000000012</v>
      </c>
      <c r="J274" s="1">
        <v>45028</v>
      </c>
      <c r="K274">
        <v>1.8999999999999915</v>
      </c>
      <c r="M274" s="1">
        <v>45028</v>
      </c>
      <c r="N274">
        <v>3.4240000000000066</v>
      </c>
    </row>
    <row r="275" spans="1:14" x14ac:dyDescent="0.35">
      <c r="A275" s="1">
        <v>45027</v>
      </c>
      <c r="B275">
        <v>81.53</v>
      </c>
      <c r="D275" s="1">
        <v>45027</v>
      </c>
      <c r="E275">
        <v>83.41</v>
      </c>
      <c r="G275" s="1">
        <v>45027</v>
      </c>
      <c r="H275">
        <v>85.72</v>
      </c>
      <c r="J275" s="1">
        <v>45027</v>
      </c>
      <c r="K275">
        <v>1.8799999999999955</v>
      </c>
      <c r="M275" s="1">
        <v>45027</v>
      </c>
      <c r="N275">
        <v>4.1899999999999977</v>
      </c>
    </row>
    <row r="276" spans="1:14" x14ac:dyDescent="0.35">
      <c r="A276" s="1">
        <v>45026</v>
      </c>
      <c r="B276">
        <v>79.739999999999995</v>
      </c>
      <c r="D276" s="1">
        <v>45026</v>
      </c>
      <c r="E276">
        <v>81.64</v>
      </c>
      <c r="G276" s="1">
        <v>45026</v>
      </c>
      <c r="H276">
        <v>84.507999999999996</v>
      </c>
      <c r="J276" s="1">
        <v>45026</v>
      </c>
      <c r="K276">
        <v>1.9000000000000057</v>
      </c>
      <c r="M276" s="1">
        <v>45026</v>
      </c>
      <c r="N276">
        <v>4.7680000000000007</v>
      </c>
    </row>
    <row r="277" spans="1:14" x14ac:dyDescent="0.35">
      <c r="A277" s="1">
        <v>45022</v>
      </c>
      <c r="B277">
        <v>80.7</v>
      </c>
      <c r="D277" s="1">
        <v>45022</v>
      </c>
      <c r="E277">
        <v>82.6</v>
      </c>
      <c r="G277" s="1">
        <v>45022</v>
      </c>
      <c r="H277">
        <v>85.346000000000004</v>
      </c>
      <c r="J277" s="1">
        <v>45022</v>
      </c>
      <c r="K277">
        <v>1.8999999999999915</v>
      </c>
      <c r="M277" s="1">
        <v>45022</v>
      </c>
      <c r="N277">
        <v>4.6460000000000008</v>
      </c>
    </row>
    <row r="278" spans="1:14" x14ac:dyDescent="0.35">
      <c r="A278" s="1">
        <v>45021</v>
      </c>
      <c r="B278">
        <v>80.61</v>
      </c>
      <c r="D278" s="1">
        <v>45021</v>
      </c>
      <c r="E278">
        <v>82.54</v>
      </c>
      <c r="G278" s="1">
        <v>45021</v>
      </c>
      <c r="H278">
        <v>85.724000000000004</v>
      </c>
      <c r="J278" s="1">
        <v>45021</v>
      </c>
      <c r="K278">
        <v>1.9300000000000068</v>
      </c>
      <c r="M278" s="1">
        <v>45021</v>
      </c>
      <c r="N278">
        <v>5.1140000000000043</v>
      </c>
    </row>
    <row r="279" spans="1:14" x14ac:dyDescent="0.35">
      <c r="A279" s="1">
        <v>45020</v>
      </c>
      <c r="B279">
        <v>80.709999999999994</v>
      </c>
      <c r="D279" s="1">
        <v>45020</v>
      </c>
      <c r="E279">
        <v>82.86</v>
      </c>
      <c r="G279" s="1">
        <v>45020</v>
      </c>
      <c r="H279">
        <v>85.301999999999992</v>
      </c>
      <c r="J279" s="1">
        <v>45020</v>
      </c>
      <c r="K279">
        <v>2.1500000000000057</v>
      </c>
      <c r="M279" s="1">
        <v>45020</v>
      </c>
      <c r="N279">
        <v>4.5919999999999987</v>
      </c>
    </row>
    <row r="280" spans="1:14" x14ac:dyDescent="0.35">
      <c r="A280" s="1">
        <v>45019</v>
      </c>
      <c r="B280">
        <v>80.42</v>
      </c>
      <c r="D280" s="1">
        <v>45019</v>
      </c>
      <c r="E280">
        <v>82.62</v>
      </c>
      <c r="G280" s="1">
        <v>45019</v>
      </c>
      <c r="H280">
        <v>82.197000000000003</v>
      </c>
      <c r="J280" s="1">
        <v>45019</v>
      </c>
      <c r="K280">
        <v>2.2000000000000028</v>
      </c>
      <c r="M280" s="1">
        <v>45019</v>
      </c>
      <c r="N280">
        <v>1.777000000000001</v>
      </c>
    </row>
    <row r="281" spans="1:14" x14ac:dyDescent="0.35">
      <c r="A281" s="1">
        <v>45016</v>
      </c>
      <c r="B281">
        <v>75.67</v>
      </c>
      <c r="D281" s="1">
        <v>45016</v>
      </c>
      <c r="E281">
        <v>77.569999999999993</v>
      </c>
      <c r="G281" s="1">
        <v>45016</v>
      </c>
      <c r="H281">
        <v>77.716999999999999</v>
      </c>
      <c r="J281" s="1">
        <v>45016</v>
      </c>
      <c r="K281">
        <v>1.8999999999999915</v>
      </c>
      <c r="M281" s="1">
        <v>45016</v>
      </c>
      <c r="N281">
        <v>2.046999999999997</v>
      </c>
    </row>
    <row r="282" spans="1:14" x14ac:dyDescent="0.35">
      <c r="A282" s="1">
        <v>45015</v>
      </c>
      <c r="B282">
        <v>74.37</v>
      </c>
      <c r="D282" s="1">
        <v>45015</v>
      </c>
      <c r="E282">
        <v>76.319999999999993</v>
      </c>
      <c r="G282" s="1">
        <v>45015</v>
      </c>
      <c r="H282">
        <v>76.692000000000007</v>
      </c>
      <c r="J282" s="1">
        <v>45015</v>
      </c>
      <c r="K282">
        <v>1.9499999999999886</v>
      </c>
      <c r="M282" s="1">
        <v>45015</v>
      </c>
      <c r="N282">
        <v>2.3220000000000027</v>
      </c>
    </row>
    <row r="283" spans="1:14" x14ac:dyDescent="0.35">
      <c r="A283" s="1">
        <v>45014</v>
      </c>
      <c r="B283">
        <v>72.97</v>
      </c>
      <c r="D283" s="1">
        <v>45014</v>
      </c>
      <c r="E283">
        <v>75.069999999999993</v>
      </c>
      <c r="G283" s="1">
        <v>45014</v>
      </c>
      <c r="H283">
        <v>75.260000000000005</v>
      </c>
      <c r="J283" s="1">
        <v>45014</v>
      </c>
      <c r="K283">
        <v>2.0999999999999943</v>
      </c>
      <c r="M283" s="1">
        <v>45014</v>
      </c>
      <c r="N283">
        <v>2.2900000000000063</v>
      </c>
    </row>
    <row r="284" spans="1:14" x14ac:dyDescent="0.35">
      <c r="A284" s="1">
        <v>45013</v>
      </c>
      <c r="B284">
        <v>73.2</v>
      </c>
      <c r="D284" s="1">
        <v>45013</v>
      </c>
      <c r="E284">
        <v>75</v>
      </c>
      <c r="G284" s="1">
        <v>45013</v>
      </c>
      <c r="H284">
        <v>75.581000000000003</v>
      </c>
      <c r="J284" s="1">
        <v>45013</v>
      </c>
      <c r="K284">
        <v>1.7999999999999972</v>
      </c>
      <c r="M284" s="1">
        <v>45013</v>
      </c>
      <c r="N284">
        <v>2.3810000000000002</v>
      </c>
    </row>
    <row r="285" spans="1:14" x14ac:dyDescent="0.35">
      <c r="A285" s="1">
        <v>45012</v>
      </c>
      <c r="B285">
        <v>72.81</v>
      </c>
      <c r="D285" s="1">
        <v>45012</v>
      </c>
      <c r="E285">
        <v>75.010000000000005</v>
      </c>
      <c r="G285" s="1">
        <v>45012</v>
      </c>
      <c r="H285">
        <v>75.287000000000006</v>
      </c>
      <c r="J285" s="1">
        <v>45012</v>
      </c>
      <c r="K285">
        <v>2.2000000000000028</v>
      </c>
      <c r="M285" s="1">
        <v>45012</v>
      </c>
      <c r="N285">
        <v>2.4770000000000039</v>
      </c>
    </row>
    <row r="286" spans="1:14" x14ac:dyDescent="0.35">
      <c r="A286" s="1">
        <v>45009</v>
      </c>
      <c r="B286">
        <v>69.349999999999994</v>
      </c>
      <c r="D286" s="1">
        <v>45009</v>
      </c>
      <c r="E286">
        <v>71.599999999999994</v>
      </c>
      <c r="G286" s="1">
        <v>45009</v>
      </c>
      <c r="H286">
        <v>71.66</v>
      </c>
      <c r="J286" s="1">
        <v>45009</v>
      </c>
      <c r="K286">
        <v>2.25</v>
      </c>
      <c r="M286" s="1">
        <v>45009</v>
      </c>
      <c r="N286">
        <v>2.3100000000000023</v>
      </c>
    </row>
    <row r="287" spans="1:14" x14ac:dyDescent="0.35">
      <c r="A287" s="1">
        <v>45008</v>
      </c>
      <c r="B287">
        <v>69.97</v>
      </c>
      <c r="D287" s="1">
        <v>45008</v>
      </c>
      <c r="E287">
        <v>72.55</v>
      </c>
      <c r="G287" s="1">
        <v>45008</v>
      </c>
      <c r="H287">
        <v>72.450999999999993</v>
      </c>
      <c r="J287" s="1">
        <v>45008</v>
      </c>
      <c r="K287">
        <v>2.5799999999999983</v>
      </c>
      <c r="M287" s="1">
        <v>45008</v>
      </c>
      <c r="N287">
        <v>2.4809999999999945</v>
      </c>
    </row>
    <row r="288" spans="1:14" x14ac:dyDescent="0.35">
      <c r="A288" s="1">
        <v>45007</v>
      </c>
      <c r="B288">
        <v>70.81</v>
      </c>
      <c r="D288" s="1">
        <v>45007</v>
      </c>
      <c r="E288">
        <v>74.010000000000005</v>
      </c>
      <c r="G288" s="1">
        <v>45007</v>
      </c>
      <c r="H288">
        <v>73.254000000000005</v>
      </c>
      <c r="J288" s="1">
        <v>45007</v>
      </c>
      <c r="K288">
        <v>3.2000000000000028</v>
      </c>
      <c r="M288" s="1">
        <v>45007</v>
      </c>
      <c r="N288">
        <v>2.4440000000000026</v>
      </c>
    </row>
    <row r="289" spans="1:14" x14ac:dyDescent="0.35">
      <c r="A289" s="1">
        <v>45006</v>
      </c>
      <c r="B289">
        <v>69.33</v>
      </c>
      <c r="D289" s="1">
        <v>45006</v>
      </c>
      <c r="E289">
        <v>72.13</v>
      </c>
      <c r="G289" s="1">
        <v>45006</v>
      </c>
      <c r="H289">
        <v>71.644999999999996</v>
      </c>
      <c r="J289" s="1">
        <v>45006</v>
      </c>
      <c r="K289">
        <v>2.7999999999999972</v>
      </c>
      <c r="M289" s="1">
        <v>45006</v>
      </c>
      <c r="N289">
        <v>2.3149999999999977</v>
      </c>
    </row>
    <row r="290" spans="1:14" x14ac:dyDescent="0.35">
      <c r="A290" s="1">
        <v>45005</v>
      </c>
      <c r="B290">
        <v>67.64</v>
      </c>
      <c r="D290" s="1">
        <v>45005</v>
      </c>
      <c r="E290">
        <v>70.489999999999995</v>
      </c>
      <c r="G290" s="1">
        <v>45005</v>
      </c>
      <c r="H290">
        <v>71.251999999999995</v>
      </c>
      <c r="J290" s="1">
        <v>45005</v>
      </c>
      <c r="K290">
        <v>2.8499999999999943</v>
      </c>
      <c r="M290" s="1">
        <v>45005</v>
      </c>
      <c r="N290">
        <v>3.6119999999999948</v>
      </c>
    </row>
    <row r="291" spans="1:14" x14ac:dyDescent="0.35">
      <c r="A291" s="1">
        <v>45002</v>
      </c>
      <c r="B291">
        <v>66.739999999999995</v>
      </c>
      <c r="D291" s="1">
        <v>45002</v>
      </c>
      <c r="E291">
        <v>69.47</v>
      </c>
      <c r="G291" s="1">
        <v>45002</v>
      </c>
      <c r="H291">
        <v>70.843999999999994</v>
      </c>
      <c r="J291" s="1">
        <v>45002</v>
      </c>
      <c r="K291">
        <v>2.730000000000004</v>
      </c>
      <c r="M291" s="1">
        <v>45002</v>
      </c>
      <c r="N291">
        <v>4.1039999999999992</v>
      </c>
    </row>
    <row r="292" spans="1:14" x14ac:dyDescent="0.35">
      <c r="A292" s="1">
        <v>45001</v>
      </c>
      <c r="B292">
        <v>68.349999999999994</v>
      </c>
      <c r="D292" s="1">
        <v>45001</v>
      </c>
      <c r="E292">
        <v>71.099999999999994</v>
      </c>
      <c r="G292" s="1">
        <v>45001</v>
      </c>
      <c r="H292">
        <v>72.48599999999999</v>
      </c>
      <c r="J292" s="1">
        <v>45001</v>
      </c>
      <c r="K292">
        <v>2.75</v>
      </c>
      <c r="M292" s="1">
        <v>45001</v>
      </c>
      <c r="N292">
        <v>4.1359999999999957</v>
      </c>
    </row>
    <row r="293" spans="1:14" x14ac:dyDescent="0.35">
      <c r="A293" s="1">
        <v>45000</v>
      </c>
      <c r="B293">
        <v>67.61</v>
      </c>
      <c r="D293" s="1">
        <v>45000</v>
      </c>
      <c r="E293">
        <v>70.709999999999994</v>
      </c>
      <c r="G293" s="1">
        <v>45000</v>
      </c>
      <c r="H293">
        <v>71.820999999999998</v>
      </c>
      <c r="J293" s="1">
        <v>45000</v>
      </c>
      <c r="K293">
        <v>3.0999999999999943</v>
      </c>
      <c r="M293" s="1">
        <v>45000</v>
      </c>
      <c r="N293">
        <v>4.2109999999999985</v>
      </c>
    </row>
    <row r="294" spans="1:14" x14ac:dyDescent="0.35">
      <c r="A294" s="1">
        <v>44999</v>
      </c>
      <c r="B294">
        <v>71.33</v>
      </c>
      <c r="D294" s="1">
        <v>44999</v>
      </c>
      <c r="E294">
        <v>74.23</v>
      </c>
      <c r="G294" s="1">
        <v>44999</v>
      </c>
      <c r="H294">
        <v>76.569000000000003</v>
      </c>
      <c r="J294" s="1">
        <v>44999</v>
      </c>
      <c r="K294">
        <v>2.9000000000000057</v>
      </c>
      <c r="M294" s="1">
        <v>44999</v>
      </c>
      <c r="N294">
        <v>5.2390000000000043</v>
      </c>
    </row>
    <row r="295" spans="1:14" x14ac:dyDescent="0.35">
      <c r="A295" s="1">
        <v>44998</v>
      </c>
      <c r="B295">
        <v>74.8</v>
      </c>
      <c r="D295" s="1">
        <v>44998</v>
      </c>
      <c r="E295">
        <v>77.8</v>
      </c>
      <c r="G295" s="1">
        <v>44998</v>
      </c>
      <c r="H295">
        <v>79.108000000000004</v>
      </c>
      <c r="J295" s="1">
        <v>44998</v>
      </c>
      <c r="K295">
        <v>3</v>
      </c>
      <c r="M295" s="1">
        <v>44998</v>
      </c>
      <c r="N295">
        <v>4.3080000000000069</v>
      </c>
    </row>
    <row r="296" spans="1:14" x14ac:dyDescent="0.35">
      <c r="A296" s="1">
        <v>44995</v>
      </c>
      <c r="B296">
        <v>76.680000000000007</v>
      </c>
      <c r="D296" s="1">
        <v>44995</v>
      </c>
      <c r="E296">
        <v>79.87</v>
      </c>
      <c r="G296" s="1">
        <v>44995</v>
      </c>
      <c r="H296">
        <v>81.404000000000011</v>
      </c>
      <c r="J296" s="1">
        <v>44995</v>
      </c>
      <c r="K296">
        <v>3.1899999999999977</v>
      </c>
      <c r="M296" s="1">
        <v>44995</v>
      </c>
      <c r="N296">
        <v>4.7240000000000038</v>
      </c>
    </row>
    <row r="297" spans="1:14" x14ac:dyDescent="0.35">
      <c r="A297" s="1">
        <v>44994</v>
      </c>
      <c r="B297">
        <v>75.72</v>
      </c>
      <c r="D297" s="1">
        <v>44994</v>
      </c>
      <c r="E297">
        <v>78.599999999999994</v>
      </c>
      <c r="G297" s="1">
        <v>44994</v>
      </c>
      <c r="H297">
        <v>81.061999999999998</v>
      </c>
      <c r="J297" s="1">
        <v>44994</v>
      </c>
      <c r="K297">
        <v>2.8799999999999955</v>
      </c>
      <c r="M297" s="1">
        <v>44994</v>
      </c>
      <c r="N297">
        <v>5.3419999999999987</v>
      </c>
    </row>
    <row r="298" spans="1:14" x14ac:dyDescent="0.35">
      <c r="A298" s="1">
        <v>44993</v>
      </c>
      <c r="B298">
        <v>76.66</v>
      </c>
      <c r="D298" s="1">
        <v>44993</v>
      </c>
      <c r="E298">
        <v>79.36</v>
      </c>
      <c r="G298" s="1">
        <v>44993</v>
      </c>
      <c r="H298">
        <v>81.84</v>
      </c>
      <c r="J298" s="1">
        <v>44993</v>
      </c>
      <c r="K298">
        <v>2.7000000000000028</v>
      </c>
      <c r="M298" s="1">
        <v>44993</v>
      </c>
      <c r="N298">
        <v>5.1800000000000068</v>
      </c>
    </row>
    <row r="299" spans="1:14" x14ac:dyDescent="0.35">
      <c r="A299" s="1">
        <v>44992</v>
      </c>
      <c r="B299">
        <v>77.58</v>
      </c>
      <c r="D299" s="1">
        <v>44992</v>
      </c>
      <c r="E299">
        <v>80.08</v>
      </c>
      <c r="G299" s="1">
        <v>44992</v>
      </c>
      <c r="H299">
        <v>82.260999999999996</v>
      </c>
      <c r="J299" s="1">
        <v>44992</v>
      </c>
      <c r="K299">
        <v>2.5</v>
      </c>
      <c r="M299" s="1">
        <v>44992</v>
      </c>
      <c r="N299">
        <v>4.6809999999999974</v>
      </c>
    </row>
    <row r="300" spans="1:14" x14ac:dyDescent="0.35">
      <c r="A300" s="1">
        <v>44991</v>
      </c>
      <c r="B300">
        <v>80.459999999999994</v>
      </c>
      <c r="D300" s="1">
        <v>44991</v>
      </c>
      <c r="E300">
        <v>83.26</v>
      </c>
      <c r="G300" s="1">
        <v>44991</v>
      </c>
      <c r="H300">
        <v>84.921999999999997</v>
      </c>
      <c r="J300" s="1">
        <v>44991</v>
      </c>
      <c r="K300">
        <v>2.8000000000000114</v>
      </c>
      <c r="M300" s="1">
        <v>44991</v>
      </c>
      <c r="N300">
        <v>4.4620000000000033</v>
      </c>
    </row>
    <row r="301" spans="1:14" x14ac:dyDescent="0.35">
      <c r="A301" s="1">
        <v>44988</v>
      </c>
      <c r="B301">
        <v>79.680000000000007</v>
      </c>
      <c r="D301" s="1">
        <v>44988</v>
      </c>
      <c r="E301">
        <v>82.68</v>
      </c>
      <c r="G301" s="1">
        <v>44988</v>
      </c>
      <c r="H301">
        <v>84.072000000000003</v>
      </c>
      <c r="J301" s="1">
        <v>44988</v>
      </c>
      <c r="K301">
        <v>3</v>
      </c>
      <c r="M301" s="1">
        <v>44988</v>
      </c>
      <c r="N301">
        <v>4.3919999999999959</v>
      </c>
    </row>
    <row r="302" spans="1:14" x14ac:dyDescent="0.35">
      <c r="A302" s="1">
        <v>44987</v>
      </c>
      <c r="B302">
        <v>78.16</v>
      </c>
      <c r="D302" s="1">
        <v>44987</v>
      </c>
      <c r="E302">
        <v>81.040000000000006</v>
      </c>
      <c r="G302" s="1">
        <v>44987</v>
      </c>
      <c r="H302">
        <v>82.259999999999991</v>
      </c>
      <c r="J302" s="1">
        <v>44987</v>
      </c>
      <c r="K302">
        <v>2.8800000000000097</v>
      </c>
      <c r="M302" s="1">
        <v>44987</v>
      </c>
      <c r="N302">
        <v>4.0999999999999943</v>
      </c>
    </row>
    <row r="303" spans="1:14" x14ac:dyDescent="0.35">
      <c r="A303" s="1">
        <v>44986</v>
      </c>
      <c r="B303">
        <v>77.69</v>
      </c>
      <c r="D303" s="1">
        <v>44986</v>
      </c>
      <c r="E303">
        <v>80.64</v>
      </c>
      <c r="G303" s="1">
        <v>44986</v>
      </c>
      <c r="H303">
        <v>81.44</v>
      </c>
      <c r="J303" s="1">
        <v>44986</v>
      </c>
      <c r="K303">
        <v>2.9500000000000028</v>
      </c>
      <c r="M303" s="1">
        <v>44986</v>
      </c>
      <c r="N303">
        <v>3.75</v>
      </c>
    </row>
    <row r="304" spans="1:14" x14ac:dyDescent="0.35">
      <c r="A304" s="1">
        <v>44985</v>
      </c>
      <c r="B304">
        <v>77.05</v>
      </c>
      <c r="D304" s="1">
        <v>44985</v>
      </c>
      <c r="E304">
        <v>79.900000000000006</v>
      </c>
      <c r="G304" s="1">
        <v>44985</v>
      </c>
      <c r="H304">
        <v>80.8</v>
      </c>
      <c r="J304" s="1">
        <v>44985</v>
      </c>
      <c r="K304">
        <v>2.8500000000000085</v>
      </c>
      <c r="M304" s="1">
        <v>44985</v>
      </c>
      <c r="N304">
        <v>3.75</v>
      </c>
    </row>
    <row r="305" spans="1:14" x14ac:dyDescent="0.35">
      <c r="A305" s="1">
        <v>44984</v>
      </c>
      <c r="B305">
        <v>75.680000000000007</v>
      </c>
      <c r="D305" s="1">
        <v>44984</v>
      </c>
      <c r="E305">
        <v>78.680000000000007</v>
      </c>
      <c r="G305" s="1">
        <v>44984</v>
      </c>
      <c r="H305">
        <v>79.430000000000007</v>
      </c>
      <c r="J305" s="1">
        <v>44984</v>
      </c>
      <c r="K305">
        <v>3</v>
      </c>
      <c r="M305" s="1">
        <v>44984</v>
      </c>
      <c r="N305">
        <v>3.75</v>
      </c>
    </row>
    <row r="306" spans="1:14" x14ac:dyDescent="0.35">
      <c r="A306" s="1">
        <v>44981</v>
      </c>
      <c r="B306">
        <v>76.319999999999993</v>
      </c>
      <c r="D306" s="1">
        <v>44981</v>
      </c>
      <c r="E306">
        <v>79.400000000000006</v>
      </c>
      <c r="G306" s="1">
        <v>44981</v>
      </c>
      <c r="H306">
        <v>79.658999999999992</v>
      </c>
      <c r="J306" s="1">
        <v>44981</v>
      </c>
      <c r="K306">
        <v>3.0800000000000125</v>
      </c>
      <c r="M306" s="1">
        <v>44981</v>
      </c>
      <c r="N306">
        <v>3.3389999999999986</v>
      </c>
    </row>
    <row r="307" spans="1:14" x14ac:dyDescent="0.35">
      <c r="A307" s="1">
        <v>44980</v>
      </c>
      <c r="B307">
        <v>75.25</v>
      </c>
      <c r="D307" s="1">
        <v>44980</v>
      </c>
      <c r="E307">
        <v>78.25</v>
      </c>
      <c r="G307" s="1">
        <v>44980</v>
      </c>
      <c r="H307">
        <v>79.08</v>
      </c>
      <c r="J307" s="1">
        <v>44980</v>
      </c>
      <c r="K307">
        <v>3</v>
      </c>
      <c r="M307" s="1">
        <v>44980</v>
      </c>
      <c r="N307">
        <v>3.8299999999999983</v>
      </c>
    </row>
    <row r="308" spans="1:14" x14ac:dyDescent="0.35">
      <c r="A308" s="1">
        <v>44979</v>
      </c>
      <c r="B308">
        <v>73.78</v>
      </c>
      <c r="D308" s="1">
        <v>44979</v>
      </c>
      <c r="E308">
        <v>76.430000000000007</v>
      </c>
      <c r="G308" s="1">
        <v>44979</v>
      </c>
      <c r="H308">
        <v>78.031000000000006</v>
      </c>
      <c r="J308" s="1">
        <v>44979</v>
      </c>
      <c r="K308">
        <v>2.6500000000000057</v>
      </c>
      <c r="M308" s="1">
        <v>44979</v>
      </c>
      <c r="N308">
        <v>4.2510000000000048</v>
      </c>
    </row>
    <row r="309" spans="1:14" x14ac:dyDescent="0.35">
      <c r="A309" s="1">
        <v>44978</v>
      </c>
      <c r="B309">
        <v>76.16</v>
      </c>
      <c r="D309" s="1">
        <v>44978</v>
      </c>
      <c r="E309">
        <v>79.62</v>
      </c>
      <c r="G309" s="1">
        <v>44978</v>
      </c>
      <c r="H309">
        <v>80.459999999999994</v>
      </c>
      <c r="J309" s="1">
        <v>44978</v>
      </c>
      <c r="K309">
        <v>3.460000000000008</v>
      </c>
      <c r="M309" s="1">
        <v>44978</v>
      </c>
      <c r="N309">
        <v>4.2999999999999972</v>
      </c>
    </row>
    <row r="310" spans="1:14" x14ac:dyDescent="0.35">
      <c r="A310" s="1">
        <v>44974</v>
      </c>
      <c r="B310">
        <v>76.34</v>
      </c>
      <c r="D310" s="1">
        <v>44974</v>
      </c>
      <c r="E310">
        <v>80.239999999999995</v>
      </c>
      <c r="G310" s="1">
        <v>44974</v>
      </c>
      <c r="H310">
        <v>80.545000000000002</v>
      </c>
      <c r="J310" s="1">
        <v>44974</v>
      </c>
      <c r="K310">
        <v>3.8999999999999915</v>
      </c>
      <c r="M310" s="1">
        <v>44974</v>
      </c>
      <c r="N310">
        <v>4.2049999999999983</v>
      </c>
    </row>
    <row r="311" spans="1:14" x14ac:dyDescent="0.35">
      <c r="A311" s="1">
        <v>44973</v>
      </c>
      <c r="B311">
        <v>78.489999999999995</v>
      </c>
      <c r="D311" s="1">
        <v>44973</v>
      </c>
      <c r="E311">
        <v>81.97</v>
      </c>
      <c r="G311" s="1">
        <v>44973</v>
      </c>
      <c r="H311">
        <v>82.85499999999999</v>
      </c>
      <c r="J311" s="1">
        <v>44973</v>
      </c>
      <c r="K311">
        <v>3.480000000000004</v>
      </c>
      <c r="M311" s="1">
        <v>44973</v>
      </c>
      <c r="N311">
        <v>4.3649999999999949</v>
      </c>
    </row>
    <row r="312" spans="1:14" x14ac:dyDescent="0.35">
      <c r="A312" s="1">
        <v>44972</v>
      </c>
      <c r="B312">
        <v>78.59</v>
      </c>
      <c r="D312" s="1">
        <v>44972</v>
      </c>
      <c r="E312">
        <v>82.14</v>
      </c>
      <c r="G312" s="1">
        <v>44972</v>
      </c>
      <c r="H312">
        <v>81.963999999999999</v>
      </c>
      <c r="J312" s="1">
        <v>44972</v>
      </c>
      <c r="K312">
        <v>3.5499999999999972</v>
      </c>
      <c r="M312" s="1">
        <v>44972</v>
      </c>
      <c r="N312">
        <v>3.3739999999999952</v>
      </c>
    </row>
    <row r="313" spans="1:14" x14ac:dyDescent="0.35">
      <c r="A313" s="1">
        <v>44971</v>
      </c>
      <c r="B313">
        <v>79.06</v>
      </c>
      <c r="D313" s="1">
        <v>44971</v>
      </c>
      <c r="E313">
        <v>82.66</v>
      </c>
      <c r="G313" s="1">
        <v>44971</v>
      </c>
      <c r="H313">
        <v>82.507000000000005</v>
      </c>
      <c r="J313" s="1">
        <v>44971</v>
      </c>
      <c r="K313">
        <v>3.5999999999999943</v>
      </c>
      <c r="M313" s="1">
        <v>44971</v>
      </c>
      <c r="N313">
        <v>3.4470000000000027</v>
      </c>
    </row>
    <row r="314" spans="1:14" x14ac:dyDescent="0.35">
      <c r="A314" s="1">
        <v>44970</v>
      </c>
      <c r="B314">
        <v>80.14</v>
      </c>
      <c r="D314" s="1">
        <v>44970</v>
      </c>
      <c r="E314">
        <v>83.94</v>
      </c>
      <c r="G314" s="1">
        <v>44970</v>
      </c>
      <c r="H314">
        <v>83.617999999999995</v>
      </c>
      <c r="J314" s="1">
        <v>44970</v>
      </c>
      <c r="K314">
        <v>3.7999999999999972</v>
      </c>
      <c r="M314" s="1">
        <v>44970</v>
      </c>
      <c r="N314">
        <v>3.4779999999999944</v>
      </c>
    </row>
    <row r="315" spans="1:14" x14ac:dyDescent="0.35">
      <c r="A315" s="1">
        <v>44967</v>
      </c>
      <c r="B315">
        <v>79.72</v>
      </c>
      <c r="D315" s="1">
        <v>44967</v>
      </c>
      <c r="E315">
        <v>83.52</v>
      </c>
      <c r="G315" s="1">
        <v>44967</v>
      </c>
      <c r="H315">
        <v>83.155000000000001</v>
      </c>
      <c r="J315" s="1">
        <v>44967</v>
      </c>
      <c r="K315">
        <v>3.7999999999999972</v>
      </c>
      <c r="M315" s="1">
        <v>44967</v>
      </c>
      <c r="N315">
        <v>3.4350000000000023</v>
      </c>
    </row>
    <row r="316" spans="1:14" x14ac:dyDescent="0.35">
      <c r="A316" s="1">
        <v>44966</v>
      </c>
      <c r="B316">
        <v>78.06</v>
      </c>
      <c r="D316" s="1">
        <v>44966</v>
      </c>
      <c r="E316">
        <v>82.04</v>
      </c>
      <c r="G316" s="1">
        <v>44966</v>
      </c>
      <c r="H316">
        <v>81.692000000000007</v>
      </c>
      <c r="J316" s="1">
        <v>44966</v>
      </c>
      <c r="K316">
        <v>3.980000000000004</v>
      </c>
      <c r="M316" s="1">
        <v>44966</v>
      </c>
      <c r="N316">
        <v>3.632000000000005</v>
      </c>
    </row>
    <row r="317" spans="1:14" x14ac:dyDescent="0.35">
      <c r="A317" s="1">
        <v>44965</v>
      </c>
      <c r="B317">
        <v>78.47</v>
      </c>
      <c r="D317" s="1">
        <v>44965</v>
      </c>
      <c r="E317">
        <v>82.55</v>
      </c>
      <c r="G317" s="1">
        <v>44965</v>
      </c>
      <c r="H317">
        <v>81.944000000000003</v>
      </c>
      <c r="J317" s="1">
        <v>44965</v>
      </c>
      <c r="K317">
        <v>4.0799999999999983</v>
      </c>
      <c r="M317" s="1">
        <v>44965</v>
      </c>
      <c r="N317">
        <v>3.4740000000000038</v>
      </c>
    </row>
    <row r="318" spans="1:14" x14ac:dyDescent="0.35">
      <c r="A318" s="1">
        <v>44964</v>
      </c>
      <c r="B318">
        <v>77.14</v>
      </c>
      <c r="D318" s="1">
        <v>44964</v>
      </c>
      <c r="E318">
        <v>81.22</v>
      </c>
      <c r="G318" s="1">
        <v>44964</v>
      </c>
      <c r="H318">
        <v>80.579000000000008</v>
      </c>
      <c r="J318" s="1">
        <v>44964</v>
      </c>
      <c r="K318">
        <v>4.0799999999999983</v>
      </c>
      <c r="M318" s="1">
        <v>44964</v>
      </c>
      <c r="N318">
        <v>3.4390000000000072</v>
      </c>
    </row>
    <row r="319" spans="1:14" x14ac:dyDescent="0.35">
      <c r="A319" s="1">
        <v>44963</v>
      </c>
      <c r="B319">
        <v>74.11</v>
      </c>
      <c r="D319" s="1">
        <v>44963</v>
      </c>
      <c r="E319">
        <v>77.91</v>
      </c>
      <c r="G319" s="1">
        <v>44963</v>
      </c>
      <c r="H319">
        <v>77.718000000000004</v>
      </c>
      <c r="J319" s="1">
        <v>44963</v>
      </c>
      <c r="K319">
        <v>3.7999999999999972</v>
      </c>
      <c r="M319" s="1">
        <v>44963</v>
      </c>
      <c r="N319">
        <v>3.6080000000000041</v>
      </c>
    </row>
    <row r="320" spans="1:14" x14ac:dyDescent="0.35">
      <c r="A320" s="1">
        <v>44960</v>
      </c>
      <c r="B320">
        <v>73.39</v>
      </c>
      <c r="D320" s="1">
        <v>44960</v>
      </c>
      <c r="E320">
        <v>77.19</v>
      </c>
      <c r="G320" s="1">
        <v>44960</v>
      </c>
      <c r="H320">
        <v>76.977000000000004</v>
      </c>
      <c r="J320" s="1">
        <v>44960</v>
      </c>
      <c r="K320">
        <v>3.7999999999999972</v>
      </c>
      <c r="M320" s="1">
        <v>44960</v>
      </c>
      <c r="N320">
        <v>3.5870000000000033</v>
      </c>
    </row>
    <row r="321" spans="1:14" x14ac:dyDescent="0.35">
      <c r="A321" s="1">
        <v>44959</v>
      </c>
      <c r="B321">
        <v>75.88</v>
      </c>
      <c r="D321" s="1">
        <v>44959</v>
      </c>
      <c r="E321">
        <v>79.53</v>
      </c>
      <c r="G321" s="1">
        <v>44959</v>
      </c>
      <c r="H321">
        <v>76.914000000000001</v>
      </c>
      <c r="J321" s="1">
        <v>44959</v>
      </c>
      <c r="K321">
        <v>3.6500000000000057</v>
      </c>
      <c r="M321" s="1">
        <v>44959</v>
      </c>
      <c r="N321">
        <v>1.034000000000006</v>
      </c>
    </row>
    <row r="322" spans="1:14" x14ac:dyDescent="0.35">
      <c r="A322" s="1">
        <v>44958</v>
      </c>
      <c r="B322">
        <v>76.41</v>
      </c>
      <c r="D322" s="1">
        <v>44958</v>
      </c>
      <c r="E322">
        <v>79.91</v>
      </c>
      <c r="G322" s="1">
        <v>44958</v>
      </c>
      <c r="H322">
        <v>79.342999999999989</v>
      </c>
      <c r="J322" s="1">
        <v>44958</v>
      </c>
      <c r="K322">
        <v>3.5</v>
      </c>
      <c r="M322" s="1">
        <v>44958</v>
      </c>
      <c r="N322">
        <v>2.9329999999999927</v>
      </c>
    </row>
    <row r="323" spans="1:14" x14ac:dyDescent="0.35">
      <c r="A323" s="1">
        <v>44957</v>
      </c>
      <c r="B323">
        <v>78.87</v>
      </c>
      <c r="D323" s="1">
        <v>44957</v>
      </c>
      <c r="E323">
        <v>82.18</v>
      </c>
      <c r="G323" s="1">
        <v>44957</v>
      </c>
      <c r="H323">
        <v>82.003</v>
      </c>
      <c r="J323" s="1">
        <v>44957</v>
      </c>
      <c r="K323">
        <v>3.3100000000000023</v>
      </c>
      <c r="M323" s="1">
        <v>44957</v>
      </c>
      <c r="N323">
        <v>3.1329999999999956</v>
      </c>
    </row>
    <row r="324" spans="1:14" x14ac:dyDescent="0.35">
      <c r="A324" s="1">
        <v>44956</v>
      </c>
      <c r="B324">
        <v>77.900000000000006</v>
      </c>
      <c r="D324" s="1">
        <v>44956</v>
      </c>
      <c r="E324">
        <v>81.3</v>
      </c>
      <c r="G324" s="1">
        <v>44956</v>
      </c>
      <c r="H324">
        <v>80.580000000000013</v>
      </c>
      <c r="J324" s="1">
        <v>44956</v>
      </c>
      <c r="K324">
        <v>3.3999999999999915</v>
      </c>
      <c r="M324" s="1">
        <v>44956</v>
      </c>
      <c r="N324">
        <v>2.6800000000000068</v>
      </c>
    </row>
    <row r="325" spans="1:14" x14ac:dyDescent="0.35">
      <c r="A325" s="1">
        <v>44953</v>
      </c>
      <c r="B325">
        <v>79.680000000000007</v>
      </c>
      <c r="D325" s="1">
        <v>44953</v>
      </c>
      <c r="E325">
        <v>82.93</v>
      </c>
      <c r="G325" s="1">
        <v>44953</v>
      </c>
      <c r="H325">
        <v>82.281000000000006</v>
      </c>
      <c r="J325" s="1">
        <v>44953</v>
      </c>
      <c r="K325">
        <v>3.25</v>
      </c>
      <c r="M325" s="1">
        <v>44953</v>
      </c>
      <c r="N325">
        <v>2.6009999999999991</v>
      </c>
    </row>
    <row r="326" spans="1:14" x14ac:dyDescent="0.35">
      <c r="A326" s="1">
        <v>44952</v>
      </c>
      <c r="B326">
        <v>81.010000000000005</v>
      </c>
      <c r="D326" s="1">
        <v>44952</v>
      </c>
      <c r="E326">
        <v>84.01</v>
      </c>
      <c r="G326" s="1">
        <v>44952</v>
      </c>
      <c r="H326">
        <v>83.561000000000007</v>
      </c>
      <c r="J326" s="1">
        <v>44952</v>
      </c>
      <c r="K326">
        <v>3</v>
      </c>
      <c r="M326" s="1">
        <v>44952</v>
      </c>
      <c r="N326">
        <v>2.5510000000000019</v>
      </c>
    </row>
    <row r="327" spans="1:14" x14ac:dyDescent="0.35">
      <c r="A327" s="1">
        <v>44951</v>
      </c>
      <c r="B327">
        <v>79.8</v>
      </c>
      <c r="D327" s="1">
        <v>44951</v>
      </c>
      <c r="E327">
        <v>82.3</v>
      </c>
      <c r="G327" s="1">
        <v>44951</v>
      </c>
      <c r="H327">
        <v>82.27</v>
      </c>
      <c r="J327" s="1">
        <v>44951</v>
      </c>
      <c r="K327">
        <v>2.5</v>
      </c>
      <c r="M327" s="1">
        <v>44951</v>
      </c>
      <c r="N327">
        <v>2.4699999999999989</v>
      </c>
    </row>
    <row r="328" spans="1:14" x14ac:dyDescent="0.35">
      <c r="A328" s="1">
        <v>44950</v>
      </c>
      <c r="B328">
        <v>79.78</v>
      </c>
      <c r="D328" s="1">
        <v>44950</v>
      </c>
      <c r="E328">
        <v>82.28</v>
      </c>
      <c r="G328" s="1">
        <v>44950</v>
      </c>
      <c r="H328">
        <v>82.231999999999999</v>
      </c>
      <c r="J328" s="1">
        <v>44950</v>
      </c>
      <c r="K328">
        <v>2.5</v>
      </c>
      <c r="M328" s="1">
        <v>44950</v>
      </c>
      <c r="N328">
        <v>2.4519999999999982</v>
      </c>
    </row>
    <row r="329" spans="1:14" x14ac:dyDescent="0.35">
      <c r="A329" s="1">
        <v>44949</v>
      </c>
      <c r="B329">
        <v>81.260000000000005</v>
      </c>
      <c r="D329" s="1">
        <v>44949</v>
      </c>
      <c r="E329">
        <v>83.89</v>
      </c>
      <c r="G329" s="1">
        <v>44949</v>
      </c>
      <c r="H329">
        <v>83.794000000000011</v>
      </c>
      <c r="J329" s="1">
        <v>44949</v>
      </c>
      <c r="K329">
        <v>2.6299999999999955</v>
      </c>
      <c r="M329" s="1">
        <v>44949</v>
      </c>
      <c r="N329">
        <v>2.534000000000006</v>
      </c>
    </row>
    <row r="330" spans="1:14" x14ac:dyDescent="0.35">
      <c r="A330" s="1">
        <v>44946</v>
      </c>
      <c r="B330">
        <v>81.31</v>
      </c>
      <c r="D330" s="1">
        <v>44946</v>
      </c>
      <c r="E330">
        <v>84.06</v>
      </c>
      <c r="G330" s="1">
        <v>44946</v>
      </c>
      <c r="H330">
        <v>83.843000000000004</v>
      </c>
      <c r="J330" s="1">
        <v>44946</v>
      </c>
      <c r="K330">
        <v>2.75</v>
      </c>
      <c r="M330" s="1">
        <v>44946</v>
      </c>
      <c r="N330">
        <v>2.5330000000000013</v>
      </c>
    </row>
    <row r="331" spans="1:14" x14ac:dyDescent="0.35">
      <c r="A331" s="1">
        <v>44945</v>
      </c>
      <c r="B331">
        <v>80.33</v>
      </c>
      <c r="D331" s="1">
        <v>44945</v>
      </c>
      <c r="E331">
        <v>84.33</v>
      </c>
      <c r="G331" s="1">
        <v>44945</v>
      </c>
      <c r="H331">
        <v>82.73</v>
      </c>
      <c r="J331" s="1">
        <v>44945</v>
      </c>
      <c r="K331">
        <v>4</v>
      </c>
      <c r="M331" s="1">
        <v>44945</v>
      </c>
      <c r="N331">
        <v>2.4000000000000057</v>
      </c>
    </row>
    <row r="332" spans="1:14" x14ac:dyDescent="0.35">
      <c r="A332" s="1">
        <v>44944</v>
      </c>
      <c r="B332">
        <v>79.48</v>
      </c>
      <c r="D332" s="1">
        <v>44944</v>
      </c>
      <c r="E332">
        <v>83.48</v>
      </c>
      <c r="G332" s="1">
        <v>44944</v>
      </c>
      <c r="H332">
        <v>81.542000000000002</v>
      </c>
      <c r="J332" s="1">
        <v>44944</v>
      </c>
      <c r="K332">
        <v>4</v>
      </c>
      <c r="M332" s="1">
        <v>44944</v>
      </c>
      <c r="N332">
        <v>2.0619999999999976</v>
      </c>
    </row>
    <row r="333" spans="1:14" x14ac:dyDescent="0.35">
      <c r="A333" s="1">
        <v>44943</v>
      </c>
      <c r="B333">
        <v>80.180000000000007</v>
      </c>
      <c r="D333" s="1">
        <v>44943</v>
      </c>
      <c r="E333">
        <v>83.08</v>
      </c>
      <c r="G333" s="1">
        <v>44943</v>
      </c>
      <c r="H333">
        <v>82.593000000000004</v>
      </c>
      <c r="J333" s="1">
        <v>44943</v>
      </c>
      <c r="K333">
        <v>2.8999999999999915</v>
      </c>
      <c r="M333" s="1">
        <v>44943</v>
      </c>
      <c r="N333">
        <v>2.4129999999999967</v>
      </c>
    </row>
    <row r="334" spans="1:14" x14ac:dyDescent="0.35">
      <c r="A334" s="1">
        <v>44939</v>
      </c>
      <c r="B334">
        <v>79.86</v>
      </c>
      <c r="D334" s="1">
        <v>44939</v>
      </c>
      <c r="E334">
        <v>82.73</v>
      </c>
      <c r="G334" s="1">
        <v>44939</v>
      </c>
      <c r="H334">
        <v>82.156999999999996</v>
      </c>
      <c r="J334" s="1">
        <v>44939</v>
      </c>
      <c r="K334">
        <v>2.8700000000000045</v>
      </c>
      <c r="M334" s="1">
        <v>44939</v>
      </c>
      <c r="N334">
        <v>2.296999999999997</v>
      </c>
    </row>
    <row r="335" spans="1:14" x14ac:dyDescent="0.35">
      <c r="A335" s="1">
        <v>44938</v>
      </c>
      <c r="B335">
        <v>78.39</v>
      </c>
      <c r="D335" s="1">
        <v>44938</v>
      </c>
      <c r="E335">
        <v>80.290000000000006</v>
      </c>
      <c r="G335" s="1">
        <v>44938</v>
      </c>
      <c r="H335">
        <v>80.763000000000005</v>
      </c>
      <c r="J335" s="1">
        <v>44938</v>
      </c>
      <c r="K335">
        <v>1.9000000000000057</v>
      </c>
      <c r="M335" s="1">
        <v>44938</v>
      </c>
      <c r="N335">
        <v>2.3730000000000047</v>
      </c>
    </row>
    <row r="336" spans="1:14" x14ac:dyDescent="0.35">
      <c r="A336" s="1">
        <v>44937</v>
      </c>
      <c r="B336">
        <v>77.41</v>
      </c>
      <c r="D336" s="1">
        <v>44937</v>
      </c>
      <c r="E336">
        <v>79.150000000000006</v>
      </c>
      <c r="G336" s="1">
        <v>44937</v>
      </c>
      <c r="H336">
        <v>79.396999999999991</v>
      </c>
      <c r="J336" s="1">
        <v>44937</v>
      </c>
      <c r="K336">
        <v>1.7400000000000091</v>
      </c>
      <c r="M336" s="1">
        <v>44937</v>
      </c>
      <c r="N336">
        <v>1.9869999999999948</v>
      </c>
    </row>
    <row r="337" spans="1:14" x14ac:dyDescent="0.35">
      <c r="A337" s="1">
        <v>44936</v>
      </c>
      <c r="B337">
        <v>75.12</v>
      </c>
      <c r="D337" s="1">
        <v>44936</v>
      </c>
      <c r="E337">
        <v>76.72</v>
      </c>
      <c r="G337" s="1">
        <v>44936</v>
      </c>
      <c r="H337">
        <v>77.218000000000004</v>
      </c>
      <c r="J337" s="1">
        <v>44936</v>
      </c>
      <c r="K337">
        <v>1.5999999999999943</v>
      </c>
      <c r="M337" s="1">
        <v>44936</v>
      </c>
      <c r="N337">
        <v>2.097999999999999</v>
      </c>
    </row>
    <row r="338" spans="1:14" x14ac:dyDescent="0.35">
      <c r="A338" s="1">
        <v>44935</v>
      </c>
      <c r="B338">
        <v>74.63</v>
      </c>
      <c r="D338" s="1">
        <v>44935</v>
      </c>
      <c r="E338">
        <v>76.13</v>
      </c>
      <c r="G338" s="1">
        <v>44935</v>
      </c>
      <c r="H338">
        <v>76.545999999999992</v>
      </c>
      <c r="J338" s="1">
        <v>44935</v>
      </c>
      <c r="K338">
        <v>1.5</v>
      </c>
      <c r="M338" s="1">
        <v>44935</v>
      </c>
      <c r="N338">
        <v>1.9159999999999968</v>
      </c>
    </row>
    <row r="339" spans="1:14" x14ac:dyDescent="0.35">
      <c r="A339" s="1">
        <v>44932</v>
      </c>
      <c r="B339">
        <v>73.77</v>
      </c>
      <c r="D339" s="1">
        <v>44932</v>
      </c>
      <c r="E339">
        <v>75.569999999999993</v>
      </c>
      <c r="G339" s="1">
        <v>44932</v>
      </c>
      <c r="H339">
        <v>75.78</v>
      </c>
      <c r="J339" s="1">
        <v>44932</v>
      </c>
      <c r="K339">
        <v>1.7999999999999972</v>
      </c>
      <c r="M339" s="1">
        <v>44932</v>
      </c>
      <c r="N339">
        <v>2.0100000000000051</v>
      </c>
    </row>
    <row r="340" spans="1:14" x14ac:dyDescent="0.35">
      <c r="A340" s="1">
        <v>44931</v>
      </c>
      <c r="B340">
        <v>73.67</v>
      </c>
      <c r="D340" s="1">
        <v>44931</v>
      </c>
      <c r="E340">
        <v>75.2</v>
      </c>
      <c r="G340" s="1">
        <v>44931</v>
      </c>
      <c r="H340">
        <v>75.900999999999996</v>
      </c>
      <c r="J340" s="1">
        <v>44931</v>
      </c>
      <c r="K340">
        <v>1.5300000000000011</v>
      </c>
      <c r="M340" s="1">
        <v>44931</v>
      </c>
      <c r="N340">
        <v>2.2309999999999945</v>
      </c>
    </row>
    <row r="341" spans="1:14" x14ac:dyDescent="0.35">
      <c r="A341" s="1">
        <v>44930</v>
      </c>
      <c r="B341">
        <v>72.84</v>
      </c>
      <c r="D341" s="1">
        <v>44930</v>
      </c>
      <c r="E341">
        <v>74.319999999999993</v>
      </c>
      <c r="G341" s="1">
        <v>44930</v>
      </c>
      <c r="H341">
        <v>75.478999999999999</v>
      </c>
      <c r="J341" s="1">
        <v>44930</v>
      </c>
      <c r="K341">
        <v>1.4799999999999898</v>
      </c>
      <c r="M341" s="1">
        <v>44930</v>
      </c>
      <c r="N341">
        <v>2.6389999999999958</v>
      </c>
    </row>
    <row r="342" spans="1:14" x14ac:dyDescent="0.35">
      <c r="A342" s="1">
        <v>44929</v>
      </c>
      <c r="B342">
        <v>76.930000000000007</v>
      </c>
      <c r="D342" s="1">
        <v>44929</v>
      </c>
      <c r="E342">
        <v>78.430000000000007</v>
      </c>
      <c r="G342" s="1">
        <v>44929</v>
      </c>
      <c r="H342">
        <v>79.335000000000008</v>
      </c>
      <c r="J342" s="1">
        <v>44929</v>
      </c>
      <c r="K342">
        <v>1.5</v>
      </c>
      <c r="M342" s="1">
        <v>44929</v>
      </c>
      <c r="N342">
        <v>2.4050000000000011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CA46B9-6805-4874-B1D1-F1D9B333FE53}">
  <dimension ref="A3:O359"/>
  <sheetViews>
    <sheetView topLeftCell="A52" workbookViewId="0">
      <selection activeCell="H76" activeCellId="1" sqref="H100 H76"/>
    </sheetView>
  </sheetViews>
  <sheetFormatPr defaultRowHeight="14.15" x14ac:dyDescent="0.35"/>
  <cols>
    <col min="1" max="1" width="10.640625" bestFit="1" customWidth="1"/>
    <col min="2" max="3" width="13.640625" bestFit="1" customWidth="1"/>
    <col min="4" max="4" width="13.5703125" bestFit="1" customWidth="1"/>
    <col min="5" max="6" width="12.35546875" bestFit="1" customWidth="1"/>
    <col min="7" max="8" width="12.5703125" bestFit="1" customWidth="1"/>
    <col min="9" max="9" width="12" bestFit="1" customWidth="1"/>
    <col min="10" max="10" width="12.42578125" bestFit="1" customWidth="1"/>
    <col min="11" max="11" width="13.140625" bestFit="1" customWidth="1"/>
    <col min="12" max="13" width="12.640625" bestFit="1" customWidth="1"/>
    <col min="14" max="15" width="12.5703125" bestFit="1" customWidth="1"/>
  </cols>
  <sheetData>
    <row r="3" spans="1:15" x14ac:dyDescent="0.35">
      <c r="B3" t="s">
        <v>9</v>
      </c>
      <c r="C3" t="s">
        <v>10</v>
      </c>
      <c r="D3" t="s">
        <v>11</v>
      </c>
      <c r="E3" t="s">
        <v>12</v>
      </c>
      <c r="F3" t="s">
        <v>13</v>
      </c>
      <c r="G3" t="s">
        <v>14</v>
      </c>
      <c r="H3" t="s">
        <v>117</v>
      </c>
      <c r="I3" t="s">
        <v>136</v>
      </c>
      <c r="J3" t="s">
        <v>137</v>
      </c>
      <c r="K3" t="s">
        <v>138</v>
      </c>
      <c r="L3" t="s">
        <v>139</v>
      </c>
      <c r="M3" t="s">
        <v>140</v>
      </c>
      <c r="N3" t="s">
        <v>142</v>
      </c>
      <c r="O3" t="s">
        <v>141</v>
      </c>
    </row>
    <row r="4" spans="1:15" x14ac:dyDescent="0.35">
      <c r="B4" t="s">
        <v>15</v>
      </c>
      <c r="C4" t="s">
        <v>16</v>
      </c>
      <c r="D4" t="s">
        <v>17</v>
      </c>
      <c r="E4" t="s">
        <v>18</v>
      </c>
      <c r="F4" t="s">
        <v>19</v>
      </c>
      <c r="G4" t="s">
        <v>20</v>
      </c>
      <c r="H4" t="s">
        <v>21</v>
      </c>
      <c r="I4" t="s">
        <v>22</v>
      </c>
      <c r="J4" t="s">
        <v>23</v>
      </c>
      <c r="K4" t="s">
        <v>24</v>
      </c>
      <c r="L4" t="s">
        <v>25</v>
      </c>
      <c r="M4" t="s">
        <v>26</v>
      </c>
      <c r="N4" t="s">
        <v>27</v>
      </c>
      <c r="O4" t="s">
        <v>28</v>
      </c>
    </row>
    <row r="5" spans="1:15" x14ac:dyDescent="0.35">
      <c r="B5" t="s">
        <v>8</v>
      </c>
      <c r="C5" t="s">
        <v>8</v>
      </c>
      <c r="D5" t="s">
        <v>8</v>
      </c>
      <c r="E5" t="s">
        <v>8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</row>
    <row r="6" spans="1:15" x14ac:dyDescent="0.35">
      <c r="A6" t="s">
        <v>29</v>
      </c>
      <c r="B6" t="s">
        <v>30</v>
      </c>
      <c r="C6" t="s">
        <v>30</v>
      </c>
      <c r="D6" t="s">
        <v>30</v>
      </c>
      <c r="E6" t="s">
        <v>30</v>
      </c>
      <c r="F6" t="s">
        <v>30</v>
      </c>
      <c r="G6" t="s">
        <v>30</v>
      </c>
      <c r="H6" t="s">
        <v>30</v>
      </c>
      <c r="I6" t="s">
        <v>30</v>
      </c>
      <c r="J6" t="s">
        <v>30</v>
      </c>
      <c r="K6" t="s">
        <v>30</v>
      </c>
      <c r="L6" t="s">
        <v>30</v>
      </c>
      <c r="M6" t="s">
        <v>30</v>
      </c>
      <c r="N6" t="s">
        <v>30</v>
      </c>
      <c r="O6" t="s">
        <v>30</v>
      </c>
    </row>
    <row r="7" spans="1:15" x14ac:dyDescent="0.35">
      <c r="A7" s="1">
        <v>45420</v>
      </c>
      <c r="B7">
        <v>80.349999999999994</v>
      </c>
      <c r="C7">
        <v>90.28</v>
      </c>
      <c r="D7">
        <v>88.75</v>
      </c>
      <c r="E7">
        <v>77.599999999999994</v>
      </c>
      <c r="F7">
        <v>73.44</v>
      </c>
      <c r="G7">
        <v>75.19</v>
      </c>
      <c r="H7">
        <v>78.180000000000007</v>
      </c>
      <c r="I7">
        <v>81.680000000000007</v>
      </c>
      <c r="J7">
        <v>82.85</v>
      </c>
      <c r="K7">
        <v>78.989999999999995</v>
      </c>
      <c r="L7">
        <v>78.56</v>
      </c>
      <c r="M7">
        <v>78.069999999999993</v>
      </c>
      <c r="N7">
        <v>77.53</v>
      </c>
      <c r="O7">
        <v>76.97</v>
      </c>
    </row>
    <row r="8" spans="1:15" x14ac:dyDescent="0.35">
      <c r="A8" s="1">
        <v>45419</v>
      </c>
      <c r="B8">
        <v>80.349999999999994</v>
      </c>
      <c r="C8">
        <v>90.28</v>
      </c>
      <c r="D8">
        <v>88.75</v>
      </c>
      <c r="E8">
        <v>77.599999999999994</v>
      </c>
      <c r="F8">
        <v>73.44</v>
      </c>
      <c r="G8">
        <v>75.19</v>
      </c>
      <c r="H8">
        <v>78.180000000000007</v>
      </c>
      <c r="I8">
        <v>81.680000000000007</v>
      </c>
      <c r="J8">
        <v>82.85</v>
      </c>
      <c r="K8">
        <v>78.38</v>
      </c>
      <c r="L8">
        <v>78.06</v>
      </c>
      <c r="M8">
        <v>77.680000000000007</v>
      </c>
      <c r="N8">
        <v>77.239999999999995</v>
      </c>
      <c r="O8">
        <v>76.760000000000005</v>
      </c>
    </row>
    <row r="9" spans="1:15" x14ac:dyDescent="0.35">
      <c r="A9" s="1">
        <v>45418</v>
      </c>
      <c r="B9">
        <v>80.349999999999994</v>
      </c>
      <c r="C9">
        <v>90.28</v>
      </c>
      <c r="D9">
        <v>88.75</v>
      </c>
      <c r="E9">
        <v>77.599999999999994</v>
      </c>
      <c r="F9">
        <v>73.44</v>
      </c>
      <c r="G9">
        <v>75.19</v>
      </c>
      <c r="H9">
        <v>78.180000000000007</v>
      </c>
      <c r="I9">
        <v>81.680000000000007</v>
      </c>
      <c r="J9">
        <v>82.85</v>
      </c>
      <c r="K9">
        <v>78.48</v>
      </c>
      <c r="L9">
        <v>78.14</v>
      </c>
      <c r="M9">
        <v>77.739999999999995</v>
      </c>
      <c r="N9">
        <v>77.27</v>
      </c>
      <c r="O9">
        <v>76.77</v>
      </c>
    </row>
    <row r="10" spans="1:15" x14ac:dyDescent="0.35">
      <c r="A10" s="1">
        <v>45415</v>
      </c>
      <c r="B10">
        <v>80.349999999999994</v>
      </c>
      <c r="C10">
        <v>90.28</v>
      </c>
      <c r="D10">
        <v>88.75</v>
      </c>
      <c r="E10">
        <v>77.599999999999994</v>
      </c>
      <c r="F10">
        <v>73.44</v>
      </c>
      <c r="G10">
        <v>75.19</v>
      </c>
      <c r="H10">
        <v>78.180000000000007</v>
      </c>
      <c r="I10">
        <v>81.680000000000007</v>
      </c>
      <c r="J10">
        <v>82.85</v>
      </c>
      <c r="K10">
        <v>78.11</v>
      </c>
      <c r="L10">
        <v>77.760000000000005</v>
      </c>
      <c r="M10">
        <v>77.349999999999994</v>
      </c>
      <c r="N10">
        <v>76.86</v>
      </c>
      <c r="O10">
        <v>76.36</v>
      </c>
    </row>
    <row r="11" spans="1:15" x14ac:dyDescent="0.35">
      <c r="A11" s="1">
        <v>45414</v>
      </c>
      <c r="B11">
        <v>80.349999999999994</v>
      </c>
      <c r="C11">
        <v>90.28</v>
      </c>
      <c r="D11">
        <v>88.75</v>
      </c>
      <c r="E11">
        <v>77.599999999999994</v>
      </c>
      <c r="F11">
        <v>73.44</v>
      </c>
      <c r="G11">
        <v>75.19</v>
      </c>
      <c r="H11">
        <v>78.180000000000007</v>
      </c>
      <c r="I11">
        <v>81.680000000000007</v>
      </c>
      <c r="J11">
        <v>82.85</v>
      </c>
      <c r="K11">
        <v>78.95</v>
      </c>
      <c r="L11">
        <v>78.48</v>
      </c>
      <c r="M11">
        <v>77.95</v>
      </c>
      <c r="N11">
        <v>77.37</v>
      </c>
      <c r="O11">
        <v>76.78</v>
      </c>
    </row>
    <row r="12" spans="1:15" x14ac:dyDescent="0.35">
      <c r="A12" s="1">
        <v>45413</v>
      </c>
      <c r="B12">
        <v>80.349999999999994</v>
      </c>
      <c r="C12">
        <v>90.28</v>
      </c>
      <c r="D12">
        <v>88.75</v>
      </c>
      <c r="E12">
        <v>77.599999999999994</v>
      </c>
      <c r="F12">
        <v>73.44</v>
      </c>
      <c r="G12">
        <v>75.19</v>
      </c>
      <c r="H12">
        <v>78.180000000000007</v>
      </c>
      <c r="I12">
        <v>81.680000000000007</v>
      </c>
      <c r="J12">
        <v>82.85</v>
      </c>
      <c r="K12">
        <v>79</v>
      </c>
      <c r="L12">
        <v>78.44</v>
      </c>
      <c r="M12">
        <v>77.849999999999994</v>
      </c>
      <c r="N12">
        <v>77.22</v>
      </c>
      <c r="O12">
        <v>76.59</v>
      </c>
    </row>
    <row r="13" spans="1:15" x14ac:dyDescent="0.35">
      <c r="A13" s="1">
        <v>45412</v>
      </c>
      <c r="B13">
        <v>80.349999999999994</v>
      </c>
      <c r="C13">
        <v>90.28</v>
      </c>
      <c r="D13">
        <v>88.75</v>
      </c>
      <c r="E13">
        <v>77.599999999999994</v>
      </c>
      <c r="F13">
        <v>73.44</v>
      </c>
      <c r="G13">
        <v>75.19</v>
      </c>
      <c r="H13">
        <v>78.180000000000007</v>
      </c>
      <c r="I13">
        <v>81.680000000000007</v>
      </c>
      <c r="J13">
        <v>82.85</v>
      </c>
      <c r="K13">
        <v>81.93</v>
      </c>
      <c r="L13">
        <v>81.28</v>
      </c>
      <c r="M13">
        <v>80.61</v>
      </c>
      <c r="N13">
        <v>79.91</v>
      </c>
      <c r="O13">
        <v>79.209999999999994</v>
      </c>
    </row>
    <row r="14" spans="1:15" x14ac:dyDescent="0.35">
      <c r="A14" s="1">
        <v>45411</v>
      </c>
      <c r="B14">
        <v>80.349999999999994</v>
      </c>
      <c r="C14">
        <v>90.28</v>
      </c>
      <c r="D14">
        <v>88.75</v>
      </c>
      <c r="E14">
        <v>77.599999999999994</v>
      </c>
      <c r="F14">
        <v>73.44</v>
      </c>
      <c r="G14">
        <v>75.19</v>
      </c>
      <c r="H14">
        <v>78.180000000000007</v>
      </c>
      <c r="I14">
        <v>81.680000000000007</v>
      </c>
      <c r="J14">
        <v>82.85</v>
      </c>
      <c r="K14">
        <v>82.63</v>
      </c>
      <c r="L14">
        <v>82.03</v>
      </c>
      <c r="M14">
        <v>81.37</v>
      </c>
      <c r="N14">
        <v>80.650000000000006</v>
      </c>
      <c r="O14">
        <v>79.92</v>
      </c>
    </row>
    <row r="15" spans="1:15" x14ac:dyDescent="0.35">
      <c r="A15" s="1">
        <v>45408</v>
      </c>
      <c r="B15">
        <v>80.349999999999994</v>
      </c>
      <c r="C15">
        <v>90.28</v>
      </c>
      <c r="D15">
        <v>88.75</v>
      </c>
      <c r="E15">
        <v>77.599999999999994</v>
      </c>
      <c r="F15">
        <v>73.44</v>
      </c>
      <c r="G15">
        <v>75.19</v>
      </c>
      <c r="H15">
        <v>78.180000000000007</v>
      </c>
      <c r="I15">
        <v>81.680000000000007</v>
      </c>
      <c r="J15">
        <v>82.85</v>
      </c>
      <c r="K15">
        <v>83.85</v>
      </c>
      <c r="L15">
        <v>83.13</v>
      </c>
      <c r="M15">
        <v>82.35</v>
      </c>
      <c r="N15">
        <v>81.540000000000006</v>
      </c>
      <c r="O15">
        <v>80.739999999999995</v>
      </c>
    </row>
    <row r="16" spans="1:15" x14ac:dyDescent="0.35">
      <c r="A16" s="1">
        <v>45407</v>
      </c>
      <c r="B16">
        <v>80.349999999999994</v>
      </c>
      <c r="C16">
        <v>90.28</v>
      </c>
      <c r="D16">
        <v>88.75</v>
      </c>
      <c r="E16">
        <v>77.599999999999994</v>
      </c>
      <c r="F16">
        <v>73.44</v>
      </c>
      <c r="G16">
        <v>75.19</v>
      </c>
      <c r="H16">
        <v>78.180000000000007</v>
      </c>
      <c r="I16">
        <v>81.680000000000007</v>
      </c>
      <c r="J16">
        <v>82.85</v>
      </c>
      <c r="K16">
        <v>83.57</v>
      </c>
      <c r="L16">
        <v>82.75</v>
      </c>
      <c r="M16">
        <v>81.93</v>
      </c>
      <c r="N16">
        <v>81.09</v>
      </c>
      <c r="O16">
        <v>80.28</v>
      </c>
    </row>
    <row r="17" spans="1:15" x14ac:dyDescent="0.35">
      <c r="A17" s="1">
        <v>45406</v>
      </c>
      <c r="B17">
        <v>80.349999999999994</v>
      </c>
      <c r="C17">
        <v>90.28</v>
      </c>
      <c r="D17">
        <v>88.75</v>
      </c>
      <c r="E17">
        <v>77.599999999999994</v>
      </c>
      <c r="F17">
        <v>73.44</v>
      </c>
      <c r="G17">
        <v>75.19</v>
      </c>
      <c r="H17">
        <v>78.180000000000007</v>
      </c>
      <c r="I17">
        <v>81.680000000000007</v>
      </c>
      <c r="J17">
        <v>82.85</v>
      </c>
      <c r="K17">
        <v>82.81</v>
      </c>
      <c r="L17">
        <v>82.09</v>
      </c>
      <c r="M17">
        <v>81.349999999999994</v>
      </c>
      <c r="N17">
        <v>80.58</v>
      </c>
      <c r="O17">
        <v>79.81</v>
      </c>
    </row>
    <row r="18" spans="1:15" x14ac:dyDescent="0.35">
      <c r="A18" s="1">
        <v>45405</v>
      </c>
      <c r="B18">
        <v>80.349999999999994</v>
      </c>
      <c r="C18">
        <v>90.28</v>
      </c>
      <c r="D18">
        <v>88.75</v>
      </c>
      <c r="E18">
        <v>77.599999999999994</v>
      </c>
      <c r="F18">
        <v>73.44</v>
      </c>
      <c r="G18">
        <v>75.19</v>
      </c>
      <c r="H18">
        <v>78.180000000000007</v>
      </c>
      <c r="I18">
        <v>81.680000000000007</v>
      </c>
      <c r="J18">
        <v>82.85</v>
      </c>
      <c r="K18">
        <v>83.36</v>
      </c>
      <c r="L18">
        <v>82.56</v>
      </c>
      <c r="M18">
        <v>81.73</v>
      </c>
      <c r="N18">
        <v>80.89</v>
      </c>
      <c r="O18">
        <v>80.06</v>
      </c>
    </row>
    <row r="19" spans="1:15" x14ac:dyDescent="0.35">
      <c r="A19" s="1">
        <v>45404</v>
      </c>
      <c r="B19">
        <v>80.349999999999994</v>
      </c>
      <c r="C19">
        <v>90.28</v>
      </c>
      <c r="D19">
        <v>88.75</v>
      </c>
      <c r="E19">
        <v>77.599999999999994</v>
      </c>
      <c r="F19">
        <v>73.44</v>
      </c>
      <c r="G19">
        <v>75.19</v>
      </c>
      <c r="H19">
        <v>78.180000000000007</v>
      </c>
      <c r="I19">
        <v>81.680000000000007</v>
      </c>
      <c r="J19">
        <v>82.85</v>
      </c>
      <c r="K19">
        <v>81.900000000000006</v>
      </c>
      <c r="L19">
        <v>81.209999999999994</v>
      </c>
      <c r="M19">
        <v>80.489999999999995</v>
      </c>
      <c r="N19">
        <v>79.73</v>
      </c>
      <c r="O19">
        <v>78.97</v>
      </c>
    </row>
    <row r="20" spans="1:15" x14ac:dyDescent="0.35">
      <c r="A20" s="1">
        <v>45401</v>
      </c>
      <c r="B20">
        <v>80.349999999999994</v>
      </c>
      <c r="C20">
        <v>90.28</v>
      </c>
      <c r="D20">
        <v>88.75</v>
      </c>
      <c r="E20">
        <v>77.599999999999994</v>
      </c>
      <c r="F20">
        <v>73.44</v>
      </c>
      <c r="G20">
        <v>75.19</v>
      </c>
      <c r="H20">
        <v>78.180000000000007</v>
      </c>
      <c r="I20">
        <v>81.680000000000007</v>
      </c>
      <c r="J20">
        <v>83.14</v>
      </c>
      <c r="K20">
        <v>82.22</v>
      </c>
      <c r="L20">
        <v>81.58</v>
      </c>
      <c r="M20">
        <v>80.88</v>
      </c>
      <c r="N20">
        <v>80.13</v>
      </c>
      <c r="O20">
        <v>79.37</v>
      </c>
    </row>
    <row r="21" spans="1:15" x14ac:dyDescent="0.35">
      <c r="A21" s="1">
        <v>45400</v>
      </c>
      <c r="B21">
        <v>80.349999999999994</v>
      </c>
      <c r="C21">
        <v>90.28</v>
      </c>
      <c r="D21">
        <v>88.75</v>
      </c>
      <c r="E21">
        <v>77.599999999999994</v>
      </c>
      <c r="F21">
        <v>73.44</v>
      </c>
      <c r="G21">
        <v>75.19</v>
      </c>
      <c r="H21">
        <v>78.180000000000007</v>
      </c>
      <c r="I21">
        <v>81.680000000000007</v>
      </c>
      <c r="J21">
        <v>82.73</v>
      </c>
      <c r="K21">
        <v>82.1</v>
      </c>
      <c r="L21">
        <v>81.52</v>
      </c>
      <c r="M21">
        <v>80.87</v>
      </c>
      <c r="N21">
        <v>80.17</v>
      </c>
      <c r="O21">
        <v>79.45</v>
      </c>
    </row>
    <row r="22" spans="1:15" x14ac:dyDescent="0.35">
      <c r="A22" s="1">
        <v>45399</v>
      </c>
      <c r="B22">
        <v>80.349999999999994</v>
      </c>
      <c r="C22">
        <v>90.28</v>
      </c>
      <c r="D22">
        <v>88.75</v>
      </c>
      <c r="E22">
        <v>77.599999999999994</v>
      </c>
      <c r="F22">
        <v>73.44</v>
      </c>
      <c r="G22">
        <v>75.19</v>
      </c>
      <c r="H22">
        <v>78.180000000000007</v>
      </c>
      <c r="I22">
        <v>81.680000000000007</v>
      </c>
      <c r="J22">
        <v>82.69</v>
      </c>
      <c r="K22">
        <v>82.15</v>
      </c>
      <c r="L22">
        <v>81.61</v>
      </c>
      <c r="M22">
        <v>81</v>
      </c>
      <c r="N22">
        <v>80.31</v>
      </c>
      <c r="O22">
        <v>79.61</v>
      </c>
    </row>
    <row r="23" spans="1:15" x14ac:dyDescent="0.35">
      <c r="A23" s="1">
        <v>45398</v>
      </c>
      <c r="B23">
        <v>80.349999999999994</v>
      </c>
      <c r="C23">
        <v>90.28</v>
      </c>
      <c r="D23">
        <v>88.75</v>
      </c>
      <c r="E23">
        <v>77.599999999999994</v>
      </c>
      <c r="F23">
        <v>73.44</v>
      </c>
      <c r="G23">
        <v>75.19</v>
      </c>
      <c r="H23">
        <v>78.180000000000007</v>
      </c>
      <c r="I23">
        <v>81.680000000000007</v>
      </c>
      <c r="J23">
        <v>85.36</v>
      </c>
      <c r="K23">
        <v>84.83</v>
      </c>
      <c r="L23">
        <v>84.22</v>
      </c>
      <c r="M23">
        <v>83.51</v>
      </c>
      <c r="N23">
        <v>82.73</v>
      </c>
      <c r="O23">
        <v>81.92</v>
      </c>
    </row>
    <row r="24" spans="1:15" x14ac:dyDescent="0.35">
      <c r="A24" s="1">
        <v>45397</v>
      </c>
      <c r="B24">
        <v>80.349999999999994</v>
      </c>
      <c r="C24">
        <v>90.28</v>
      </c>
      <c r="D24">
        <v>88.75</v>
      </c>
      <c r="E24">
        <v>77.599999999999994</v>
      </c>
      <c r="F24">
        <v>73.44</v>
      </c>
      <c r="G24">
        <v>75.19</v>
      </c>
      <c r="H24">
        <v>78.180000000000007</v>
      </c>
      <c r="I24">
        <v>81.680000000000007</v>
      </c>
      <c r="J24">
        <v>85.41</v>
      </c>
      <c r="K24">
        <v>84.86</v>
      </c>
      <c r="L24">
        <v>84.2</v>
      </c>
      <c r="M24">
        <v>83.47</v>
      </c>
      <c r="N24">
        <v>82.65</v>
      </c>
      <c r="O24">
        <v>81.83</v>
      </c>
    </row>
    <row r="25" spans="1:15" x14ac:dyDescent="0.35">
      <c r="A25" s="1">
        <v>45394</v>
      </c>
      <c r="B25">
        <v>80.349999999999994</v>
      </c>
      <c r="C25">
        <v>90.28</v>
      </c>
      <c r="D25">
        <v>88.75</v>
      </c>
      <c r="E25">
        <v>77.599999999999994</v>
      </c>
      <c r="F25">
        <v>73.44</v>
      </c>
      <c r="G25">
        <v>75.19</v>
      </c>
      <c r="H25">
        <v>78.180000000000007</v>
      </c>
      <c r="I25">
        <v>81.680000000000007</v>
      </c>
      <c r="J25">
        <v>85.66</v>
      </c>
      <c r="K25">
        <v>85.08</v>
      </c>
      <c r="L25">
        <v>84.4</v>
      </c>
      <c r="M25">
        <v>83.65</v>
      </c>
      <c r="N25">
        <v>82.82</v>
      </c>
      <c r="O25">
        <v>81.96</v>
      </c>
    </row>
    <row r="26" spans="1:15" x14ac:dyDescent="0.35">
      <c r="A26" s="1">
        <v>45393</v>
      </c>
      <c r="B26">
        <v>80.349999999999994</v>
      </c>
      <c r="C26">
        <v>90.28</v>
      </c>
      <c r="D26">
        <v>88.75</v>
      </c>
      <c r="E26">
        <v>77.599999999999994</v>
      </c>
      <c r="F26">
        <v>73.44</v>
      </c>
      <c r="G26">
        <v>75.19</v>
      </c>
      <c r="H26">
        <v>78.180000000000007</v>
      </c>
      <c r="I26">
        <v>81.680000000000007</v>
      </c>
      <c r="J26">
        <v>85.02</v>
      </c>
      <c r="K26">
        <v>84.45</v>
      </c>
      <c r="L26">
        <v>83.77</v>
      </c>
      <c r="M26">
        <v>83.02</v>
      </c>
      <c r="N26">
        <v>82.2</v>
      </c>
      <c r="O26">
        <v>81.37</v>
      </c>
    </row>
    <row r="27" spans="1:15" x14ac:dyDescent="0.35">
      <c r="A27" s="1">
        <v>45392</v>
      </c>
      <c r="B27">
        <v>80.349999999999994</v>
      </c>
      <c r="C27">
        <v>90.28</v>
      </c>
      <c r="D27">
        <v>88.75</v>
      </c>
      <c r="E27">
        <v>77.599999999999994</v>
      </c>
      <c r="F27">
        <v>73.44</v>
      </c>
      <c r="G27">
        <v>75.19</v>
      </c>
      <c r="H27">
        <v>78.180000000000007</v>
      </c>
      <c r="I27">
        <v>81.680000000000007</v>
      </c>
      <c r="J27">
        <v>86.21</v>
      </c>
      <c r="K27">
        <v>85.44</v>
      </c>
      <c r="L27">
        <v>84.63</v>
      </c>
      <c r="M27">
        <v>83.77</v>
      </c>
      <c r="N27">
        <v>82.87</v>
      </c>
      <c r="O27">
        <v>81.97</v>
      </c>
    </row>
    <row r="28" spans="1:15" x14ac:dyDescent="0.35">
      <c r="A28" s="1">
        <v>45391</v>
      </c>
      <c r="B28">
        <v>80.349999999999994</v>
      </c>
      <c r="C28">
        <v>90.28</v>
      </c>
      <c r="D28">
        <v>88.75</v>
      </c>
      <c r="E28">
        <v>77.599999999999994</v>
      </c>
      <c r="F28">
        <v>73.44</v>
      </c>
      <c r="G28">
        <v>75.19</v>
      </c>
      <c r="H28">
        <v>78.180000000000007</v>
      </c>
      <c r="I28">
        <v>81.680000000000007</v>
      </c>
      <c r="J28">
        <v>85.23</v>
      </c>
      <c r="K28">
        <v>84.46</v>
      </c>
      <c r="L28">
        <v>83.68</v>
      </c>
      <c r="M28">
        <v>82.87</v>
      </c>
      <c r="N28">
        <v>82.02</v>
      </c>
      <c r="O28">
        <v>81.16</v>
      </c>
    </row>
    <row r="29" spans="1:15" x14ac:dyDescent="0.35">
      <c r="A29" s="1">
        <v>45390</v>
      </c>
      <c r="B29">
        <v>80.349999999999994</v>
      </c>
      <c r="C29">
        <v>90.28</v>
      </c>
      <c r="D29">
        <v>88.75</v>
      </c>
      <c r="E29">
        <v>77.599999999999994</v>
      </c>
      <c r="F29">
        <v>73.44</v>
      </c>
      <c r="G29">
        <v>75.19</v>
      </c>
      <c r="H29">
        <v>78.180000000000007</v>
      </c>
      <c r="I29">
        <v>81.680000000000007</v>
      </c>
      <c r="J29">
        <v>86.43</v>
      </c>
      <c r="K29">
        <v>85.53</v>
      </c>
      <c r="L29">
        <v>84.64</v>
      </c>
      <c r="M29">
        <v>83.71</v>
      </c>
      <c r="N29">
        <v>82.77</v>
      </c>
      <c r="O29">
        <v>81.84</v>
      </c>
    </row>
    <row r="30" spans="1:15" x14ac:dyDescent="0.35">
      <c r="A30" s="1">
        <v>45387</v>
      </c>
      <c r="B30">
        <v>80.349999999999994</v>
      </c>
      <c r="C30">
        <v>90.28</v>
      </c>
      <c r="D30">
        <v>88.75</v>
      </c>
      <c r="E30">
        <v>77.599999999999994</v>
      </c>
      <c r="F30">
        <v>73.44</v>
      </c>
      <c r="G30">
        <v>75.19</v>
      </c>
      <c r="H30">
        <v>78.180000000000007</v>
      </c>
      <c r="I30">
        <v>81.680000000000007</v>
      </c>
      <c r="J30">
        <v>86.91</v>
      </c>
      <c r="K30">
        <v>86.1</v>
      </c>
      <c r="L30">
        <v>85.2</v>
      </c>
      <c r="M30">
        <v>84.24</v>
      </c>
      <c r="N30">
        <v>83.26</v>
      </c>
      <c r="O30">
        <v>82.28</v>
      </c>
    </row>
    <row r="31" spans="1:15" x14ac:dyDescent="0.35">
      <c r="A31" s="1">
        <v>45386</v>
      </c>
      <c r="B31">
        <v>80.349999999999994</v>
      </c>
      <c r="C31">
        <v>90.28</v>
      </c>
      <c r="D31">
        <v>88.75</v>
      </c>
      <c r="E31">
        <v>77.599999999999994</v>
      </c>
      <c r="F31">
        <v>73.44</v>
      </c>
      <c r="G31">
        <v>75.19</v>
      </c>
      <c r="H31">
        <v>78.180000000000007</v>
      </c>
      <c r="I31">
        <v>81.680000000000007</v>
      </c>
      <c r="J31">
        <v>86.59</v>
      </c>
      <c r="K31">
        <v>85.81</v>
      </c>
      <c r="L31">
        <v>84.96</v>
      </c>
      <c r="M31">
        <v>84.03</v>
      </c>
      <c r="N31">
        <v>83.07</v>
      </c>
      <c r="O31">
        <v>82.12</v>
      </c>
    </row>
    <row r="32" spans="1:15" x14ac:dyDescent="0.35">
      <c r="A32" s="1">
        <v>45385</v>
      </c>
      <c r="B32">
        <v>80.349999999999994</v>
      </c>
      <c r="C32">
        <v>90.28</v>
      </c>
      <c r="D32">
        <v>88.75</v>
      </c>
      <c r="E32">
        <v>77.599999999999994</v>
      </c>
      <c r="F32">
        <v>73.44</v>
      </c>
      <c r="G32">
        <v>75.19</v>
      </c>
      <c r="H32">
        <v>78.180000000000007</v>
      </c>
      <c r="I32">
        <v>81.680000000000007</v>
      </c>
      <c r="J32">
        <v>85.43</v>
      </c>
      <c r="K32">
        <v>84.61</v>
      </c>
      <c r="L32">
        <v>83.77</v>
      </c>
      <c r="M32">
        <v>82.88</v>
      </c>
      <c r="N32">
        <v>81.97</v>
      </c>
      <c r="O32">
        <v>81.069999999999993</v>
      </c>
    </row>
    <row r="33" spans="1:15" x14ac:dyDescent="0.35">
      <c r="A33" s="1">
        <v>45384</v>
      </c>
      <c r="B33">
        <v>80.349999999999994</v>
      </c>
      <c r="C33">
        <v>90.28</v>
      </c>
      <c r="D33">
        <v>88.75</v>
      </c>
      <c r="E33">
        <v>77.599999999999994</v>
      </c>
      <c r="F33">
        <v>73.44</v>
      </c>
      <c r="G33">
        <v>75.19</v>
      </c>
      <c r="H33">
        <v>78.180000000000007</v>
      </c>
      <c r="I33">
        <v>81.680000000000007</v>
      </c>
      <c r="J33">
        <v>85.15</v>
      </c>
      <c r="K33">
        <v>84.22</v>
      </c>
      <c r="L33">
        <v>83.29</v>
      </c>
      <c r="M33">
        <v>82.34</v>
      </c>
      <c r="N33">
        <v>81.38</v>
      </c>
      <c r="O33">
        <v>80.45</v>
      </c>
    </row>
    <row r="34" spans="1:15" x14ac:dyDescent="0.35">
      <c r="A34" s="1">
        <v>45383</v>
      </c>
      <c r="B34">
        <v>80.349999999999994</v>
      </c>
      <c r="C34">
        <v>90.28</v>
      </c>
      <c r="D34">
        <v>88.75</v>
      </c>
      <c r="E34">
        <v>77.599999999999994</v>
      </c>
      <c r="F34">
        <v>73.44</v>
      </c>
      <c r="G34">
        <v>75.19</v>
      </c>
      <c r="H34">
        <v>78.180000000000007</v>
      </c>
      <c r="I34">
        <v>81.680000000000007</v>
      </c>
      <c r="J34">
        <v>83.71</v>
      </c>
      <c r="K34">
        <v>82.82</v>
      </c>
      <c r="L34">
        <v>81.98</v>
      </c>
      <c r="M34">
        <v>81.12</v>
      </c>
      <c r="N34">
        <v>80.260000000000005</v>
      </c>
      <c r="O34">
        <v>79.42</v>
      </c>
    </row>
    <row r="35" spans="1:15" x14ac:dyDescent="0.35">
      <c r="A35" s="1">
        <v>45380</v>
      </c>
      <c r="B35">
        <v>80.349999999999994</v>
      </c>
      <c r="C35">
        <v>90.28</v>
      </c>
      <c r="D35">
        <v>88.75</v>
      </c>
      <c r="E35">
        <v>77.599999999999994</v>
      </c>
      <c r="F35">
        <v>73.44</v>
      </c>
      <c r="G35">
        <v>75.19</v>
      </c>
      <c r="H35">
        <v>78.180000000000007</v>
      </c>
      <c r="I35">
        <v>81.680000000000007</v>
      </c>
      <c r="J35">
        <v>83.17</v>
      </c>
      <c r="K35">
        <v>82.42</v>
      </c>
      <c r="L35">
        <v>81.67</v>
      </c>
      <c r="M35">
        <v>80.89</v>
      </c>
      <c r="N35">
        <v>80.09</v>
      </c>
      <c r="O35">
        <v>79.290000000000006</v>
      </c>
    </row>
    <row r="36" spans="1:15" x14ac:dyDescent="0.35">
      <c r="A36" s="1">
        <v>45379</v>
      </c>
      <c r="B36">
        <v>80.349999999999994</v>
      </c>
      <c r="C36">
        <v>90.28</v>
      </c>
      <c r="D36">
        <v>88.75</v>
      </c>
      <c r="E36">
        <v>77.599999999999994</v>
      </c>
      <c r="F36">
        <v>73.44</v>
      </c>
      <c r="G36">
        <v>75.19</v>
      </c>
      <c r="H36">
        <v>78.180000000000007</v>
      </c>
      <c r="I36">
        <v>81.680000000000007</v>
      </c>
      <c r="J36">
        <v>83.17</v>
      </c>
      <c r="K36">
        <v>82.42</v>
      </c>
      <c r="L36">
        <v>81.67</v>
      </c>
      <c r="M36">
        <v>80.89</v>
      </c>
      <c r="N36">
        <v>80.09</v>
      </c>
      <c r="O36">
        <v>79.290000000000006</v>
      </c>
    </row>
    <row r="37" spans="1:15" x14ac:dyDescent="0.35">
      <c r="A37" s="1">
        <v>45378</v>
      </c>
      <c r="B37">
        <v>80.349999999999994</v>
      </c>
      <c r="C37">
        <v>90.28</v>
      </c>
      <c r="D37">
        <v>88.75</v>
      </c>
      <c r="E37">
        <v>77.599999999999994</v>
      </c>
      <c r="F37">
        <v>73.44</v>
      </c>
      <c r="G37">
        <v>75.19</v>
      </c>
      <c r="H37">
        <v>78.180000000000007</v>
      </c>
      <c r="I37">
        <v>81.680000000000007</v>
      </c>
      <c r="J37">
        <v>81.349999999999994</v>
      </c>
      <c r="K37">
        <v>80.78</v>
      </c>
      <c r="L37">
        <v>80.19</v>
      </c>
      <c r="M37">
        <v>79.52</v>
      </c>
      <c r="N37">
        <v>78.819999999999993</v>
      </c>
      <c r="O37">
        <v>78.12</v>
      </c>
    </row>
    <row r="38" spans="1:15" x14ac:dyDescent="0.35">
      <c r="A38" s="1">
        <v>45377</v>
      </c>
      <c r="B38">
        <v>80.349999999999994</v>
      </c>
      <c r="C38">
        <v>90.28</v>
      </c>
      <c r="D38">
        <v>88.75</v>
      </c>
      <c r="E38">
        <v>77.599999999999994</v>
      </c>
      <c r="F38">
        <v>73.44</v>
      </c>
      <c r="G38">
        <v>75.19</v>
      </c>
      <c r="H38">
        <v>78.180000000000007</v>
      </c>
      <c r="I38">
        <v>81.680000000000007</v>
      </c>
      <c r="J38">
        <v>81.62</v>
      </c>
      <c r="K38">
        <v>81.040000000000006</v>
      </c>
      <c r="L38">
        <v>80.430000000000007</v>
      </c>
      <c r="M38">
        <v>79.73</v>
      </c>
      <c r="N38">
        <v>79.010000000000005</v>
      </c>
      <c r="O38">
        <v>78.28</v>
      </c>
    </row>
    <row r="39" spans="1:15" x14ac:dyDescent="0.35">
      <c r="A39" s="1">
        <v>45376</v>
      </c>
      <c r="B39">
        <v>80.349999999999994</v>
      </c>
      <c r="C39">
        <v>90.28</v>
      </c>
      <c r="D39">
        <v>88.75</v>
      </c>
      <c r="E39">
        <v>77.599999999999994</v>
      </c>
      <c r="F39">
        <v>73.44</v>
      </c>
      <c r="G39">
        <v>75.19</v>
      </c>
      <c r="H39">
        <v>78.180000000000007</v>
      </c>
      <c r="I39">
        <v>81.680000000000007</v>
      </c>
      <c r="J39">
        <v>81.95</v>
      </c>
      <c r="K39">
        <v>81.38</v>
      </c>
      <c r="L39">
        <v>80.77</v>
      </c>
      <c r="M39">
        <v>80.06</v>
      </c>
      <c r="N39">
        <v>79.290000000000006</v>
      </c>
      <c r="O39">
        <v>78.53</v>
      </c>
    </row>
    <row r="40" spans="1:15" x14ac:dyDescent="0.35">
      <c r="A40" s="1">
        <v>45373</v>
      </c>
      <c r="B40">
        <v>80.349999999999994</v>
      </c>
      <c r="C40">
        <v>90.28</v>
      </c>
      <c r="D40">
        <v>88.75</v>
      </c>
      <c r="E40">
        <v>77.599999999999994</v>
      </c>
      <c r="F40">
        <v>73.44</v>
      </c>
      <c r="G40">
        <v>75.19</v>
      </c>
      <c r="H40">
        <v>78.180000000000007</v>
      </c>
      <c r="I40">
        <v>81.680000000000007</v>
      </c>
      <c r="J40">
        <v>80.63</v>
      </c>
      <c r="K40">
        <v>80.17</v>
      </c>
      <c r="L40">
        <v>79.61</v>
      </c>
      <c r="M40">
        <v>78.95</v>
      </c>
      <c r="N40">
        <v>78.23</v>
      </c>
      <c r="O40">
        <v>77.510000000000005</v>
      </c>
    </row>
    <row r="41" spans="1:15" x14ac:dyDescent="0.35">
      <c r="A41" s="1">
        <v>45372</v>
      </c>
      <c r="B41">
        <v>80.349999999999994</v>
      </c>
      <c r="C41">
        <v>90.28</v>
      </c>
      <c r="D41">
        <v>88.75</v>
      </c>
      <c r="E41">
        <v>77.599999999999994</v>
      </c>
      <c r="F41">
        <v>73.44</v>
      </c>
      <c r="G41">
        <v>75.19</v>
      </c>
      <c r="H41">
        <v>78.180000000000007</v>
      </c>
      <c r="I41">
        <v>81.680000000000007</v>
      </c>
      <c r="J41">
        <v>81.069999999999993</v>
      </c>
      <c r="K41">
        <v>80.64</v>
      </c>
      <c r="L41">
        <v>80.09</v>
      </c>
      <c r="M41">
        <v>79.45</v>
      </c>
      <c r="N41">
        <v>78.75</v>
      </c>
      <c r="O41">
        <v>78.05</v>
      </c>
    </row>
    <row r="42" spans="1:15" x14ac:dyDescent="0.35">
      <c r="A42" s="1">
        <v>45371</v>
      </c>
      <c r="B42">
        <v>80.349999999999994</v>
      </c>
      <c r="C42">
        <v>90.28</v>
      </c>
      <c r="D42">
        <v>88.75</v>
      </c>
      <c r="E42">
        <v>77.599999999999994</v>
      </c>
      <c r="F42">
        <v>73.44</v>
      </c>
      <c r="G42">
        <v>75.19</v>
      </c>
      <c r="H42">
        <v>78.180000000000007</v>
      </c>
      <c r="I42">
        <v>81.680000000000007</v>
      </c>
      <c r="J42">
        <v>81.27</v>
      </c>
      <c r="K42">
        <v>80.78</v>
      </c>
      <c r="L42">
        <v>80.180000000000007</v>
      </c>
      <c r="M42">
        <v>79.510000000000005</v>
      </c>
      <c r="N42">
        <v>78.790000000000006</v>
      </c>
      <c r="O42">
        <v>78.06</v>
      </c>
    </row>
    <row r="43" spans="1:15" x14ac:dyDescent="0.35">
      <c r="A43" s="1">
        <v>45370</v>
      </c>
      <c r="B43">
        <v>80.349999999999994</v>
      </c>
      <c r="C43">
        <v>90.28</v>
      </c>
      <c r="D43">
        <v>88.75</v>
      </c>
      <c r="E43">
        <v>77.599999999999994</v>
      </c>
      <c r="F43">
        <v>73.44</v>
      </c>
      <c r="G43">
        <v>75.19</v>
      </c>
      <c r="H43">
        <v>78.180000000000007</v>
      </c>
      <c r="I43">
        <v>83.47</v>
      </c>
      <c r="J43">
        <v>82.73</v>
      </c>
      <c r="K43">
        <v>82.08</v>
      </c>
      <c r="L43">
        <v>81.38</v>
      </c>
      <c r="M43">
        <v>80.61</v>
      </c>
      <c r="N43">
        <v>79.81</v>
      </c>
      <c r="O43">
        <v>79.03</v>
      </c>
    </row>
    <row r="44" spans="1:15" x14ac:dyDescent="0.35">
      <c r="A44" s="1">
        <v>45369</v>
      </c>
      <c r="B44">
        <v>80.349999999999994</v>
      </c>
      <c r="C44">
        <v>90.28</v>
      </c>
      <c r="D44">
        <v>88.75</v>
      </c>
      <c r="E44">
        <v>77.599999999999994</v>
      </c>
      <c r="F44">
        <v>73.44</v>
      </c>
      <c r="G44">
        <v>75.19</v>
      </c>
      <c r="H44">
        <v>78.180000000000007</v>
      </c>
      <c r="I44">
        <v>82.72</v>
      </c>
      <c r="J44">
        <v>82.16</v>
      </c>
      <c r="K44">
        <v>81.61</v>
      </c>
      <c r="L44">
        <v>80.959999999999994</v>
      </c>
      <c r="M44">
        <v>80.23</v>
      </c>
      <c r="N44">
        <v>79.459999999999994</v>
      </c>
      <c r="O44">
        <v>78.69</v>
      </c>
    </row>
    <row r="45" spans="1:15" x14ac:dyDescent="0.35">
      <c r="A45" s="1">
        <v>45366</v>
      </c>
      <c r="B45">
        <v>80.349999999999994</v>
      </c>
      <c r="C45">
        <v>90.28</v>
      </c>
      <c r="D45">
        <v>88.75</v>
      </c>
      <c r="E45">
        <v>77.599999999999994</v>
      </c>
      <c r="F45">
        <v>73.44</v>
      </c>
      <c r="G45">
        <v>75.19</v>
      </c>
      <c r="H45">
        <v>78.180000000000007</v>
      </c>
      <c r="I45">
        <v>81.040000000000006</v>
      </c>
      <c r="J45">
        <v>80.58</v>
      </c>
      <c r="K45">
        <v>80.14</v>
      </c>
      <c r="L45">
        <v>79.61</v>
      </c>
      <c r="M45">
        <v>78.98</v>
      </c>
      <c r="N45">
        <v>78.3</v>
      </c>
      <c r="O45">
        <v>77.62</v>
      </c>
    </row>
    <row r="46" spans="1:15" x14ac:dyDescent="0.35">
      <c r="A46" s="1">
        <v>45365</v>
      </c>
      <c r="B46">
        <v>80.349999999999994</v>
      </c>
      <c r="C46">
        <v>90.28</v>
      </c>
      <c r="D46">
        <v>88.75</v>
      </c>
      <c r="E46">
        <v>77.599999999999994</v>
      </c>
      <c r="F46">
        <v>73.44</v>
      </c>
      <c r="G46">
        <v>75.19</v>
      </c>
      <c r="H46">
        <v>78.180000000000007</v>
      </c>
      <c r="I46">
        <v>81.260000000000005</v>
      </c>
      <c r="J46">
        <v>80.739999999999995</v>
      </c>
      <c r="K46">
        <v>80.19</v>
      </c>
      <c r="L46">
        <v>79.569999999999993</v>
      </c>
      <c r="M46">
        <v>78.88</v>
      </c>
      <c r="N46">
        <v>78.16</v>
      </c>
      <c r="O46">
        <v>77.45</v>
      </c>
    </row>
    <row r="47" spans="1:15" x14ac:dyDescent="0.35">
      <c r="A47" s="1">
        <v>45364</v>
      </c>
      <c r="B47">
        <v>80.349999999999994</v>
      </c>
      <c r="C47">
        <v>90.28</v>
      </c>
      <c r="D47">
        <v>88.75</v>
      </c>
      <c r="E47">
        <v>77.599999999999994</v>
      </c>
      <c r="F47">
        <v>73.44</v>
      </c>
      <c r="G47">
        <v>75.19</v>
      </c>
      <c r="H47">
        <v>78.180000000000007</v>
      </c>
      <c r="I47">
        <v>79.72</v>
      </c>
      <c r="J47">
        <v>79.3</v>
      </c>
      <c r="K47">
        <v>78.84</v>
      </c>
      <c r="L47">
        <v>78.31</v>
      </c>
      <c r="M47">
        <v>77.7</v>
      </c>
      <c r="N47">
        <v>77.02</v>
      </c>
      <c r="O47">
        <v>76.349999999999994</v>
      </c>
    </row>
    <row r="48" spans="1:15" x14ac:dyDescent="0.35">
      <c r="A48" s="1">
        <v>45363</v>
      </c>
      <c r="B48">
        <v>80.349999999999994</v>
      </c>
      <c r="C48">
        <v>90.28</v>
      </c>
      <c r="D48">
        <v>88.75</v>
      </c>
      <c r="E48">
        <v>77.599999999999994</v>
      </c>
      <c r="F48">
        <v>73.44</v>
      </c>
      <c r="G48">
        <v>75.19</v>
      </c>
      <c r="H48">
        <v>78.180000000000007</v>
      </c>
      <c r="I48">
        <v>77.56</v>
      </c>
      <c r="J48">
        <v>77.25</v>
      </c>
      <c r="K48">
        <v>76.900000000000006</v>
      </c>
      <c r="L48">
        <v>76.459999999999994</v>
      </c>
      <c r="M48">
        <v>75.930000000000007</v>
      </c>
      <c r="N48">
        <v>75.33</v>
      </c>
      <c r="O48">
        <v>74.73</v>
      </c>
    </row>
    <row r="49" spans="1:15" x14ac:dyDescent="0.35">
      <c r="A49" s="1">
        <v>45362</v>
      </c>
      <c r="B49">
        <v>80.349999999999994</v>
      </c>
      <c r="C49">
        <v>90.28</v>
      </c>
      <c r="D49">
        <v>88.75</v>
      </c>
      <c r="E49">
        <v>77.599999999999994</v>
      </c>
      <c r="F49">
        <v>73.44</v>
      </c>
      <c r="G49">
        <v>75.19</v>
      </c>
      <c r="H49">
        <v>78.180000000000007</v>
      </c>
      <c r="I49">
        <v>77.930000000000007</v>
      </c>
      <c r="J49">
        <v>77.53</v>
      </c>
      <c r="K49">
        <v>77.14</v>
      </c>
      <c r="L49">
        <v>76.69</v>
      </c>
      <c r="M49">
        <v>76.150000000000006</v>
      </c>
      <c r="N49">
        <v>75.55</v>
      </c>
      <c r="O49">
        <v>74.95</v>
      </c>
    </row>
    <row r="50" spans="1:15" x14ac:dyDescent="0.35">
      <c r="A50" s="1">
        <v>45359</v>
      </c>
      <c r="B50">
        <v>80.349999999999994</v>
      </c>
      <c r="C50">
        <v>90.28</v>
      </c>
      <c r="D50">
        <v>88.75</v>
      </c>
      <c r="E50">
        <v>77.599999999999994</v>
      </c>
      <c r="F50">
        <v>73.44</v>
      </c>
      <c r="G50">
        <v>75.19</v>
      </c>
      <c r="H50">
        <v>78.180000000000007</v>
      </c>
      <c r="I50">
        <v>78.010000000000005</v>
      </c>
      <c r="J50">
        <v>77.5</v>
      </c>
      <c r="K50">
        <v>77.03</v>
      </c>
      <c r="L50">
        <v>76.510000000000005</v>
      </c>
      <c r="M50">
        <v>75.92</v>
      </c>
      <c r="N50">
        <v>75.290000000000006</v>
      </c>
      <c r="O50">
        <v>74.650000000000006</v>
      </c>
    </row>
    <row r="51" spans="1:15" x14ac:dyDescent="0.35">
      <c r="A51" s="1">
        <v>45358</v>
      </c>
      <c r="B51">
        <v>80.349999999999994</v>
      </c>
      <c r="C51">
        <v>90.28</v>
      </c>
      <c r="D51">
        <v>88.75</v>
      </c>
      <c r="E51">
        <v>77.599999999999994</v>
      </c>
      <c r="F51">
        <v>73.44</v>
      </c>
      <c r="G51">
        <v>75.19</v>
      </c>
      <c r="H51">
        <v>78.180000000000007</v>
      </c>
      <c r="I51">
        <v>78.930000000000007</v>
      </c>
      <c r="J51">
        <v>78.319999999999993</v>
      </c>
      <c r="K51">
        <v>77.78</v>
      </c>
      <c r="L51">
        <v>77.2</v>
      </c>
      <c r="M51">
        <v>76.56</v>
      </c>
      <c r="N51">
        <v>75.900000000000006</v>
      </c>
      <c r="O51">
        <v>75.239999999999995</v>
      </c>
    </row>
    <row r="52" spans="1:15" x14ac:dyDescent="0.35">
      <c r="A52" s="1">
        <v>45357</v>
      </c>
      <c r="B52">
        <v>80.349999999999994</v>
      </c>
      <c r="C52">
        <v>90.28</v>
      </c>
      <c r="D52">
        <v>88.75</v>
      </c>
      <c r="E52">
        <v>77.599999999999994</v>
      </c>
      <c r="F52">
        <v>73.44</v>
      </c>
      <c r="G52">
        <v>75.19</v>
      </c>
      <c r="H52">
        <v>78.180000000000007</v>
      </c>
      <c r="I52">
        <v>79.13</v>
      </c>
      <c r="J52">
        <v>78.41</v>
      </c>
      <c r="K52">
        <v>77.78</v>
      </c>
      <c r="L52">
        <v>77.14</v>
      </c>
      <c r="M52">
        <v>76.47</v>
      </c>
      <c r="N52">
        <v>75.790000000000006</v>
      </c>
      <c r="O52">
        <v>75.12</v>
      </c>
    </row>
    <row r="53" spans="1:15" x14ac:dyDescent="0.35">
      <c r="A53" s="1">
        <v>45356</v>
      </c>
      <c r="B53">
        <v>80.349999999999994</v>
      </c>
      <c r="C53">
        <v>90.28</v>
      </c>
      <c r="D53">
        <v>88.75</v>
      </c>
      <c r="E53">
        <v>77.599999999999994</v>
      </c>
      <c r="F53">
        <v>73.44</v>
      </c>
      <c r="G53">
        <v>75.19</v>
      </c>
      <c r="H53">
        <v>78.180000000000007</v>
      </c>
      <c r="I53">
        <v>78.150000000000006</v>
      </c>
      <c r="J53">
        <v>77.41</v>
      </c>
      <c r="K53">
        <v>76.819999999999993</v>
      </c>
      <c r="L53">
        <v>76.22</v>
      </c>
      <c r="M53">
        <v>75.61</v>
      </c>
      <c r="N53">
        <v>75</v>
      </c>
      <c r="O53">
        <v>74.39</v>
      </c>
    </row>
    <row r="54" spans="1:15" x14ac:dyDescent="0.35">
      <c r="A54" s="1">
        <v>45355</v>
      </c>
      <c r="B54">
        <v>80.349999999999994</v>
      </c>
      <c r="C54">
        <v>90.28</v>
      </c>
      <c r="D54">
        <v>88.75</v>
      </c>
      <c r="E54">
        <v>77.599999999999994</v>
      </c>
      <c r="F54">
        <v>73.44</v>
      </c>
      <c r="G54">
        <v>75.19</v>
      </c>
      <c r="H54">
        <v>78.180000000000007</v>
      </c>
      <c r="I54">
        <v>78.739999999999995</v>
      </c>
      <c r="J54">
        <v>78.17</v>
      </c>
      <c r="K54">
        <v>77.61</v>
      </c>
      <c r="L54">
        <v>77.010000000000005</v>
      </c>
      <c r="M54">
        <v>76.38</v>
      </c>
      <c r="N54">
        <v>75.739999999999995</v>
      </c>
      <c r="O54">
        <v>75.099999999999994</v>
      </c>
    </row>
    <row r="55" spans="1:15" x14ac:dyDescent="0.35">
      <c r="A55" s="1">
        <v>45352</v>
      </c>
      <c r="B55">
        <v>80.349999999999994</v>
      </c>
      <c r="C55">
        <v>90.28</v>
      </c>
      <c r="D55">
        <v>88.75</v>
      </c>
      <c r="E55">
        <v>77.599999999999994</v>
      </c>
      <c r="F55">
        <v>73.44</v>
      </c>
      <c r="G55">
        <v>75.19</v>
      </c>
      <c r="H55">
        <v>78.180000000000007</v>
      </c>
      <c r="I55">
        <v>79.97</v>
      </c>
      <c r="J55">
        <v>79.09</v>
      </c>
      <c r="K55">
        <v>78.33</v>
      </c>
      <c r="L55">
        <v>77.59</v>
      </c>
      <c r="M55">
        <v>76.84</v>
      </c>
      <c r="N55">
        <v>76.09</v>
      </c>
      <c r="O55">
        <v>75.37</v>
      </c>
    </row>
    <row r="56" spans="1:15" x14ac:dyDescent="0.35">
      <c r="A56" s="1">
        <v>45351</v>
      </c>
      <c r="B56">
        <v>80.349999999999994</v>
      </c>
      <c r="C56">
        <v>90.28</v>
      </c>
      <c r="D56">
        <v>88.75</v>
      </c>
      <c r="E56">
        <v>77.599999999999994</v>
      </c>
      <c r="F56">
        <v>73.44</v>
      </c>
      <c r="G56">
        <v>75.19</v>
      </c>
      <c r="H56">
        <v>78.180000000000007</v>
      </c>
      <c r="I56">
        <v>78.260000000000005</v>
      </c>
      <c r="J56">
        <v>77.45</v>
      </c>
      <c r="K56">
        <v>76.81</v>
      </c>
      <c r="L56">
        <v>76.180000000000007</v>
      </c>
      <c r="M56">
        <v>75.53</v>
      </c>
      <c r="N56">
        <v>74.86</v>
      </c>
      <c r="O56">
        <v>74.23</v>
      </c>
    </row>
    <row r="57" spans="1:15" x14ac:dyDescent="0.35">
      <c r="A57" s="1">
        <v>45350</v>
      </c>
      <c r="B57">
        <v>80.349999999999994</v>
      </c>
      <c r="C57">
        <v>90.28</v>
      </c>
      <c r="D57">
        <v>88.75</v>
      </c>
      <c r="E57">
        <v>77.599999999999994</v>
      </c>
      <c r="F57">
        <v>73.44</v>
      </c>
      <c r="G57">
        <v>75.19</v>
      </c>
      <c r="H57">
        <v>78.180000000000007</v>
      </c>
      <c r="I57">
        <v>78.540000000000006</v>
      </c>
      <c r="J57">
        <v>77.83</v>
      </c>
      <c r="K57">
        <v>77.209999999999994</v>
      </c>
      <c r="L57">
        <v>76.569999999999993</v>
      </c>
      <c r="M57">
        <v>75.900000000000006</v>
      </c>
      <c r="N57">
        <v>75.23</v>
      </c>
      <c r="O57">
        <v>74.59</v>
      </c>
    </row>
    <row r="58" spans="1:15" x14ac:dyDescent="0.35">
      <c r="A58" s="1">
        <v>45349</v>
      </c>
      <c r="B58">
        <v>80.349999999999994</v>
      </c>
      <c r="C58">
        <v>90.28</v>
      </c>
      <c r="D58">
        <v>88.75</v>
      </c>
      <c r="E58">
        <v>77.599999999999994</v>
      </c>
      <c r="F58">
        <v>73.44</v>
      </c>
      <c r="G58">
        <v>75.19</v>
      </c>
      <c r="H58">
        <v>78.180000000000007</v>
      </c>
      <c r="I58">
        <v>78.87</v>
      </c>
      <c r="J58">
        <v>78.23</v>
      </c>
      <c r="K58">
        <v>77.64</v>
      </c>
      <c r="L58">
        <v>77</v>
      </c>
      <c r="M58">
        <v>76.319999999999993</v>
      </c>
      <c r="N58">
        <v>75.66</v>
      </c>
      <c r="O58">
        <v>75.02</v>
      </c>
    </row>
    <row r="59" spans="1:15" x14ac:dyDescent="0.35">
      <c r="A59" s="1">
        <v>45348</v>
      </c>
      <c r="B59">
        <v>80.349999999999994</v>
      </c>
      <c r="C59">
        <v>90.28</v>
      </c>
      <c r="D59">
        <v>88.75</v>
      </c>
      <c r="E59">
        <v>77.599999999999994</v>
      </c>
      <c r="F59">
        <v>73.44</v>
      </c>
      <c r="G59">
        <v>75.19</v>
      </c>
      <c r="H59">
        <v>78.180000000000007</v>
      </c>
      <c r="I59">
        <v>77.58</v>
      </c>
      <c r="J59">
        <v>77.09</v>
      </c>
      <c r="K59">
        <v>76.59</v>
      </c>
      <c r="L59">
        <v>76.05</v>
      </c>
      <c r="M59">
        <v>75.459999999999994</v>
      </c>
      <c r="N59">
        <v>74.849999999999994</v>
      </c>
      <c r="O59">
        <v>74.27</v>
      </c>
    </row>
    <row r="60" spans="1:15" x14ac:dyDescent="0.35">
      <c r="A60" s="1">
        <v>45345</v>
      </c>
      <c r="B60">
        <v>80.349999999999994</v>
      </c>
      <c r="C60">
        <v>90.28</v>
      </c>
      <c r="D60">
        <v>88.75</v>
      </c>
      <c r="E60">
        <v>77.599999999999994</v>
      </c>
      <c r="F60">
        <v>73.44</v>
      </c>
      <c r="G60">
        <v>75.19</v>
      </c>
      <c r="H60">
        <v>78.180000000000007</v>
      </c>
      <c r="I60">
        <v>76.489999999999995</v>
      </c>
      <c r="J60">
        <v>76.08</v>
      </c>
      <c r="K60">
        <v>75.62</v>
      </c>
      <c r="L60">
        <v>75.13</v>
      </c>
      <c r="M60">
        <v>74.59</v>
      </c>
      <c r="N60">
        <v>74.05</v>
      </c>
      <c r="O60">
        <v>73.510000000000005</v>
      </c>
    </row>
    <row r="61" spans="1:15" x14ac:dyDescent="0.35">
      <c r="A61" s="1">
        <v>45344</v>
      </c>
      <c r="B61">
        <v>80.349999999999994</v>
      </c>
      <c r="C61">
        <v>90.28</v>
      </c>
      <c r="D61">
        <v>88.75</v>
      </c>
      <c r="E61">
        <v>77.599999999999994</v>
      </c>
      <c r="F61">
        <v>73.44</v>
      </c>
      <c r="G61">
        <v>75.19</v>
      </c>
      <c r="H61">
        <v>78.180000000000007</v>
      </c>
      <c r="I61">
        <v>78.61</v>
      </c>
      <c r="J61">
        <v>77.930000000000007</v>
      </c>
      <c r="K61">
        <v>77.34</v>
      </c>
      <c r="L61">
        <v>76.739999999999995</v>
      </c>
      <c r="M61">
        <v>76.12</v>
      </c>
      <c r="N61">
        <v>75.5</v>
      </c>
      <c r="O61">
        <v>74.89</v>
      </c>
    </row>
    <row r="62" spans="1:15" x14ac:dyDescent="0.35">
      <c r="A62" s="1">
        <v>45343</v>
      </c>
      <c r="B62">
        <v>80.349999999999994</v>
      </c>
      <c r="C62">
        <v>90.28</v>
      </c>
      <c r="D62">
        <v>88.75</v>
      </c>
      <c r="E62">
        <v>77.599999999999994</v>
      </c>
      <c r="F62">
        <v>73.44</v>
      </c>
      <c r="G62">
        <v>75.19</v>
      </c>
      <c r="H62">
        <v>78.180000000000007</v>
      </c>
      <c r="I62">
        <v>77.91</v>
      </c>
      <c r="J62">
        <v>77.31</v>
      </c>
      <c r="K62">
        <v>76.78</v>
      </c>
      <c r="L62">
        <v>76.22</v>
      </c>
      <c r="M62">
        <v>75.63</v>
      </c>
      <c r="N62">
        <v>75.03</v>
      </c>
      <c r="O62">
        <v>74.44</v>
      </c>
    </row>
    <row r="63" spans="1:15" x14ac:dyDescent="0.35">
      <c r="A63" s="1">
        <v>45342</v>
      </c>
      <c r="B63">
        <v>80.349999999999994</v>
      </c>
      <c r="C63">
        <v>90.28</v>
      </c>
      <c r="D63">
        <v>88.75</v>
      </c>
      <c r="E63">
        <v>77.599999999999994</v>
      </c>
      <c r="F63">
        <v>73.44</v>
      </c>
      <c r="G63">
        <v>75.19</v>
      </c>
      <c r="H63">
        <v>78.180000000000007</v>
      </c>
      <c r="I63">
        <v>77.040000000000006</v>
      </c>
      <c r="J63">
        <v>76.62</v>
      </c>
      <c r="K63">
        <v>76.2</v>
      </c>
      <c r="L63">
        <v>75.73</v>
      </c>
      <c r="M63">
        <v>75.2</v>
      </c>
      <c r="N63">
        <v>74.650000000000006</v>
      </c>
      <c r="O63">
        <v>74.099999999999994</v>
      </c>
    </row>
    <row r="64" spans="1:15" x14ac:dyDescent="0.35">
      <c r="A64" s="1">
        <v>45341</v>
      </c>
      <c r="B64">
        <v>80.349999999999994</v>
      </c>
      <c r="C64">
        <v>90.28</v>
      </c>
      <c r="D64">
        <v>88.75</v>
      </c>
      <c r="E64">
        <v>77.599999999999994</v>
      </c>
      <c r="F64">
        <v>73.44</v>
      </c>
      <c r="G64">
        <v>75.19</v>
      </c>
      <c r="H64">
        <v>79.19</v>
      </c>
      <c r="I64">
        <v>78.459999999999994</v>
      </c>
      <c r="J64">
        <v>77.98</v>
      </c>
      <c r="K64">
        <v>77.48</v>
      </c>
      <c r="L64">
        <v>76.94</v>
      </c>
      <c r="M64">
        <v>76.349999999999994</v>
      </c>
      <c r="N64">
        <v>75.77</v>
      </c>
      <c r="O64">
        <v>75.2</v>
      </c>
    </row>
    <row r="65" spans="1:15" x14ac:dyDescent="0.35">
      <c r="A65" s="1">
        <v>45338</v>
      </c>
      <c r="B65">
        <v>80.349999999999994</v>
      </c>
      <c r="C65">
        <v>90.28</v>
      </c>
      <c r="D65">
        <v>88.75</v>
      </c>
      <c r="E65">
        <v>77.599999999999994</v>
      </c>
      <c r="F65">
        <v>73.44</v>
      </c>
      <c r="G65">
        <v>75.19</v>
      </c>
      <c r="H65">
        <v>79.19</v>
      </c>
      <c r="I65">
        <v>78.459999999999994</v>
      </c>
      <c r="J65">
        <v>77.98</v>
      </c>
      <c r="K65">
        <v>77.48</v>
      </c>
      <c r="L65">
        <v>76.94</v>
      </c>
      <c r="M65">
        <v>76.349999999999994</v>
      </c>
      <c r="N65">
        <v>75.77</v>
      </c>
      <c r="O65">
        <v>75.2</v>
      </c>
    </row>
    <row r="66" spans="1:15" x14ac:dyDescent="0.35">
      <c r="A66" s="1">
        <v>45337</v>
      </c>
      <c r="B66">
        <v>80.349999999999994</v>
      </c>
      <c r="C66">
        <v>90.28</v>
      </c>
      <c r="D66">
        <v>88.75</v>
      </c>
      <c r="E66">
        <v>77.599999999999994</v>
      </c>
      <c r="F66">
        <v>73.44</v>
      </c>
      <c r="G66">
        <v>75.19</v>
      </c>
      <c r="H66">
        <v>78.03</v>
      </c>
      <c r="I66">
        <v>77.59</v>
      </c>
      <c r="J66">
        <v>77.22</v>
      </c>
      <c r="K66">
        <v>76.81</v>
      </c>
      <c r="L66">
        <v>76.34</v>
      </c>
      <c r="M66">
        <v>75.81</v>
      </c>
      <c r="N66">
        <v>75.260000000000005</v>
      </c>
      <c r="O66">
        <v>74.72</v>
      </c>
    </row>
    <row r="67" spans="1:15" x14ac:dyDescent="0.35">
      <c r="A67" s="1">
        <v>45336</v>
      </c>
      <c r="B67">
        <v>80.349999999999994</v>
      </c>
      <c r="C67">
        <v>90.28</v>
      </c>
      <c r="D67">
        <v>88.75</v>
      </c>
      <c r="E67">
        <v>77.599999999999994</v>
      </c>
      <c r="F67">
        <v>73.44</v>
      </c>
      <c r="G67">
        <v>75.19</v>
      </c>
      <c r="H67">
        <v>76.64</v>
      </c>
      <c r="I67">
        <v>76.36</v>
      </c>
      <c r="J67">
        <v>76.11</v>
      </c>
      <c r="K67">
        <v>75.790000000000006</v>
      </c>
      <c r="L67">
        <v>75.41</v>
      </c>
      <c r="M67">
        <v>74.959999999999994</v>
      </c>
      <c r="N67">
        <v>74.489999999999995</v>
      </c>
      <c r="O67">
        <v>73.98</v>
      </c>
    </row>
    <row r="68" spans="1:15" x14ac:dyDescent="0.35">
      <c r="A68" s="1">
        <v>45335</v>
      </c>
      <c r="B68">
        <v>80.349999999999994</v>
      </c>
      <c r="C68">
        <v>90.28</v>
      </c>
      <c r="D68">
        <v>88.75</v>
      </c>
      <c r="E68">
        <v>77.599999999999994</v>
      </c>
      <c r="F68">
        <v>73.44</v>
      </c>
      <c r="G68">
        <v>75.19</v>
      </c>
      <c r="H68">
        <v>77.87</v>
      </c>
      <c r="I68">
        <v>77.56</v>
      </c>
      <c r="J68">
        <v>77.239999999999995</v>
      </c>
      <c r="K68">
        <v>76.87</v>
      </c>
      <c r="L68">
        <v>76.44</v>
      </c>
      <c r="M68">
        <v>75.94</v>
      </c>
      <c r="N68">
        <v>75.400000000000006</v>
      </c>
      <c r="O68">
        <v>74.88</v>
      </c>
    </row>
    <row r="69" spans="1:15" x14ac:dyDescent="0.35">
      <c r="A69" s="1">
        <v>45334</v>
      </c>
      <c r="B69">
        <v>80.349999999999994</v>
      </c>
      <c r="C69">
        <v>90.28</v>
      </c>
      <c r="D69">
        <v>88.75</v>
      </c>
      <c r="E69">
        <v>77.599999999999994</v>
      </c>
      <c r="F69">
        <v>73.44</v>
      </c>
      <c r="G69">
        <v>75.19</v>
      </c>
      <c r="H69">
        <v>76.92</v>
      </c>
      <c r="I69">
        <v>76.819999999999993</v>
      </c>
      <c r="J69">
        <v>76.650000000000006</v>
      </c>
      <c r="K69">
        <v>76.39</v>
      </c>
      <c r="L69">
        <v>76.040000000000006</v>
      </c>
      <c r="M69">
        <v>75.62</v>
      </c>
      <c r="N69">
        <v>75.150000000000006</v>
      </c>
      <c r="O69">
        <v>74.67</v>
      </c>
    </row>
    <row r="70" spans="1:15" x14ac:dyDescent="0.35">
      <c r="A70" s="1">
        <v>45331</v>
      </c>
      <c r="B70">
        <v>80.349999999999994</v>
      </c>
      <c r="C70">
        <v>90.28</v>
      </c>
      <c r="D70">
        <v>88.75</v>
      </c>
      <c r="E70">
        <v>77.599999999999994</v>
      </c>
      <c r="F70">
        <v>73.44</v>
      </c>
      <c r="G70">
        <v>75.19</v>
      </c>
      <c r="H70">
        <v>76.84</v>
      </c>
      <c r="I70">
        <v>76.77</v>
      </c>
      <c r="J70">
        <v>76.61</v>
      </c>
      <c r="K70">
        <v>76.349999999999994</v>
      </c>
      <c r="L70">
        <v>76.010000000000005</v>
      </c>
      <c r="M70">
        <v>75.59</v>
      </c>
      <c r="N70">
        <v>75.11</v>
      </c>
      <c r="O70">
        <v>74.62</v>
      </c>
    </row>
    <row r="71" spans="1:15" x14ac:dyDescent="0.35">
      <c r="A71" s="1">
        <v>45330</v>
      </c>
      <c r="B71">
        <v>80.349999999999994</v>
      </c>
      <c r="C71">
        <v>90.28</v>
      </c>
      <c r="D71">
        <v>88.75</v>
      </c>
      <c r="E71">
        <v>77.599999999999994</v>
      </c>
      <c r="F71">
        <v>73.44</v>
      </c>
      <c r="G71">
        <v>75.19</v>
      </c>
      <c r="H71">
        <v>76.22</v>
      </c>
      <c r="I71">
        <v>76.19</v>
      </c>
      <c r="J71">
        <v>76.040000000000006</v>
      </c>
      <c r="K71">
        <v>75.78</v>
      </c>
      <c r="L71">
        <v>75.45</v>
      </c>
      <c r="M71">
        <v>75.02</v>
      </c>
      <c r="N71">
        <v>74.540000000000006</v>
      </c>
      <c r="O71">
        <v>74.05</v>
      </c>
    </row>
    <row r="72" spans="1:15" x14ac:dyDescent="0.35">
      <c r="A72" s="1">
        <v>45329</v>
      </c>
      <c r="B72">
        <v>80.349999999999994</v>
      </c>
      <c r="C72">
        <v>90.28</v>
      </c>
      <c r="D72">
        <v>88.75</v>
      </c>
      <c r="E72">
        <v>77.599999999999994</v>
      </c>
      <c r="F72">
        <v>73.44</v>
      </c>
      <c r="G72">
        <v>75.19</v>
      </c>
      <c r="H72">
        <v>73.86</v>
      </c>
      <c r="I72">
        <v>73.91</v>
      </c>
      <c r="J72">
        <v>73.89</v>
      </c>
      <c r="K72">
        <v>73.77</v>
      </c>
      <c r="L72">
        <v>73.540000000000006</v>
      </c>
      <c r="M72">
        <v>73.2</v>
      </c>
      <c r="N72">
        <v>72.8</v>
      </c>
      <c r="O72">
        <v>72.38</v>
      </c>
    </row>
    <row r="73" spans="1:15" x14ac:dyDescent="0.35">
      <c r="A73" s="1">
        <v>45328</v>
      </c>
      <c r="B73">
        <v>80.349999999999994</v>
      </c>
      <c r="C73">
        <v>90.28</v>
      </c>
      <c r="D73">
        <v>88.75</v>
      </c>
      <c r="E73">
        <v>77.599999999999994</v>
      </c>
      <c r="F73">
        <v>73.44</v>
      </c>
      <c r="G73">
        <v>75.19</v>
      </c>
      <c r="H73">
        <v>73.31</v>
      </c>
      <c r="I73">
        <v>73.37</v>
      </c>
      <c r="J73">
        <v>73.349999999999994</v>
      </c>
      <c r="K73">
        <v>73.23</v>
      </c>
      <c r="L73">
        <v>73.010000000000005</v>
      </c>
      <c r="M73">
        <v>72.680000000000007</v>
      </c>
      <c r="N73">
        <v>72.3</v>
      </c>
      <c r="O73">
        <v>71.900000000000006</v>
      </c>
    </row>
    <row r="74" spans="1:15" x14ac:dyDescent="0.35">
      <c r="A74" s="1">
        <v>45327</v>
      </c>
      <c r="B74">
        <v>80.349999999999994</v>
      </c>
      <c r="C74">
        <v>90.28</v>
      </c>
      <c r="D74">
        <v>88.75</v>
      </c>
      <c r="E74">
        <v>77.599999999999994</v>
      </c>
      <c r="F74">
        <v>73.44</v>
      </c>
      <c r="G74">
        <v>75.19</v>
      </c>
      <c r="H74">
        <v>72.78</v>
      </c>
      <c r="I74">
        <v>72.849999999999994</v>
      </c>
      <c r="J74">
        <v>72.87</v>
      </c>
      <c r="K74">
        <v>72.790000000000006</v>
      </c>
      <c r="L74">
        <v>72.599999999999994</v>
      </c>
      <c r="M74">
        <v>72.3</v>
      </c>
      <c r="N74">
        <v>71.94</v>
      </c>
      <c r="O74">
        <v>71.56</v>
      </c>
    </row>
    <row r="75" spans="1:15" x14ac:dyDescent="0.35">
      <c r="A75" s="1">
        <v>45324</v>
      </c>
      <c r="B75">
        <v>80.349999999999994</v>
      </c>
      <c r="C75">
        <v>90.28</v>
      </c>
      <c r="D75">
        <v>88.75</v>
      </c>
      <c r="E75">
        <v>77.599999999999994</v>
      </c>
      <c r="F75">
        <v>73.44</v>
      </c>
      <c r="G75">
        <v>75.19</v>
      </c>
      <c r="H75">
        <v>72.28</v>
      </c>
      <c r="I75">
        <v>72.3</v>
      </c>
      <c r="J75">
        <v>72.28</v>
      </c>
      <c r="K75">
        <v>72.180000000000007</v>
      </c>
      <c r="L75">
        <v>71.97</v>
      </c>
      <c r="M75">
        <v>71.66</v>
      </c>
      <c r="N75">
        <v>71.28</v>
      </c>
      <c r="O75">
        <v>70.89</v>
      </c>
    </row>
    <row r="76" spans="1:15" x14ac:dyDescent="0.35">
      <c r="A76" s="1">
        <v>45323</v>
      </c>
      <c r="B76">
        <v>80.349999999999994</v>
      </c>
      <c r="C76">
        <v>90.28</v>
      </c>
      <c r="D76">
        <v>88.75</v>
      </c>
      <c r="E76">
        <v>77.599999999999994</v>
      </c>
      <c r="F76">
        <v>73.44</v>
      </c>
      <c r="G76">
        <v>75.19</v>
      </c>
      <c r="H76">
        <v>73.819999999999993</v>
      </c>
      <c r="I76">
        <v>73.790000000000006</v>
      </c>
      <c r="J76">
        <v>73.7</v>
      </c>
      <c r="K76">
        <v>73.540000000000006</v>
      </c>
      <c r="L76">
        <v>73.28</v>
      </c>
      <c r="M76">
        <v>72.91</v>
      </c>
      <c r="N76">
        <v>72.489999999999995</v>
      </c>
      <c r="O76">
        <v>72.06</v>
      </c>
    </row>
    <row r="77" spans="1:15" x14ac:dyDescent="0.35">
      <c r="A77" s="1">
        <v>45322</v>
      </c>
      <c r="B77">
        <v>80.349999999999994</v>
      </c>
      <c r="C77">
        <v>90.28</v>
      </c>
      <c r="D77">
        <v>88.75</v>
      </c>
      <c r="E77">
        <v>77.599999999999994</v>
      </c>
      <c r="F77">
        <v>73.44</v>
      </c>
      <c r="G77">
        <v>75.19</v>
      </c>
      <c r="H77">
        <v>75.849999999999994</v>
      </c>
      <c r="I77">
        <v>75.709999999999994</v>
      </c>
      <c r="J77">
        <v>75.56</v>
      </c>
      <c r="K77">
        <v>75.349999999999994</v>
      </c>
      <c r="L77">
        <v>75.040000000000006</v>
      </c>
      <c r="M77">
        <v>74.64</v>
      </c>
      <c r="N77">
        <v>74.2</v>
      </c>
      <c r="O77">
        <v>73.739999999999995</v>
      </c>
    </row>
    <row r="78" spans="1:15" x14ac:dyDescent="0.35">
      <c r="A78" s="1">
        <v>45321</v>
      </c>
      <c r="B78">
        <v>80.349999999999994</v>
      </c>
      <c r="C78">
        <v>90.28</v>
      </c>
      <c r="D78">
        <v>88.75</v>
      </c>
      <c r="E78">
        <v>77.599999999999994</v>
      </c>
      <c r="F78">
        <v>73.44</v>
      </c>
      <c r="G78">
        <v>75.19</v>
      </c>
      <c r="H78">
        <v>77.819999999999993</v>
      </c>
      <c r="I78">
        <v>77.650000000000006</v>
      </c>
      <c r="J78">
        <v>77.48</v>
      </c>
      <c r="K78">
        <v>77.22</v>
      </c>
      <c r="L78">
        <v>76.87</v>
      </c>
      <c r="M78">
        <v>76.41</v>
      </c>
      <c r="N78">
        <v>75.92</v>
      </c>
      <c r="O78">
        <v>75.41</v>
      </c>
    </row>
    <row r="79" spans="1:15" x14ac:dyDescent="0.35">
      <c r="A79" s="1">
        <v>45320</v>
      </c>
      <c r="B79">
        <v>80.349999999999994</v>
      </c>
      <c r="C79">
        <v>90.28</v>
      </c>
      <c r="D79">
        <v>88.75</v>
      </c>
      <c r="E79">
        <v>77.599999999999994</v>
      </c>
      <c r="F79">
        <v>73.44</v>
      </c>
      <c r="G79">
        <v>75.19</v>
      </c>
      <c r="H79">
        <v>76.78</v>
      </c>
      <c r="I79">
        <v>76.67</v>
      </c>
      <c r="J79">
        <v>76.55</v>
      </c>
      <c r="K79">
        <v>76.33</v>
      </c>
      <c r="L79">
        <v>76</v>
      </c>
      <c r="M79">
        <v>75.56</v>
      </c>
      <c r="N79">
        <v>75.06</v>
      </c>
      <c r="O79">
        <v>74.55</v>
      </c>
    </row>
    <row r="80" spans="1:15" x14ac:dyDescent="0.35">
      <c r="A80" s="1">
        <v>45317</v>
      </c>
      <c r="B80">
        <v>80.349999999999994</v>
      </c>
      <c r="C80">
        <v>90.28</v>
      </c>
      <c r="D80">
        <v>88.75</v>
      </c>
      <c r="E80">
        <v>77.599999999999994</v>
      </c>
      <c r="F80">
        <v>73.44</v>
      </c>
      <c r="G80">
        <v>75.19</v>
      </c>
      <c r="H80">
        <v>78.010000000000005</v>
      </c>
      <c r="I80">
        <v>77.86</v>
      </c>
      <c r="J80">
        <v>77.680000000000007</v>
      </c>
      <c r="K80">
        <v>77.39</v>
      </c>
      <c r="L80">
        <v>77</v>
      </c>
      <c r="M80">
        <v>76.52</v>
      </c>
      <c r="N80">
        <v>75.989999999999995</v>
      </c>
      <c r="O80">
        <v>75.459999999999994</v>
      </c>
    </row>
    <row r="81" spans="1:15" x14ac:dyDescent="0.35">
      <c r="A81" s="1">
        <v>45316</v>
      </c>
      <c r="B81">
        <v>80.349999999999994</v>
      </c>
      <c r="C81">
        <v>90.28</v>
      </c>
      <c r="D81">
        <v>88.75</v>
      </c>
      <c r="E81">
        <v>77.599999999999994</v>
      </c>
      <c r="F81">
        <v>73.44</v>
      </c>
      <c r="G81">
        <v>75.19</v>
      </c>
      <c r="H81">
        <v>77.36</v>
      </c>
      <c r="I81">
        <v>77.19</v>
      </c>
      <c r="J81">
        <v>77.010000000000005</v>
      </c>
      <c r="K81">
        <v>76.72</v>
      </c>
      <c r="L81">
        <v>76.34</v>
      </c>
      <c r="M81">
        <v>75.88</v>
      </c>
      <c r="N81">
        <v>75.38</v>
      </c>
      <c r="O81">
        <v>74.87</v>
      </c>
    </row>
    <row r="82" spans="1:15" x14ac:dyDescent="0.35">
      <c r="A82" s="1">
        <v>45315</v>
      </c>
      <c r="B82">
        <v>80.349999999999994</v>
      </c>
      <c r="C82">
        <v>90.28</v>
      </c>
      <c r="D82">
        <v>88.75</v>
      </c>
      <c r="E82">
        <v>77.599999999999994</v>
      </c>
      <c r="F82">
        <v>73.44</v>
      </c>
      <c r="G82">
        <v>75.19</v>
      </c>
      <c r="H82">
        <v>75.09</v>
      </c>
      <c r="I82">
        <v>74.98</v>
      </c>
      <c r="J82">
        <v>74.849999999999994</v>
      </c>
      <c r="K82">
        <v>74.64</v>
      </c>
      <c r="L82">
        <v>74.349999999999994</v>
      </c>
      <c r="M82">
        <v>73.98</v>
      </c>
      <c r="N82">
        <v>73.56</v>
      </c>
      <c r="O82">
        <v>73.13</v>
      </c>
    </row>
    <row r="83" spans="1:15" x14ac:dyDescent="0.35">
      <c r="A83" s="1">
        <v>45314</v>
      </c>
      <c r="B83">
        <v>80.349999999999994</v>
      </c>
      <c r="C83">
        <v>90.28</v>
      </c>
      <c r="D83">
        <v>88.75</v>
      </c>
      <c r="E83">
        <v>77.599999999999994</v>
      </c>
      <c r="F83">
        <v>73.44</v>
      </c>
      <c r="G83">
        <v>75.19</v>
      </c>
      <c r="H83">
        <v>74.37</v>
      </c>
      <c r="I83">
        <v>74.27</v>
      </c>
      <c r="J83">
        <v>74.16</v>
      </c>
      <c r="K83">
        <v>73.98</v>
      </c>
      <c r="L83">
        <v>73.73</v>
      </c>
      <c r="M83">
        <v>73.400000000000006</v>
      </c>
      <c r="N83">
        <v>73.03</v>
      </c>
      <c r="O83">
        <v>72.63</v>
      </c>
    </row>
    <row r="84" spans="1:15" x14ac:dyDescent="0.35">
      <c r="A84" s="1">
        <v>45313</v>
      </c>
      <c r="B84">
        <v>80.349999999999994</v>
      </c>
      <c r="C84">
        <v>90.28</v>
      </c>
      <c r="D84">
        <v>88.75</v>
      </c>
      <c r="E84">
        <v>77.599999999999994</v>
      </c>
      <c r="F84">
        <v>73.44</v>
      </c>
      <c r="G84">
        <v>75.19</v>
      </c>
      <c r="H84">
        <v>74.760000000000005</v>
      </c>
      <c r="I84">
        <v>74.650000000000006</v>
      </c>
      <c r="J84">
        <v>74.540000000000006</v>
      </c>
      <c r="K84">
        <v>74.349999999999994</v>
      </c>
      <c r="L84">
        <v>74.099999999999994</v>
      </c>
      <c r="M84">
        <v>73.760000000000005</v>
      </c>
      <c r="N84">
        <v>73.37</v>
      </c>
      <c r="O84">
        <v>72.97</v>
      </c>
    </row>
    <row r="85" spans="1:15" x14ac:dyDescent="0.35">
      <c r="A85" s="1">
        <v>45310</v>
      </c>
      <c r="B85">
        <v>80.349999999999994</v>
      </c>
      <c r="C85">
        <v>90.28</v>
      </c>
      <c r="D85">
        <v>88.75</v>
      </c>
      <c r="E85">
        <v>77.599999999999994</v>
      </c>
      <c r="F85">
        <v>73.44</v>
      </c>
      <c r="G85">
        <v>73.41</v>
      </c>
      <c r="H85">
        <v>73.25</v>
      </c>
      <c r="I85">
        <v>73.12</v>
      </c>
      <c r="J85">
        <v>72.989999999999995</v>
      </c>
      <c r="K85">
        <v>72.8</v>
      </c>
      <c r="L85">
        <v>72.540000000000006</v>
      </c>
      <c r="M85">
        <v>72.209999999999994</v>
      </c>
      <c r="N85">
        <v>71.819999999999993</v>
      </c>
      <c r="O85">
        <v>71.42</v>
      </c>
    </row>
    <row r="86" spans="1:15" x14ac:dyDescent="0.35">
      <c r="A86" s="1">
        <v>45309</v>
      </c>
      <c r="B86">
        <v>80.349999999999994</v>
      </c>
      <c r="C86">
        <v>90.28</v>
      </c>
      <c r="D86">
        <v>88.75</v>
      </c>
      <c r="E86">
        <v>77.599999999999994</v>
      </c>
      <c r="F86">
        <v>73.44</v>
      </c>
      <c r="G86">
        <v>74.08</v>
      </c>
      <c r="H86">
        <v>73.95</v>
      </c>
      <c r="I86">
        <v>73.83</v>
      </c>
      <c r="J86">
        <v>73.7</v>
      </c>
      <c r="K86">
        <v>73.5</v>
      </c>
      <c r="L86">
        <v>73.25</v>
      </c>
      <c r="M86">
        <v>72.900000000000006</v>
      </c>
      <c r="N86">
        <v>72.52</v>
      </c>
      <c r="O86">
        <v>72.12</v>
      </c>
    </row>
    <row r="87" spans="1:15" x14ac:dyDescent="0.35">
      <c r="A87" s="1">
        <v>45308</v>
      </c>
      <c r="B87">
        <v>80.349999999999994</v>
      </c>
      <c r="C87">
        <v>90.28</v>
      </c>
      <c r="D87">
        <v>88.75</v>
      </c>
      <c r="E87">
        <v>77.599999999999994</v>
      </c>
      <c r="F87">
        <v>73.44</v>
      </c>
      <c r="G87">
        <v>72.56</v>
      </c>
      <c r="H87">
        <v>72.48</v>
      </c>
      <c r="I87">
        <v>72.459999999999994</v>
      </c>
      <c r="J87">
        <v>72.41</v>
      </c>
      <c r="K87">
        <v>72.28</v>
      </c>
      <c r="L87">
        <v>72.09</v>
      </c>
      <c r="M87">
        <v>71.8</v>
      </c>
      <c r="N87">
        <v>71.459999999999994</v>
      </c>
      <c r="O87">
        <v>71.099999999999994</v>
      </c>
    </row>
    <row r="88" spans="1:15" x14ac:dyDescent="0.35">
      <c r="A88" s="1">
        <v>45307</v>
      </c>
      <c r="B88">
        <v>80.349999999999994</v>
      </c>
      <c r="C88">
        <v>90.28</v>
      </c>
      <c r="D88">
        <v>88.75</v>
      </c>
      <c r="E88">
        <v>77.599999999999994</v>
      </c>
      <c r="F88">
        <v>73.44</v>
      </c>
      <c r="G88">
        <v>72.400000000000006</v>
      </c>
      <c r="H88">
        <v>72.52</v>
      </c>
      <c r="I88">
        <v>72.58</v>
      </c>
      <c r="J88">
        <v>72.59</v>
      </c>
      <c r="K88">
        <v>72.5</v>
      </c>
      <c r="L88">
        <v>72.33</v>
      </c>
      <c r="M88">
        <v>72.05</v>
      </c>
      <c r="N88">
        <v>71.72</v>
      </c>
      <c r="O88">
        <v>71.36</v>
      </c>
    </row>
    <row r="89" spans="1:15" x14ac:dyDescent="0.35">
      <c r="A89" s="1">
        <v>45306</v>
      </c>
      <c r="B89">
        <v>80.349999999999994</v>
      </c>
      <c r="C89">
        <v>90.28</v>
      </c>
      <c r="D89">
        <v>88.75</v>
      </c>
      <c r="E89">
        <v>77.599999999999994</v>
      </c>
      <c r="F89">
        <v>73.44</v>
      </c>
      <c r="G89">
        <v>72.680000000000007</v>
      </c>
      <c r="H89">
        <v>72.790000000000006</v>
      </c>
      <c r="I89">
        <v>72.88</v>
      </c>
      <c r="J89">
        <v>72.930000000000007</v>
      </c>
      <c r="K89">
        <v>72.87</v>
      </c>
      <c r="L89">
        <v>72.7</v>
      </c>
      <c r="M89">
        <v>72.44</v>
      </c>
      <c r="N89">
        <v>72.11</v>
      </c>
      <c r="O89">
        <v>71.760000000000005</v>
      </c>
    </row>
    <row r="90" spans="1:15" x14ac:dyDescent="0.35">
      <c r="A90" s="1">
        <v>45303</v>
      </c>
      <c r="B90">
        <v>80.349999999999994</v>
      </c>
      <c r="C90">
        <v>90.28</v>
      </c>
      <c r="D90">
        <v>88.75</v>
      </c>
      <c r="E90">
        <v>77.599999999999994</v>
      </c>
      <c r="F90">
        <v>73.44</v>
      </c>
      <c r="G90">
        <v>72.680000000000007</v>
      </c>
      <c r="H90">
        <v>72.790000000000006</v>
      </c>
      <c r="I90">
        <v>72.88</v>
      </c>
      <c r="J90">
        <v>72.930000000000007</v>
      </c>
      <c r="K90">
        <v>72.87</v>
      </c>
      <c r="L90">
        <v>72.7</v>
      </c>
      <c r="M90">
        <v>72.44</v>
      </c>
      <c r="N90">
        <v>72.11</v>
      </c>
      <c r="O90">
        <v>71.760000000000005</v>
      </c>
    </row>
    <row r="91" spans="1:15" x14ac:dyDescent="0.35">
      <c r="A91" s="1">
        <v>45302</v>
      </c>
      <c r="B91">
        <v>80.349999999999994</v>
      </c>
      <c r="C91">
        <v>90.28</v>
      </c>
      <c r="D91">
        <v>88.75</v>
      </c>
      <c r="E91">
        <v>77.599999999999994</v>
      </c>
      <c r="F91">
        <v>73.44</v>
      </c>
      <c r="G91">
        <v>72.02</v>
      </c>
      <c r="H91">
        <v>72.09</v>
      </c>
      <c r="I91">
        <v>72.17</v>
      </c>
      <c r="J91">
        <v>72.209999999999994</v>
      </c>
      <c r="K91">
        <v>72.14</v>
      </c>
      <c r="L91">
        <v>71.98</v>
      </c>
      <c r="M91">
        <v>71.72</v>
      </c>
      <c r="N91">
        <v>71.41</v>
      </c>
      <c r="O91">
        <v>71.069999999999993</v>
      </c>
    </row>
    <row r="92" spans="1:15" x14ac:dyDescent="0.35">
      <c r="A92" s="1">
        <v>45301</v>
      </c>
      <c r="B92">
        <v>80.349999999999994</v>
      </c>
      <c r="C92">
        <v>90.28</v>
      </c>
      <c r="D92">
        <v>88.75</v>
      </c>
      <c r="E92">
        <v>77.599999999999994</v>
      </c>
      <c r="F92">
        <v>73.44</v>
      </c>
      <c r="G92">
        <v>71.37</v>
      </c>
      <c r="H92">
        <v>71.44</v>
      </c>
      <c r="I92">
        <v>71.5</v>
      </c>
      <c r="J92">
        <v>71.540000000000006</v>
      </c>
      <c r="K92">
        <v>71.489999999999995</v>
      </c>
      <c r="L92">
        <v>71.349999999999994</v>
      </c>
      <c r="M92">
        <v>71.12</v>
      </c>
      <c r="N92">
        <v>70.83</v>
      </c>
      <c r="O92">
        <v>70.5</v>
      </c>
    </row>
    <row r="93" spans="1:15" x14ac:dyDescent="0.35">
      <c r="A93" s="1">
        <v>45300</v>
      </c>
      <c r="B93">
        <v>80.349999999999994</v>
      </c>
      <c r="C93">
        <v>90.28</v>
      </c>
      <c r="D93">
        <v>88.75</v>
      </c>
      <c r="E93">
        <v>77.599999999999994</v>
      </c>
      <c r="F93">
        <v>73.44</v>
      </c>
      <c r="G93">
        <v>72.239999999999995</v>
      </c>
      <c r="H93">
        <v>72.290000000000006</v>
      </c>
      <c r="I93">
        <v>72.33</v>
      </c>
      <c r="J93">
        <v>72.3</v>
      </c>
      <c r="K93">
        <v>72.180000000000007</v>
      </c>
      <c r="L93">
        <v>71.97</v>
      </c>
      <c r="M93">
        <v>71.680000000000007</v>
      </c>
      <c r="N93">
        <v>71.34</v>
      </c>
      <c r="O93">
        <v>70.97</v>
      </c>
    </row>
    <row r="94" spans="1:15" x14ac:dyDescent="0.35">
      <c r="A94" s="1">
        <v>45299</v>
      </c>
      <c r="B94">
        <v>80.349999999999994</v>
      </c>
      <c r="C94">
        <v>90.28</v>
      </c>
      <c r="D94">
        <v>88.75</v>
      </c>
      <c r="E94">
        <v>77.599999999999994</v>
      </c>
      <c r="F94">
        <v>73.44</v>
      </c>
      <c r="G94">
        <v>70.77</v>
      </c>
      <c r="H94">
        <v>70.92</v>
      </c>
      <c r="I94">
        <v>71.02</v>
      </c>
      <c r="J94">
        <v>71.06</v>
      </c>
      <c r="K94">
        <v>71.02</v>
      </c>
      <c r="L94">
        <v>70.87</v>
      </c>
      <c r="M94">
        <v>70.62</v>
      </c>
      <c r="N94">
        <v>70.31</v>
      </c>
      <c r="O94">
        <v>69.989999999999995</v>
      </c>
    </row>
    <row r="95" spans="1:15" x14ac:dyDescent="0.35">
      <c r="A95" s="1">
        <v>45296</v>
      </c>
      <c r="B95">
        <v>80.349999999999994</v>
      </c>
      <c r="C95">
        <v>90.28</v>
      </c>
      <c r="D95">
        <v>88.75</v>
      </c>
      <c r="E95">
        <v>77.599999999999994</v>
      </c>
      <c r="F95">
        <v>73.44</v>
      </c>
      <c r="G95">
        <v>73.81</v>
      </c>
      <c r="H95">
        <v>73.86</v>
      </c>
      <c r="I95">
        <v>73.87</v>
      </c>
      <c r="J95">
        <v>73.81</v>
      </c>
      <c r="K95">
        <v>73.66</v>
      </c>
      <c r="L95">
        <v>73.41</v>
      </c>
      <c r="M95">
        <v>73.08</v>
      </c>
      <c r="N95">
        <v>72.709999999999994</v>
      </c>
      <c r="O95">
        <v>72.33</v>
      </c>
    </row>
    <row r="96" spans="1:15" x14ac:dyDescent="0.35">
      <c r="A96" s="1">
        <v>45295</v>
      </c>
      <c r="B96">
        <v>80.349999999999994</v>
      </c>
      <c r="C96">
        <v>90.28</v>
      </c>
      <c r="D96">
        <v>88.75</v>
      </c>
      <c r="E96">
        <v>77.599999999999994</v>
      </c>
      <c r="F96">
        <v>73.44</v>
      </c>
      <c r="G96">
        <v>72.19</v>
      </c>
      <c r="H96">
        <v>72.36</v>
      </c>
      <c r="I96">
        <v>72.459999999999994</v>
      </c>
      <c r="J96">
        <v>72.489999999999995</v>
      </c>
      <c r="K96">
        <v>72.430000000000007</v>
      </c>
      <c r="L96">
        <v>72.25</v>
      </c>
      <c r="M96">
        <v>71.97</v>
      </c>
      <c r="N96">
        <v>71.650000000000006</v>
      </c>
      <c r="O96">
        <v>71.290000000000006</v>
      </c>
    </row>
    <row r="97" spans="1:15" x14ac:dyDescent="0.35">
      <c r="A97" s="1">
        <v>45294</v>
      </c>
      <c r="B97">
        <v>80.349999999999994</v>
      </c>
      <c r="C97">
        <v>90.28</v>
      </c>
      <c r="D97">
        <v>88.75</v>
      </c>
      <c r="E97">
        <v>77.599999999999994</v>
      </c>
      <c r="F97">
        <v>73.44</v>
      </c>
      <c r="G97">
        <v>72.7</v>
      </c>
      <c r="H97">
        <v>72.89</v>
      </c>
      <c r="I97">
        <v>73.03</v>
      </c>
      <c r="J97">
        <v>73.12</v>
      </c>
      <c r="K97">
        <v>73.09</v>
      </c>
      <c r="L97">
        <v>72.94</v>
      </c>
      <c r="M97">
        <v>72.66</v>
      </c>
      <c r="N97">
        <v>72.34</v>
      </c>
      <c r="O97">
        <v>71.989999999999995</v>
      </c>
    </row>
    <row r="98" spans="1:15" x14ac:dyDescent="0.35">
      <c r="A98" s="1">
        <v>45293</v>
      </c>
      <c r="B98">
        <v>80.349999999999994</v>
      </c>
      <c r="C98">
        <v>90.28</v>
      </c>
      <c r="D98">
        <v>88.75</v>
      </c>
      <c r="E98">
        <v>77.599999999999994</v>
      </c>
      <c r="F98">
        <v>73.44</v>
      </c>
      <c r="G98">
        <v>70.38</v>
      </c>
      <c r="H98">
        <v>70.62</v>
      </c>
      <c r="I98">
        <v>70.819999999999993</v>
      </c>
      <c r="J98">
        <v>70.989999999999995</v>
      </c>
      <c r="K98">
        <v>71.040000000000006</v>
      </c>
      <c r="L98">
        <v>70.94</v>
      </c>
      <c r="M98">
        <v>70.7</v>
      </c>
      <c r="N98">
        <v>70.41</v>
      </c>
      <c r="O98">
        <v>70.099999999999994</v>
      </c>
    </row>
    <row r="99" spans="1:15" x14ac:dyDescent="0.35">
      <c r="A99" s="1">
        <v>45292</v>
      </c>
      <c r="B99">
        <v>80.349999999999994</v>
      </c>
      <c r="C99">
        <v>90.28</v>
      </c>
      <c r="D99">
        <v>88.75</v>
      </c>
      <c r="E99">
        <v>77.599999999999994</v>
      </c>
      <c r="F99">
        <v>73.44</v>
      </c>
      <c r="G99">
        <v>71.650000000000006</v>
      </c>
      <c r="H99">
        <v>71.84</v>
      </c>
      <c r="I99">
        <v>72.010000000000005</v>
      </c>
      <c r="J99">
        <v>72.13</v>
      </c>
      <c r="K99">
        <v>72.12</v>
      </c>
      <c r="L99">
        <v>71.97</v>
      </c>
      <c r="M99">
        <v>71.69</v>
      </c>
      <c r="N99">
        <v>71.34</v>
      </c>
      <c r="O99">
        <v>70.98</v>
      </c>
    </row>
    <row r="100" spans="1:15" x14ac:dyDescent="0.35">
      <c r="A100" s="1">
        <v>45289</v>
      </c>
      <c r="B100">
        <v>80.349999999999994</v>
      </c>
      <c r="C100">
        <v>90.28</v>
      </c>
      <c r="D100">
        <v>88.75</v>
      </c>
      <c r="E100">
        <v>77.599999999999994</v>
      </c>
      <c r="F100">
        <v>73.44</v>
      </c>
      <c r="G100">
        <v>71.650000000000006</v>
      </c>
      <c r="H100">
        <v>71.84</v>
      </c>
      <c r="I100">
        <v>72.010000000000005</v>
      </c>
      <c r="J100">
        <v>72.13</v>
      </c>
      <c r="K100">
        <v>72.12</v>
      </c>
      <c r="L100">
        <v>71.97</v>
      </c>
      <c r="M100">
        <v>71.69</v>
      </c>
      <c r="N100">
        <v>71.34</v>
      </c>
      <c r="O100">
        <v>70.98</v>
      </c>
    </row>
    <row r="101" spans="1:15" x14ac:dyDescent="0.35">
      <c r="A101" s="1">
        <v>45288</v>
      </c>
      <c r="B101">
        <v>80.349999999999994</v>
      </c>
      <c r="C101">
        <v>90.28</v>
      </c>
      <c r="D101">
        <v>88.75</v>
      </c>
      <c r="E101">
        <v>77.599999999999994</v>
      </c>
      <c r="F101">
        <v>73.44</v>
      </c>
      <c r="G101">
        <v>71.77</v>
      </c>
      <c r="H101">
        <v>71.97</v>
      </c>
      <c r="I101">
        <v>72.14</v>
      </c>
      <c r="J101">
        <v>72.27</v>
      </c>
      <c r="K101">
        <v>72.290000000000006</v>
      </c>
      <c r="L101">
        <v>72.150000000000006</v>
      </c>
      <c r="M101">
        <v>71.89</v>
      </c>
      <c r="N101">
        <v>71.56</v>
      </c>
      <c r="O101">
        <v>71.209999999999994</v>
      </c>
    </row>
    <row r="102" spans="1:15" x14ac:dyDescent="0.35">
      <c r="A102" s="1">
        <v>45287</v>
      </c>
      <c r="B102">
        <v>80.349999999999994</v>
      </c>
      <c r="C102">
        <v>90.28</v>
      </c>
      <c r="D102">
        <v>88.75</v>
      </c>
      <c r="E102">
        <v>77.599999999999994</v>
      </c>
      <c r="F102">
        <v>73.44</v>
      </c>
      <c r="G102">
        <v>74.11</v>
      </c>
      <c r="H102">
        <v>74.34</v>
      </c>
      <c r="I102">
        <v>74.510000000000005</v>
      </c>
      <c r="J102">
        <v>74.599999999999994</v>
      </c>
      <c r="K102">
        <v>74.569999999999993</v>
      </c>
      <c r="L102">
        <v>74.39</v>
      </c>
      <c r="M102">
        <v>74.099999999999994</v>
      </c>
      <c r="N102">
        <v>73.75</v>
      </c>
      <c r="O102">
        <v>73.38</v>
      </c>
    </row>
    <row r="103" spans="1:15" x14ac:dyDescent="0.35">
      <c r="A103" s="1">
        <v>45286</v>
      </c>
      <c r="B103">
        <v>80.349999999999994</v>
      </c>
      <c r="C103">
        <v>90.28</v>
      </c>
      <c r="D103">
        <v>88.75</v>
      </c>
      <c r="E103">
        <v>77.599999999999994</v>
      </c>
      <c r="F103">
        <v>73.44</v>
      </c>
      <c r="G103">
        <v>75.569999999999993</v>
      </c>
      <c r="H103">
        <v>75.709999999999994</v>
      </c>
      <c r="I103">
        <v>75.790000000000006</v>
      </c>
      <c r="J103">
        <v>75.790000000000006</v>
      </c>
      <c r="K103">
        <v>75.650000000000006</v>
      </c>
      <c r="L103">
        <v>75.38</v>
      </c>
      <c r="M103">
        <v>75.02</v>
      </c>
      <c r="N103">
        <v>74.59</v>
      </c>
      <c r="O103">
        <v>74.150000000000006</v>
      </c>
    </row>
    <row r="104" spans="1:15" x14ac:dyDescent="0.35">
      <c r="A104" s="1">
        <v>45285</v>
      </c>
      <c r="B104">
        <v>80.349999999999994</v>
      </c>
      <c r="C104">
        <v>90.28</v>
      </c>
      <c r="D104">
        <v>88.75</v>
      </c>
      <c r="E104">
        <v>77.599999999999994</v>
      </c>
      <c r="F104">
        <v>73.44</v>
      </c>
      <c r="G104">
        <v>73.56</v>
      </c>
      <c r="H104">
        <v>73.73</v>
      </c>
      <c r="I104">
        <v>73.84</v>
      </c>
      <c r="J104">
        <v>73.88</v>
      </c>
      <c r="K104">
        <v>73.8</v>
      </c>
      <c r="L104">
        <v>73.599999999999994</v>
      </c>
      <c r="M104">
        <v>73.319999999999993</v>
      </c>
      <c r="N104">
        <v>72.98</v>
      </c>
      <c r="O104">
        <v>72.61</v>
      </c>
    </row>
    <row r="105" spans="1:15" x14ac:dyDescent="0.35">
      <c r="A105" s="1">
        <v>45282</v>
      </c>
      <c r="B105">
        <v>80.349999999999994</v>
      </c>
      <c r="C105">
        <v>90.28</v>
      </c>
      <c r="D105">
        <v>88.75</v>
      </c>
      <c r="E105">
        <v>77.599999999999994</v>
      </c>
      <c r="F105">
        <v>73.44</v>
      </c>
      <c r="G105">
        <v>73.56</v>
      </c>
      <c r="H105">
        <v>73.73</v>
      </c>
      <c r="I105">
        <v>73.84</v>
      </c>
      <c r="J105">
        <v>73.88</v>
      </c>
      <c r="K105">
        <v>73.8</v>
      </c>
      <c r="L105">
        <v>73.599999999999994</v>
      </c>
      <c r="M105">
        <v>73.319999999999993</v>
      </c>
      <c r="N105">
        <v>72.98</v>
      </c>
      <c r="O105">
        <v>72.61</v>
      </c>
    </row>
    <row r="106" spans="1:15" x14ac:dyDescent="0.35">
      <c r="A106" s="1">
        <v>45281</v>
      </c>
      <c r="B106">
        <v>80.349999999999994</v>
      </c>
      <c r="C106">
        <v>90.28</v>
      </c>
      <c r="D106">
        <v>88.75</v>
      </c>
      <c r="E106">
        <v>77.599999999999994</v>
      </c>
      <c r="F106">
        <v>73.44</v>
      </c>
      <c r="G106">
        <v>73.89</v>
      </c>
      <c r="H106">
        <v>74.06</v>
      </c>
      <c r="I106">
        <v>74.180000000000007</v>
      </c>
      <c r="J106">
        <v>74.239999999999995</v>
      </c>
      <c r="K106">
        <v>74.2</v>
      </c>
      <c r="L106">
        <v>74.06</v>
      </c>
      <c r="M106">
        <v>73.83</v>
      </c>
      <c r="N106">
        <v>73.55</v>
      </c>
      <c r="O106">
        <v>73.23</v>
      </c>
    </row>
    <row r="107" spans="1:15" x14ac:dyDescent="0.35">
      <c r="A107" s="1">
        <v>45280</v>
      </c>
      <c r="B107">
        <v>80.349999999999994</v>
      </c>
      <c r="C107">
        <v>90.28</v>
      </c>
      <c r="D107">
        <v>88.75</v>
      </c>
      <c r="E107">
        <v>77.599999999999994</v>
      </c>
      <c r="F107">
        <v>73.44</v>
      </c>
      <c r="G107">
        <v>74.22</v>
      </c>
      <c r="H107">
        <v>74.45</v>
      </c>
      <c r="I107">
        <v>74.62</v>
      </c>
      <c r="J107">
        <v>74.73</v>
      </c>
      <c r="K107">
        <v>74.739999999999995</v>
      </c>
      <c r="L107">
        <v>74.63</v>
      </c>
      <c r="M107">
        <v>74.42</v>
      </c>
      <c r="N107">
        <v>74.14</v>
      </c>
      <c r="O107">
        <v>73.819999999999993</v>
      </c>
    </row>
    <row r="108" spans="1:15" x14ac:dyDescent="0.35">
      <c r="A108" s="1">
        <v>45279</v>
      </c>
      <c r="B108">
        <v>80.349999999999994</v>
      </c>
      <c r="C108">
        <v>90.28</v>
      </c>
      <c r="D108">
        <v>88.75</v>
      </c>
      <c r="E108">
        <v>77.599999999999994</v>
      </c>
      <c r="F108">
        <v>73.44</v>
      </c>
      <c r="G108">
        <v>73.94</v>
      </c>
      <c r="H108">
        <v>74.209999999999994</v>
      </c>
      <c r="I108">
        <v>74.44</v>
      </c>
      <c r="J108">
        <v>74.62</v>
      </c>
      <c r="K108">
        <v>74.69</v>
      </c>
      <c r="L108">
        <v>74.650000000000006</v>
      </c>
      <c r="M108">
        <v>74.48</v>
      </c>
      <c r="N108">
        <v>74.23</v>
      </c>
      <c r="O108">
        <v>73.94</v>
      </c>
    </row>
    <row r="109" spans="1:15" x14ac:dyDescent="0.35">
      <c r="A109" s="1">
        <v>45278</v>
      </c>
      <c r="B109">
        <v>80.349999999999994</v>
      </c>
      <c r="C109">
        <v>90.28</v>
      </c>
      <c r="D109">
        <v>88.75</v>
      </c>
      <c r="E109">
        <v>77.599999999999994</v>
      </c>
      <c r="F109">
        <v>72.47</v>
      </c>
      <c r="G109">
        <v>72.819999999999993</v>
      </c>
      <c r="H109">
        <v>73.099999999999994</v>
      </c>
      <c r="I109">
        <v>73.349999999999994</v>
      </c>
      <c r="J109">
        <v>73.56</v>
      </c>
      <c r="K109">
        <v>73.67</v>
      </c>
      <c r="L109">
        <v>73.66</v>
      </c>
      <c r="M109">
        <v>73.53</v>
      </c>
      <c r="N109">
        <v>73.3</v>
      </c>
      <c r="O109">
        <v>73.02</v>
      </c>
    </row>
    <row r="110" spans="1:15" x14ac:dyDescent="0.35">
      <c r="A110" s="1">
        <v>45275</v>
      </c>
      <c r="B110">
        <v>80.349999999999994</v>
      </c>
      <c r="C110">
        <v>90.28</v>
      </c>
      <c r="D110">
        <v>88.75</v>
      </c>
      <c r="E110">
        <v>77.599999999999994</v>
      </c>
      <c r="F110">
        <v>71.430000000000007</v>
      </c>
      <c r="G110">
        <v>71.78</v>
      </c>
      <c r="H110">
        <v>72.05</v>
      </c>
      <c r="I110">
        <v>72.31</v>
      </c>
      <c r="J110">
        <v>72.53</v>
      </c>
      <c r="K110">
        <v>72.650000000000006</v>
      </c>
      <c r="L110">
        <v>72.650000000000006</v>
      </c>
      <c r="M110">
        <v>72.55</v>
      </c>
      <c r="N110">
        <v>72.36</v>
      </c>
      <c r="O110">
        <v>72.12</v>
      </c>
    </row>
    <row r="111" spans="1:15" x14ac:dyDescent="0.35">
      <c r="A111" s="1">
        <v>45274</v>
      </c>
      <c r="B111">
        <v>80.349999999999994</v>
      </c>
      <c r="C111">
        <v>90.28</v>
      </c>
      <c r="D111">
        <v>88.75</v>
      </c>
      <c r="E111">
        <v>77.599999999999994</v>
      </c>
      <c r="F111">
        <v>71.58</v>
      </c>
      <c r="G111">
        <v>71.91</v>
      </c>
      <c r="H111">
        <v>72.209999999999994</v>
      </c>
      <c r="I111">
        <v>72.45</v>
      </c>
      <c r="J111">
        <v>72.66</v>
      </c>
      <c r="K111">
        <v>72.77</v>
      </c>
      <c r="L111">
        <v>72.77</v>
      </c>
      <c r="M111">
        <v>72.67</v>
      </c>
      <c r="N111">
        <v>72.48</v>
      </c>
      <c r="O111">
        <v>72.239999999999995</v>
      </c>
    </row>
    <row r="112" spans="1:15" x14ac:dyDescent="0.35">
      <c r="A112" s="1">
        <v>45273</v>
      </c>
      <c r="B112">
        <v>80.349999999999994</v>
      </c>
      <c r="C112">
        <v>90.28</v>
      </c>
      <c r="D112">
        <v>88.75</v>
      </c>
      <c r="E112">
        <v>77.599999999999994</v>
      </c>
      <c r="F112">
        <v>69.47</v>
      </c>
      <c r="G112">
        <v>69.72</v>
      </c>
      <c r="H112">
        <v>69.98</v>
      </c>
      <c r="I112">
        <v>70.239999999999995</v>
      </c>
      <c r="J112">
        <v>70.489999999999995</v>
      </c>
      <c r="K112">
        <v>70.650000000000006</v>
      </c>
      <c r="L112">
        <v>70.72</v>
      </c>
      <c r="M112">
        <v>70.680000000000007</v>
      </c>
      <c r="N112">
        <v>70.540000000000006</v>
      </c>
      <c r="O112">
        <v>70.349999999999994</v>
      </c>
    </row>
    <row r="113" spans="1:15" x14ac:dyDescent="0.35">
      <c r="A113" s="1">
        <v>45272</v>
      </c>
      <c r="B113">
        <v>80.349999999999994</v>
      </c>
      <c r="C113">
        <v>90.28</v>
      </c>
      <c r="D113">
        <v>88.75</v>
      </c>
      <c r="E113">
        <v>77.599999999999994</v>
      </c>
      <c r="F113">
        <v>68.61</v>
      </c>
      <c r="G113">
        <v>68.849999999999994</v>
      </c>
      <c r="H113">
        <v>69.09</v>
      </c>
      <c r="I113">
        <v>69.31</v>
      </c>
      <c r="J113">
        <v>69.510000000000005</v>
      </c>
      <c r="K113">
        <v>69.66</v>
      </c>
      <c r="L113">
        <v>69.709999999999994</v>
      </c>
      <c r="M113">
        <v>69.66</v>
      </c>
      <c r="N113">
        <v>69.5</v>
      </c>
      <c r="O113">
        <v>69.3</v>
      </c>
    </row>
    <row r="114" spans="1:15" x14ac:dyDescent="0.35">
      <c r="A114" s="1">
        <v>45271</v>
      </c>
      <c r="B114">
        <v>80.349999999999994</v>
      </c>
      <c r="C114">
        <v>90.28</v>
      </c>
      <c r="D114">
        <v>88.75</v>
      </c>
      <c r="E114">
        <v>77.599999999999994</v>
      </c>
      <c r="F114">
        <v>71.319999999999993</v>
      </c>
      <c r="G114">
        <v>71.56</v>
      </c>
      <c r="H114">
        <v>71.760000000000005</v>
      </c>
      <c r="I114">
        <v>71.92</v>
      </c>
      <c r="J114">
        <v>72.040000000000006</v>
      </c>
      <c r="K114">
        <v>72.09</v>
      </c>
      <c r="L114">
        <v>72.05</v>
      </c>
      <c r="M114">
        <v>71.92</v>
      </c>
      <c r="N114">
        <v>71.72</v>
      </c>
      <c r="O114">
        <v>71.47</v>
      </c>
    </row>
    <row r="115" spans="1:15" x14ac:dyDescent="0.35">
      <c r="A115" s="1">
        <v>45268</v>
      </c>
      <c r="B115">
        <v>80.349999999999994</v>
      </c>
      <c r="C115">
        <v>90.28</v>
      </c>
      <c r="D115">
        <v>88.75</v>
      </c>
      <c r="E115">
        <v>77.599999999999994</v>
      </c>
      <c r="F115">
        <v>71.23</v>
      </c>
      <c r="G115">
        <v>71.44</v>
      </c>
      <c r="H115">
        <v>71.58</v>
      </c>
      <c r="I115">
        <v>71.69</v>
      </c>
      <c r="J115">
        <v>71.760000000000005</v>
      </c>
      <c r="K115">
        <v>71.75</v>
      </c>
      <c r="L115">
        <v>71.66</v>
      </c>
      <c r="M115">
        <v>71.489999999999995</v>
      </c>
      <c r="N115">
        <v>71.25</v>
      </c>
      <c r="O115">
        <v>70.98</v>
      </c>
    </row>
    <row r="116" spans="1:15" x14ac:dyDescent="0.35">
      <c r="A116" s="1">
        <v>45267</v>
      </c>
      <c r="B116">
        <v>80.349999999999994</v>
      </c>
      <c r="C116">
        <v>90.28</v>
      </c>
      <c r="D116">
        <v>88.75</v>
      </c>
      <c r="E116">
        <v>77.599999999999994</v>
      </c>
      <c r="F116">
        <v>69.34</v>
      </c>
      <c r="G116">
        <v>69.59</v>
      </c>
      <c r="H116">
        <v>69.81</v>
      </c>
      <c r="I116">
        <v>70</v>
      </c>
      <c r="J116">
        <v>70.150000000000006</v>
      </c>
      <c r="K116">
        <v>70.2</v>
      </c>
      <c r="L116">
        <v>70.16</v>
      </c>
      <c r="M116">
        <v>70.03</v>
      </c>
      <c r="N116">
        <v>69.84</v>
      </c>
      <c r="O116">
        <v>69.61</v>
      </c>
    </row>
    <row r="117" spans="1:15" x14ac:dyDescent="0.35">
      <c r="A117" s="1">
        <v>45266</v>
      </c>
      <c r="B117">
        <v>80.349999999999994</v>
      </c>
      <c r="C117">
        <v>90.28</v>
      </c>
      <c r="D117">
        <v>88.75</v>
      </c>
      <c r="E117">
        <v>77.599999999999994</v>
      </c>
      <c r="F117">
        <v>69.38</v>
      </c>
      <c r="G117">
        <v>69.650000000000006</v>
      </c>
      <c r="H117">
        <v>69.91</v>
      </c>
      <c r="I117">
        <v>70.12</v>
      </c>
      <c r="J117">
        <v>70.28</v>
      </c>
      <c r="K117">
        <v>70.34</v>
      </c>
      <c r="L117">
        <v>70.31</v>
      </c>
      <c r="M117">
        <v>70.180000000000007</v>
      </c>
      <c r="N117">
        <v>70</v>
      </c>
      <c r="O117">
        <v>69.77</v>
      </c>
    </row>
    <row r="118" spans="1:15" x14ac:dyDescent="0.35">
      <c r="A118" s="1">
        <v>45265</v>
      </c>
      <c r="B118">
        <v>80.349999999999994</v>
      </c>
      <c r="C118">
        <v>90.28</v>
      </c>
      <c r="D118">
        <v>88.75</v>
      </c>
      <c r="E118">
        <v>77.599999999999994</v>
      </c>
      <c r="F118">
        <v>72.319999999999993</v>
      </c>
      <c r="G118">
        <v>72.53</v>
      </c>
      <c r="H118">
        <v>72.7</v>
      </c>
      <c r="I118">
        <v>72.8</v>
      </c>
      <c r="J118">
        <v>72.86</v>
      </c>
      <c r="K118">
        <v>72.84</v>
      </c>
      <c r="L118">
        <v>72.73</v>
      </c>
      <c r="M118">
        <v>72.540000000000006</v>
      </c>
      <c r="N118">
        <v>72.290000000000006</v>
      </c>
      <c r="O118">
        <v>71.989999999999995</v>
      </c>
    </row>
    <row r="119" spans="1:15" x14ac:dyDescent="0.35">
      <c r="A119" s="1">
        <v>45264</v>
      </c>
      <c r="B119">
        <v>80.349999999999994</v>
      </c>
      <c r="C119">
        <v>90.28</v>
      </c>
      <c r="D119">
        <v>88.75</v>
      </c>
      <c r="E119">
        <v>77.599999999999994</v>
      </c>
      <c r="F119">
        <v>73.040000000000006</v>
      </c>
      <c r="G119">
        <v>73.319999999999993</v>
      </c>
      <c r="H119">
        <v>73.53</v>
      </c>
      <c r="I119">
        <v>73.680000000000007</v>
      </c>
      <c r="J119">
        <v>73.760000000000005</v>
      </c>
      <c r="K119">
        <v>73.760000000000005</v>
      </c>
      <c r="L119">
        <v>73.67</v>
      </c>
      <c r="M119">
        <v>73.489999999999995</v>
      </c>
      <c r="N119">
        <v>73.23</v>
      </c>
      <c r="O119">
        <v>72.930000000000007</v>
      </c>
    </row>
    <row r="120" spans="1:15" x14ac:dyDescent="0.35">
      <c r="A120" s="1">
        <v>45261</v>
      </c>
      <c r="B120">
        <v>80.349999999999994</v>
      </c>
      <c r="C120">
        <v>90.28</v>
      </c>
      <c r="D120">
        <v>88.75</v>
      </c>
      <c r="E120">
        <v>77.599999999999994</v>
      </c>
      <c r="F120">
        <v>74.069999999999993</v>
      </c>
      <c r="G120">
        <v>74.25</v>
      </c>
      <c r="H120">
        <v>74.31</v>
      </c>
      <c r="I120">
        <v>74.28</v>
      </c>
      <c r="J120">
        <v>74.2</v>
      </c>
      <c r="K120">
        <v>74.040000000000006</v>
      </c>
      <c r="L120">
        <v>73.83</v>
      </c>
      <c r="M120">
        <v>73.55</v>
      </c>
      <c r="N120">
        <v>73.22</v>
      </c>
      <c r="O120">
        <v>72.849999999999994</v>
      </c>
    </row>
    <row r="121" spans="1:15" x14ac:dyDescent="0.35">
      <c r="A121" s="1">
        <v>45260</v>
      </c>
      <c r="B121">
        <v>80.349999999999994</v>
      </c>
      <c r="C121">
        <v>90.28</v>
      </c>
      <c r="D121">
        <v>88.75</v>
      </c>
      <c r="E121">
        <v>77.599999999999994</v>
      </c>
      <c r="F121">
        <v>75.959999999999994</v>
      </c>
      <c r="G121">
        <v>76.05</v>
      </c>
      <c r="H121">
        <v>75.989999999999995</v>
      </c>
      <c r="I121">
        <v>75.849999999999994</v>
      </c>
      <c r="J121">
        <v>75.680000000000007</v>
      </c>
      <c r="K121">
        <v>75.47</v>
      </c>
      <c r="L121">
        <v>75.2</v>
      </c>
      <c r="M121">
        <v>74.87</v>
      </c>
      <c r="N121">
        <v>74.48</v>
      </c>
      <c r="O121">
        <v>74.08</v>
      </c>
    </row>
    <row r="122" spans="1:15" x14ac:dyDescent="0.35">
      <c r="A122" s="1">
        <v>45259</v>
      </c>
      <c r="B122">
        <v>80.349999999999994</v>
      </c>
      <c r="C122">
        <v>90.28</v>
      </c>
      <c r="D122">
        <v>88.75</v>
      </c>
      <c r="E122">
        <v>77.599999999999994</v>
      </c>
      <c r="F122">
        <v>77.86</v>
      </c>
      <c r="G122">
        <v>77.989999999999995</v>
      </c>
      <c r="H122">
        <v>77.98</v>
      </c>
      <c r="I122">
        <v>77.86</v>
      </c>
      <c r="J122">
        <v>77.69</v>
      </c>
      <c r="K122">
        <v>77.45</v>
      </c>
      <c r="L122">
        <v>77.14</v>
      </c>
      <c r="M122">
        <v>76.760000000000005</v>
      </c>
      <c r="N122">
        <v>76.36</v>
      </c>
      <c r="O122">
        <v>75.95</v>
      </c>
    </row>
    <row r="123" spans="1:15" x14ac:dyDescent="0.35">
      <c r="A123" s="1">
        <v>45258</v>
      </c>
      <c r="B123">
        <v>80.349999999999994</v>
      </c>
      <c r="C123">
        <v>90.28</v>
      </c>
      <c r="D123">
        <v>88.75</v>
      </c>
      <c r="E123">
        <v>77.599999999999994</v>
      </c>
      <c r="F123">
        <v>76.41</v>
      </c>
      <c r="G123">
        <v>76.59</v>
      </c>
      <c r="H123">
        <v>76.66</v>
      </c>
      <c r="I123">
        <v>76.59</v>
      </c>
      <c r="J123">
        <v>76.45</v>
      </c>
      <c r="K123">
        <v>76.22</v>
      </c>
      <c r="L123">
        <v>75.930000000000007</v>
      </c>
      <c r="M123">
        <v>75.58</v>
      </c>
      <c r="N123">
        <v>75.19</v>
      </c>
      <c r="O123">
        <v>74.8</v>
      </c>
    </row>
    <row r="124" spans="1:15" x14ac:dyDescent="0.35">
      <c r="A124" s="1">
        <v>45257</v>
      </c>
      <c r="B124">
        <v>80.349999999999994</v>
      </c>
      <c r="C124">
        <v>90.28</v>
      </c>
      <c r="D124">
        <v>88.75</v>
      </c>
      <c r="E124">
        <v>77.599999999999994</v>
      </c>
      <c r="F124">
        <v>74.86</v>
      </c>
      <c r="G124">
        <v>75.09</v>
      </c>
      <c r="H124">
        <v>75.22</v>
      </c>
      <c r="I124">
        <v>75.2</v>
      </c>
      <c r="J124">
        <v>75.09</v>
      </c>
      <c r="K124">
        <v>74.900000000000006</v>
      </c>
      <c r="L124">
        <v>74.66</v>
      </c>
      <c r="M124">
        <v>74.36</v>
      </c>
      <c r="N124">
        <v>74.040000000000006</v>
      </c>
      <c r="O124">
        <v>73.69</v>
      </c>
    </row>
    <row r="125" spans="1:15" x14ac:dyDescent="0.35">
      <c r="A125" s="1">
        <v>45254</v>
      </c>
      <c r="B125">
        <v>80.349999999999994</v>
      </c>
      <c r="C125">
        <v>90.28</v>
      </c>
      <c r="D125">
        <v>88.75</v>
      </c>
      <c r="E125">
        <v>77.599999999999994</v>
      </c>
      <c r="F125">
        <v>75.540000000000006</v>
      </c>
      <c r="G125">
        <v>75.77</v>
      </c>
      <c r="H125">
        <v>75.83</v>
      </c>
      <c r="I125">
        <v>75.75</v>
      </c>
      <c r="J125">
        <v>75.599999999999994</v>
      </c>
      <c r="K125">
        <v>75.38</v>
      </c>
      <c r="L125">
        <v>75.12</v>
      </c>
      <c r="M125">
        <v>74.790000000000006</v>
      </c>
      <c r="N125">
        <v>74.45</v>
      </c>
      <c r="O125">
        <v>74.099999999999994</v>
      </c>
    </row>
    <row r="126" spans="1:15" x14ac:dyDescent="0.35">
      <c r="A126" s="1">
        <v>45253</v>
      </c>
      <c r="B126">
        <v>80.349999999999994</v>
      </c>
      <c r="C126">
        <v>90.28</v>
      </c>
      <c r="D126">
        <v>88.75</v>
      </c>
      <c r="E126">
        <v>77.599999999999994</v>
      </c>
      <c r="F126">
        <v>77.099999999999994</v>
      </c>
      <c r="G126">
        <v>77.25</v>
      </c>
      <c r="H126">
        <v>77.23</v>
      </c>
      <c r="I126">
        <v>77.08</v>
      </c>
      <c r="J126">
        <v>76.87</v>
      </c>
      <c r="K126">
        <v>76.599999999999994</v>
      </c>
      <c r="L126">
        <v>76.28</v>
      </c>
      <c r="M126">
        <v>75.91</v>
      </c>
      <c r="N126">
        <v>75.53</v>
      </c>
      <c r="O126">
        <v>75.13</v>
      </c>
    </row>
    <row r="127" spans="1:15" x14ac:dyDescent="0.35">
      <c r="A127" s="1">
        <v>45252</v>
      </c>
      <c r="B127">
        <v>80.349999999999994</v>
      </c>
      <c r="C127">
        <v>90.28</v>
      </c>
      <c r="D127">
        <v>88.75</v>
      </c>
      <c r="E127">
        <v>77.599999999999994</v>
      </c>
      <c r="F127">
        <v>77.099999999999994</v>
      </c>
      <c r="G127">
        <v>77.25</v>
      </c>
      <c r="H127">
        <v>77.23</v>
      </c>
      <c r="I127">
        <v>77.08</v>
      </c>
      <c r="J127">
        <v>76.87</v>
      </c>
      <c r="K127">
        <v>76.599999999999994</v>
      </c>
      <c r="L127">
        <v>76.28</v>
      </c>
      <c r="M127">
        <v>75.91</v>
      </c>
      <c r="N127">
        <v>75.53</v>
      </c>
      <c r="O127">
        <v>75.13</v>
      </c>
    </row>
    <row r="128" spans="1:15" x14ac:dyDescent="0.35">
      <c r="A128" s="1">
        <v>45251</v>
      </c>
      <c r="B128">
        <v>80.349999999999994</v>
      </c>
      <c r="C128">
        <v>90.28</v>
      </c>
      <c r="D128">
        <v>88.75</v>
      </c>
      <c r="E128">
        <v>77.599999999999994</v>
      </c>
      <c r="F128">
        <v>77.77</v>
      </c>
      <c r="G128">
        <v>77.92</v>
      </c>
      <c r="H128">
        <v>77.88</v>
      </c>
      <c r="I128">
        <v>77.739999999999995</v>
      </c>
      <c r="J128">
        <v>77.540000000000006</v>
      </c>
      <c r="K128">
        <v>77.260000000000005</v>
      </c>
      <c r="L128">
        <v>76.92</v>
      </c>
      <c r="M128">
        <v>76.55</v>
      </c>
      <c r="N128">
        <v>76.150000000000006</v>
      </c>
      <c r="O128">
        <v>75.75</v>
      </c>
    </row>
    <row r="129" spans="1:15" x14ac:dyDescent="0.35">
      <c r="A129" s="1">
        <v>45250</v>
      </c>
      <c r="B129">
        <v>80.349999999999994</v>
      </c>
      <c r="C129">
        <v>90.28</v>
      </c>
      <c r="D129">
        <v>88.75</v>
      </c>
      <c r="E129">
        <v>77.599999999999994</v>
      </c>
      <c r="F129">
        <v>77.83</v>
      </c>
      <c r="G129">
        <v>77.900000000000006</v>
      </c>
      <c r="H129">
        <v>77.83</v>
      </c>
      <c r="I129">
        <v>77.680000000000007</v>
      </c>
      <c r="J129">
        <v>77.47</v>
      </c>
      <c r="K129">
        <v>77.19</v>
      </c>
      <c r="L129">
        <v>76.86</v>
      </c>
      <c r="M129">
        <v>76.489999999999995</v>
      </c>
      <c r="N129">
        <v>76.099999999999994</v>
      </c>
      <c r="O129">
        <v>75.709999999999994</v>
      </c>
    </row>
    <row r="130" spans="1:15" x14ac:dyDescent="0.35">
      <c r="A130" s="1">
        <v>45247</v>
      </c>
      <c r="B130">
        <v>80.349999999999994</v>
      </c>
      <c r="C130">
        <v>90.28</v>
      </c>
      <c r="D130">
        <v>88.75</v>
      </c>
      <c r="E130">
        <v>75.89</v>
      </c>
      <c r="F130">
        <v>76.040000000000006</v>
      </c>
      <c r="G130">
        <v>76.11</v>
      </c>
      <c r="H130">
        <v>76.08</v>
      </c>
      <c r="I130">
        <v>75.97</v>
      </c>
      <c r="J130">
        <v>75.8</v>
      </c>
      <c r="K130">
        <v>75.58</v>
      </c>
      <c r="L130">
        <v>75.290000000000006</v>
      </c>
      <c r="M130">
        <v>74.959999999999994</v>
      </c>
      <c r="N130">
        <v>74.61</v>
      </c>
      <c r="O130">
        <v>74.260000000000005</v>
      </c>
    </row>
    <row r="131" spans="1:15" x14ac:dyDescent="0.35">
      <c r="A131" s="1">
        <v>45246</v>
      </c>
      <c r="B131">
        <v>80.349999999999994</v>
      </c>
      <c r="C131">
        <v>90.28</v>
      </c>
      <c r="D131">
        <v>88.75</v>
      </c>
      <c r="E131">
        <v>72.900000000000006</v>
      </c>
      <c r="F131">
        <v>73.09</v>
      </c>
      <c r="G131">
        <v>73.19</v>
      </c>
      <c r="H131">
        <v>73.28</v>
      </c>
      <c r="I131">
        <v>73.27</v>
      </c>
      <c r="J131">
        <v>73.19</v>
      </c>
      <c r="K131">
        <v>73.040000000000006</v>
      </c>
      <c r="L131">
        <v>72.81</v>
      </c>
      <c r="M131">
        <v>72.540000000000006</v>
      </c>
      <c r="N131">
        <v>72.239999999999995</v>
      </c>
      <c r="O131">
        <v>71.92</v>
      </c>
    </row>
    <row r="132" spans="1:15" x14ac:dyDescent="0.35">
      <c r="A132" s="1">
        <v>45245</v>
      </c>
      <c r="B132">
        <v>80.349999999999994</v>
      </c>
      <c r="C132">
        <v>90.28</v>
      </c>
      <c r="D132">
        <v>88.75</v>
      </c>
      <c r="E132">
        <v>76.66</v>
      </c>
      <c r="F132">
        <v>76.790000000000006</v>
      </c>
      <c r="G132">
        <v>76.8</v>
      </c>
      <c r="H132">
        <v>76.72</v>
      </c>
      <c r="I132">
        <v>76.56</v>
      </c>
      <c r="J132">
        <v>76.36</v>
      </c>
      <c r="K132">
        <v>76.11</v>
      </c>
      <c r="L132">
        <v>75.819999999999993</v>
      </c>
      <c r="M132">
        <v>75.489999999999995</v>
      </c>
      <c r="N132">
        <v>75.13</v>
      </c>
      <c r="O132">
        <v>74.77</v>
      </c>
    </row>
    <row r="133" spans="1:15" x14ac:dyDescent="0.35">
      <c r="A133" s="1">
        <v>45244</v>
      </c>
      <c r="B133">
        <v>80.349999999999994</v>
      </c>
      <c r="C133">
        <v>90.28</v>
      </c>
      <c r="D133">
        <v>88.75</v>
      </c>
      <c r="E133">
        <v>78.260000000000005</v>
      </c>
      <c r="F133">
        <v>78.17</v>
      </c>
      <c r="G133">
        <v>77.98</v>
      </c>
      <c r="H133">
        <v>77.75</v>
      </c>
      <c r="I133">
        <v>77.489999999999995</v>
      </c>
      <c r="J133">
        <v>77.2</v>
      </c>
      <c r="K133">
        <v>76.87</v>
      </c>
      <c r="L133">
        <v>76.510000000000005</v>
      </c>
      <c r="M133">
        <v>76.12</v>
      </c>
      <c r="N133">
        <v>75.72</v>
      </c>
      <c r="O133">
        <v>75.31</v>
      </c>
    </row>
    <row r="134" spans="1:15" x14ac:dyDescent="0.35">
      <c r="A134" s="1">
        <v>45243</v>
      </c>
      <c r="B134">
        <v>80.349999999999994</v>
      </c>
      <c r="C134">
        <v>90.28</v>
      </c>
      <c r="D134">
        <v>88.75</v>
      </c>
      <c r="E134">
        <v>78.260000000000005</v>
      </c>
      <c r="F134">
        <v>78.19</v>
      </c>
      <c r="G134">
        <v>77.989999999999995</v>
      </c>
      <c r="H134">
        <v>77.75</v>
      </c>
      <c r="I134">
        <v>77.510000000000005</v>
      </c>
      <c r="J134">
        <v>77.25</v>
      </c>
      <c r="K134">
        <v>76.94</v>
      </c>
      <c r="L134">
        <v>76.62</v>
      </c>
      <c r="M134">
        <v>76.260000000000005</v>
      </c>
      <c r="N134">
        <v>75.87</v>
      </c>
      <c r="O134">
        <v>75.489999999999995</v>
      </c>
    </row>
    <row r="135" spans="1:15" x14ac:dyDescent="0.35">
      <c r="A135" s="1">
        <v>45240</v>
      </c>
      <c r="B135">
        <v>80.349999999999994</v>
      </c>
      <c r="C135">
        <v>90.28</v>
      </c>
      <c r="D135">
        <v>88.75</v>
      </c>
      <c r="E135">
        <v>77.17</v>
      </c>
      <c r="F135">
        <v>77.150000000000006</v>
      </c>
      <c r="G135">
        <v>76.930000000000007</v>
      </c>
      <c r="H135">
        <v>76.680000000000007</v>
      </c>
      <c r="I135">
        <v>76.430000000000007</v>
      </c>
      <c r="J135">
        <v>76.180000000000007</v>
      </c>
      <c r="K135">
        <v>75.900000000000006</v>
      </c>
      <c r="L135">
        <v>75.59</v>
      </c>
      <c r="M135">
        <v>75.25</v>
      </c>
      <c r="N135">
        <v>74.89</v>
      </c>
      <c r="O135">
        <v>74.53</v>
      </c>
    </row>
    <row r="136" spans="1:15" x14ac:dyDescent="0.35">
      <c r="A136" s="1">
        <v>45239</v>
      </c>
      <c r="B136">
        <v>80.349999999999994</v>
      </c>
      <c r="C136">
        <v>90.28</v>
      </c>
      <c r="D136">
        <v>88.75</v>
      </c>
      <c r="E136">
        <v>75.739999999999995</v>
      </c>
      <c r="F136">
        <v>75.75</v>
      </c>
      <c r="G136">
        <v>75.569999999999993</v>
      </c>
      <c r="H136">
        <v>75.38</v>
      </c>
      <c r="I136">
        <v>75.180000000000007</v>
      </c>
      <c r="J136">
        <v>74.959999999999994</v>
      </c>
      <c r="K136">
        <v>74.7</v>
      </c>
      <c r="L136">
        <v>74.42</v>
      </c>
      <c r="M136">
        <v>74.099999999999994</v>
      </c>
      <c r="N136">
        <v>73.75</v>
      </c>
      <c r="O136">
        <v>73.400000000000006</v>
      </c>
    </row>
    <row r="137" spans="1:15" x14ac:dyDescent="0.35">
      <c r="A137" s="1">
        <v>45238</v>
      </c>
      <c r="B137">
        <v>80.349999999999994</v>
      </c>
      <c r="C137">
        <v>90.28</v>
      </c>
      <c r="D137">
        <v>88.75</v>
      </c>
      <c r="E137">
        <v>75.33</v>
      </c>
      <c r="F137">
        <v>75.31</v>
      </c>
      <c r="G137">
        <v>75.12</v>
      </c>
      <c r="H137">
        <v>74.930000000000007</v>
      </c>
      <c r="I137">
        <v>74.739999999999995</v>
      </c>
      <c r="J137">
        <v>74.52</v>
      </c>
      <c r="K137">
        <v>74.25</v>
      </c>
      <c r="L137">
        <v>73.959999999999994</v>
      </c>
      <c r="M137">
        <v>73.63</v>
      </c>
      <c r="N137">
        <v>73.28</v>
      </c>
      <c r="O137">
        <v>72.92</v>
      </c>
    </row>
    <row r="138" spans="1:15" x14ac:dyDescent="0.35">
      <c r="A138" s="1">
        <v>45237</v>
      </c>
      <c r="B138">
        <v>80.349999999999994</v>
      </c>
      <c r="C138">
        <v>90.28</v>
      </c>
      <c r="D138">
        <v>88.75</v>
      </c>
      <c r="E138">
        <v>77.37</v>
      </c>
      <c r="F138">
        <v>77.209999999999994</v>
      </c>
      <c r="G138">
        <v>76.98</v>
      </c>
      <c r="H138">
        <v>76.73</v>
      </c>
      <c r="I138">
        <v>76.459999999999994</v>
      </c>
      <c r="J138">
        <v>76.16</v>
      </c>
      <c r="K138">
        <v>75.849999999999994</v>
      </c>
      <c r="L138">
        <v>75.5</v>
      </c>
      <c r="M138">
        <v>75.13</v>
      </c>
      <c r="N138">
        <v>74.760000000000005</v>
      </c>
      <c r="O138">
        <v>74.38</v>
      </c>
    </row>
    <row r="139" spans="1:15" x14ac:dyDescent="0.35">
      <c r="A139" s="1">
        <v>45236</v>
      </c>
      <c r="B139">
        <v>80.349999999999994</v>
      </c>
      <c r="C139">
        <v>90.28</v>
      </c>
      <c r="D139">
        <v>88.75</v>
      </c>
      <c r="E139">
        <v>80.819999999999993</v>
      </c>
      <c r="F139">
        <v>80.599999999999994</v>
      </c>
      <c r="G139">
        <v>80.319999999999993</v>
      </c>
      <c r="H139">
        <v>79.989999999999995</v>
      </c>
      <c r="I139">
        <v>79.66</v>
      </c>
      <c r="J139">
        <v>79.3</v>
      </c>
      <c r="K139">
        <v>78.930000000000007</v>
      </c>
      <c r="L139">
        <v>78.55</v>
      </c>
      <c r="M139">
        <v>78.150000000000006</v>
      </c>
      <c r="N139">
        <v>77.75</v>
      </c>
      <c r="O139">
        <v>77.34</v>
      </c>
    </row>
    <row r="140" spans="1:15" x14ac:dyDescent="0.35">
      <c r="A140" s="1">
        <v>45233</v>
      </c>
      <c r="B140">
        <v>80.349999999999994</v>
      </c>
      <c r="C140">
        <v>90.28</v>
      </c>
      <c r="D140">
        <v>88.75</v>
      </c>
      <c r="E140">
        <v>80.510000000000005</v>
      </c>
      <c r="F140">
        <v>80.23</v>
      </c>
      <c r="G140">
        <v>79.86</v>
      </c>
      <c r="H140">
        <v>79.459999999999994</v>
      </c>
      <c r="I140">
        <v>79.069999999999993</v>
      </c>
      <c r="J140">
        <v>78.67</v>
      </c>
      <c r="K140">
        <v>78.260000000000005</v>
      </c>
      <c r="L140">
        <v>77.83</v>
      </c>
      <c r="M140">
        <v>77.400000000000006</v>
      </c>
      <c r="N140">
        <v>76.97</v>
      </c>
      <c r="O140">
        <v>76.540000000000006</v>
      </c>
    </row>
    <row r="141" spans="1:15" x14ac:dyDescent="0.35">
      <c r="A141" s="1">
        <v>45232</v>
      </c>
      <c r="B141">
        <v>80.349999999999994</v>
      </c>
      <c r="C141">
        <v>90.28</v>
      </c>
      <c r="D141">
        <v>88.75</v>
      </c>
      <c r="E141">
        <v>82.46</v>
      </c>
      <c r="F141">
        <v>82.16</v>
      </c>
      <c r="G141">
        <v>81.7</v>
      </c>
      <c r="H141">
        <v>81.2</v>
      </c>
      <c r="I141">
        <v>80.72</v>
      </c>
      <c r="J141">
        <v>80.239999999999995</v>
      </c>
      <c r="K141">
        <v>79.77</v>
      </c>
      <c r="L141">
        <v>79.3</v>
      </c>
      <c r="M141">
        <v>78.83</v>
      </c>
      <c r="N141">
        <v>78.37</v>
      </c>
      <c r="O141">
        <v>77.900000000000006</v>
      </c>
    </row>
    <row r="142" spans="1:15" x14ac:dyDescent="0.35">
      <c r="A142" s="1">
        <v>45231</v>
      </c>
      <c r="B142">
        <v>80.349999999999994</v>
      </c>
      <c r="C142">
        <v>90.28</v>
      </c>
      <c r="D142">
        <v>88.75</v>
      </c>
      <c r="E142">
        <v>80.44</v>
      </c>
      <c r="F142">
        <v>80.099999999999994</v>
      </c>
      <c r="G142">
        <v>79.63</v>
      </c>
      <c r="H142">
        <v>79.13</v>
      </c>
      <c r="I142">
        <v>78.67</v>
      </c>
      <c r="J142">
        <v>78.23</v>
      </c>
      <c r="K142">
        <v>77.81</v>
      </c>
      <c r="L142">
        <v>77.37</v>
      </c>
      <c r="M142">
        <v>76.95</v>
      </c>
      <c r="N142">
        <v>76.569999999999993</v>
      </c>
      <c r="O142">
        <v>76.16</v>
      </c>
    </row>
    <row r="143" spans="1:15" x14ac:dyDescent="0.35">
      <c r="A143" s="1">
        <v>45230</v>
      </c>
      <c r="B143">
        <v>80.349999999999994</v>
      </c>
      <c r="C143">
        <v>90.28</v>
      </c>
      <c r="D143">
        <v>88.75</v>
      </c>
      <c r="E143">
        <v>81.02</v>
      </c>
      <c r="F143">
        <v>80.5</v>
      </c>
      <c r="G143">
        <v>79.959999999999994</v>
      </c>
      <c r="H143">
        <v>79.42</v>
      </c>
      <c r="I143">
        <v>78.930000000000007</v>
      </c>
      <c r="J143">
        <v>78.47</v>
      </c>
      <c r="K143">
        <v>78.040000000000006</v>
      </c>
      <c r="L143">
        <v>77.62</v>
      </c>
      <c r="M143">
        <v>77.209999999999994</v>
      </c>
      <c r="N143">
        <v>76.81</v>
      </c>
      <c r="O143">
        <v>76.42</v>
      </c>
    </row>
    <row r="144" spans="1:15" x14ac:dyDescent="0.35">
      <c r="A144" s="1">
        <v>45229</v>
      </c>
      <c r="B144">
        <v>80.349999999999994</v>
      </c>
      <c r="C144">
        <v>90.28</v>
      </c>
      <c r="D144">
        <v>88.75</v>
      </c>
      <c r="E144">
        <v>82.31</v>
      </c>
      <c r="F144">
        <v>81.680000000000007</v>
      </c>
      <c r="G144">
        <v>80.989999999999995</v>
      </c>
      <c r="H144">
        <v>80.34</v>
      </c>
      <c r="I144">
        <v>79.78</v>
      </c>
      <c r="J144">
        <v>79.260000000000005</v>
      </c>
      <c r="K144">
        <v>78.75</v>
      </c>
      <c r="L144">
        <v>78.3</v>
      </c>
      <c r="M144">
        <v>77.86</v>
      </c>
      <c r="N144">
        <v>77.42</v>
      </c>
      <c r="O144">
        <v>77.010000000000005</v>
      </c>
    </row>
    <row r="145" spans="1:15" x14ac:dyDescent="0.35">
      <c r="A145" s="1">
        <v>45226</v>
      </c>
      <c r="B145">
        <v>80.349999999999994</v>
      </c>
      <c r="C145">
        <v>90.28</v>
      </c>
      <c r="D145">
        <v>88.75</v>
      </c>
      <c r="E145">
        <v>85.54</v>
      </c>
      <c r="F145">
        <v>84.7</v>
      </c>
      <c r="G145">
        <v>83.84</v>
      </c>
      <c r="H145">
        <v>83.05</v>
      </c>
      <c r="I145">
        <v>82.36</v>
      </c>
      <c r="J145">
        <v>81.739999999999995</v>
      </c>
      <c r="K145">
        <v>81.150000000000006</v>
      </c>
      <c r="L145">
        <v>80.599999999999994</v>
      </c>
      <c r="M145">
        <v>80.069999999999993</v>
      </c>
      <c r="N145">
        <v>79.569999999999993</v>
      </c>
      <c r="O145">
        <v>79.09</v>
      </c>
    </row>
    <row r="146" spans="1:15" x14ac:dyDescent="0.35">
      <c r="A146" s="1">
        <v>45225</v>
      </c>
      <c r="B146">
        <v>80.349999999999994</v>
      </c>
      <c r="C146">
        <v>90.28</v>
      </c>
      <c r="D146">
        <v>88.75</v>
      </c>
      <c r="E146">
        <v>83.21</v>
      </c>
      <c r="F146">
        <v>82.54</v>
      </c>
      <c r="G146">
        <v>81.84</v>
      </c>
      <c r="H146">
        <v>81.19</v>
      </c>
      <c r="I146">
        <v>80.63</v>
      </c>
      <c r="J146">
        <v>80.11</v>
      </c>
      <c r="K146">
        <v>79.61</v>
      </c>
      <c r="L146">
        <v>79.12</v>
      </c>
      <c r="M146">
        <v>78.650000000000006</v>
      </c>
      <c r="N146">
        <v>78.2</v>
      </c>
      <c r="O146">
        <v>77.760000000000005</v>
      </c>
    </row>
    <row r="147" spans="1:15" x14ac:dyDescent="0.35">
      <c r="A147" s="1">
        <v>45224</v>
      </c>
      <c r="B147">
        <v>80.349999999999994</v>
      </c>
      <c r="C147">
        <v>90.28</v>
      </c>
      <c r="D147">
        <v>88.75</v>
      </c>
      <c r="E147">
        <v>85.39</v>
      </c>
      <c r="F147">
        <v>84.69</v>
      </c>
      <c r="G147">
        <v>83.86</v>
      </c>
      <c r="H147">
        <v>83.08</v>
      </c>
      <c r="I147">
        <v>82.41</v>
      </c>
      <c r="J147">
        <v>81.8</v>
      </c>
      <c r="K147">
        <v>81.22</v>
      </c>
      <c r="L147">
        <v>80.650000000000006</v>
      </c>
      <c r="M147">
        <v>80.11</v>
      </c>
      <c r="N147">
        <v>79.59</v>
      </c>
      <c r="O147">
        <v>79.09</v>
      </c>
    </row>
    <row r="148" spans="1:15" x14ac:dyDescent="0.35">
      <c r="A148" s="1">
        <v>45223</v>
      </c>
      <c r="B148">
        <v>80.349999999999994</v>
      </c>
      <c r="C148">
        <v>90.28</v>
      </c>
      <c r="D148">
        <v>88.75</v>
      </c>
      <c r="E148">
        <v>83.74</v>
      </c>
      <c r="F148">
        <v>82.97</v>
      </c>
      <c r="G148">
        <v>82.14</v>
      </c>
      <c r="H148">
        <v>81.39</v>
      </c>
      <c r="I148">
        <v>80.73</v>
      </c>
      <c r="J148">
        <v>80.13</v>
      </c>
      <c r="K148">
        <v>79.569999999999993</v>
      </c>
      <c r="L148">
        <v>79.05</v>
      </c>
      <c r="M148">
        <v>78.55</v>
      </c>
      <c r="N148">
        <v>78.069999999999993</v>
      </c>
      <c r="O148">
        <v>77.61</v>
      </c>
    </row>
    <row r="149" spans="1:15" x14ac:dyDescent="0.35">
      <c r="A149" s="1">
        <v>45222</v>
      </c>
      <c r="B149">
        <v>80.349999999999994</v>
      </c>
      <c r="C149">
        <v>90.28</v>
      </c>
      <c r="D149">
        <v>88.75</v>
      </c>
      <c r="E149">
        <v>85.49</v>
      </c>
      <c r="F149">
        <v>84.42</v>
      </c>
      <c r="G149">
        <v>83.4</v>
      </c>
      <c r="H149">
        <v>82.51</v>
      </c>
      <c r="I149">
        <v>81.760000000000005</v>
      </c>
      <c r="J149">
        <v>81.099999999999994</v>
      </c>
      <c r="K149">
        <v>80.48</v>
      </c>
      <c r="L149">
        <v>79.91</v>
      </c>
      <c r="M149">
        <v>79.36</v>
      </c>
      <c r="N149">
        <v>78.81</v>
      </c>
      <c r="O149">
        <v>78.31</v>
      </c>
    </row>
    <row r="150" spans="1:15" x14ac:dyDescent="0.35">
      <c r="A150" s="1">
        <v>45219</v>
      </c>
      <c r="B150">
        <v>80.349999999999994</v>
      </c>
      <c r="C150">
        <v>90.28</v>
      </c>
      <c r="D150">
        <v>88.75</v>
      </c>
      <c r="E150">
        <v>88.08</v>
      </c>
      <c r="F150">
        <v>86.82</v>
      </c>
      <c r="G150">
        <v>85.57</v>
      </c>
      <c r="H150">
        <v>84.47</v>
      </c>
      <c r="I150">
        <v>83.54</v>
      </c>
      <c r="J150">
        <v>82.73</v>
      </c>
      <c r="K150">
        <v>81.99</v>
      </c>
      <c r="L150">
        <v>81.3</v>
      </c>
      <c r="M150">
        <v>80.66</v>
      </c>
      <c r="N150">
        <v>80.05</v>
      </c>
      <c r="O150">
        <v>79.47</v>
      </c>
    </row>
    <row r="151" spans="1:15" x14ac:dyDescent="0.35">
      <c r="A151" s="1">
        <v>45218</v>
      </c>
      <c r="B151">
        <v>80.349999999999994</v>
      </c>
      <c r="C151">
        <v>90.28</v>
      </c>
      <c r="D151">
        <v>89.37</v>
      </c>
      <c r="E151">
        <v>88.37</v>
      </c>
      <c r="F151">
        <v>87.06</v>
      </c>
      <c r="G151">
        <v>85.79</v>
      </c>
      <c r="H151">
        <v>84.69</v>
      </c>
      <c r="I151">
        <v>83.77</v>
      </c>
      <c r="J151">
        <v>82.98</v>
      </c>
      <c r="K151">
        <v>82.27</v>
      </c>
      <c r="L151">
        <v>81.599999999999994</v>
      </c>
      <c r="M151">
        <v>80.97</v>
      </c>
      <c r="N151">
        <v>80.38</v>
      </c>
      <c r="O151">
        <v>79.83</v>
      </c>
    </row>
    <row r="152" spans="1:15" x14ac:dyDescent="0.35">
      <c r="A152" s="1">
        <v>45217</v>
      </c>
      <c r="B152">
        <v>80.349999999999994</v>
      </c>
      <c r="C152">
        <v>90.28</v>
      </c>
      <c r="D152">
        <v>88.32</v>
      </c>
      <c r="E152">
        <v>87.27</v>
      </c>
      <c r="F152">
        <v>86.09</v>
      </c>
      <c r="G152">
        <v>84.97</v>
      </c>
      <c r="H152">
        <v>84.03</v>
      </c>
      <c r="I152">
        <v>83.23</v>
      </c>
      <c r="J152">
        <v>82.53</v>
      </c>
      <c r="K152">
        <v>81.89</v>
      </c>
      <c r="L152">
        <v>81.290000000000006</v>
      </c>
      <c r="M152">
        <v>80.709999999999994</v>
      </c>
      <c r="N152">
        <v>80.17</v>
      </c>
      <c r="O152">
        <v>79.67</v>
      </c>
    </row>
    <row r="153" spans="1:15" x14ac:dyDescent="0.35">
      <c r="A153" s="1">
        <v>45216</v>
      </c>
      <c r="B153">
        <v>80.349999999999994</v>
      </c>
      <c r="C153">
        <v>90.28</v>
      </c>
      <c r="D153">
        <v>86.66</v>
      </c>
      <c r="E153">
        <v>85.44</v>
      </c>
      <c r="F153">
        <v>84.3</v>
      </c>
      <c r="G153">
        <v>83.26</v>
      </c>
      <c r="H153">
        <v>82.42</v>
      </c>
      <c r="I153">
        <v>81.709999999999994</v>
      </c>
      <c r="J153">
        <v>81.08</v>
      </c>
      <c r="K153">
        <v>80.510000000000005</v>
      </c>
      <c r="L153">
        <v>79.97</v>
      </c>
      <c r="M153">
        <v>79.47</v>
      </c>
      <c r="N153">
        <v>79</v>
      </c>
      <c r="O153">
        <v>78.55</v>
      </c>
    </row>
    <row r="154" spans="1:15" x14ac:dyDescent="0.35">
      <c r="A154" s="1">
        <v>45215</v>
      </c>
      <c r="B154">
        <v>80.349999999999994</v>
      </c>
      <c r="C154">
        <v>90.28</v>
      </c>
      <c r="D154">
        <v>86.66</v>
      </c>
      <c r="E154">
        <v>85.26</v>
      </c>
      <c r="F154">
        <v>84.02</v>
      </c>
      <c r="G154">
        <v>82.92</v>
      </c>
      <c r="H154">
        <v>82.04</v>
      </c>
      <c r="I154">
        <v>81.319999999999993</v>
      </c>
      <c r="J154">
        <v>80.709999999999994</v>
      </c>
      <c r="K154">
        <v>80.150000000000006</v>
      </c>
      <c r="L154">
        <v>79.63</v>
      </c>
      <c r="M154">
        <v>79.14</v>
      </c>
      <c r="N154">
        <v>78.680000000000007</v>
      </c>
      <c r="O154">
        <v>78.239999999999995</v>
      </c>
    </row>
    <row r="155" spans="1:15" x14ac:dyDescent="0.35">
      <c r="A155" s="1">
        <v>45212</v>
      </c>
      <c r="B155">
        <v>80.349999999999994</v>
      </c>
      <c r="C155">
        <v>90.28</v>
      </c>
      <c r="D155">
        <v>87.69</v>
      </c>
      <c r="E155">
        <v>86.35</v>
      </c>
      <c r="F155">
        <v>85.08</v>
      </c>
      <c r="G155">
        <v>83.89</v>
      </c>
      <c r="H155">
        <v>82.92</v>
      </c>
      <c r="I155">
        <v>82.14</v>
      </c>
      <c r="J155">
        <v>81.47</v>
      </c>
      <c r="K155">
        <v>80.87</v>
      </c>
      <c r="L155">
        <v>80.33</v>
      </c>
      <c r="M155">
        <v>79.81</v>
      </c>
      <c r="N155">
        <v>79.290000000000006</v>
      </c>
      <c r="O155">
        <v>78.819999999999993</v>
      </c>
    </row>
    <row r="156" spans="1:15" x14ac:dyDescent="0.35">
      <c r="A156" s="1">
        <v>45211</v>
      </c>
      <c r="B156">
        <v>80.349999999999994</v>
      </c>
      <c r="C156">
        <v>90.28</v>
      </c>
      <c r="D156">
        <v>82.91</v>
      </c>
      <c r="E156">
        <v>81.8</v>
      </c>
      <c r="F156">
        <v>80.73</v>
      </c>
      <c r="G156">
        <v>79.790000000000006</v>
      </c>
      <c r="H156">
        <v>79.040000000000006</v>
      </c>
      <c r="I156">
        <v>78.44</v>
      </c>
      <c r="J156">
        <v>77.95</v>
      </c>
      <c r="K156">
        <v>77.510000000000005</v>
      </c>
      <c r="L156">
        <v>77.09</v>
      </c>
      <c r="M156">
        <v>76.680000000000007</v>
      </c>
      <c r="N156">
        <v>76.28</v>
      </c>
      <c r="O156">
        <v>75.89</v>
      </c>
    </row>
    <row r="157" spans="1:15" x14ac:dyDescent="0.35">
      <c r="A157" s="1">
        <v>45210</v>
      </c>
      <c r="B157">
        <v>80.349999999999994</v>
      </c>
      <c r="C157">
        <v>90.28</v>
      </c>
      <c r="D157">
        <v>83.49</v>
      </c>
      <c r="E157">
        <v>82.07</v>
      </c>
      <c r="F157">
        <v>80.92</v>
      </c>
      <c r="G157">
        <v>79.959999999999994</v>
      </c>
      <c r="H157">
        <v>79.209999999999994</v>
      </c>
      <c r="I157">
        <v>78.599999999999994</v>
      </c>
      <c r="J157">
        <v>78.09</v>
      </c>
      <c r="K157">
        <v>77.62</v>
      </c>
      <c r="L157">
        <v>77.180000000000007</v>
      </c>
      <c r="M157">
        <v>76.760000000000005</v>
      </c>
      <c r="N157">
        <v>76.349999999999994</v>
      </c>
      <c r="O157">
        <v>75.97</v>
      </c>
    </row>
    <row r="158" spans="1:15" x14ac:dyDescent="0.35">
      <c r="A158" s="1">
        <v>45209</v>
      </c>
      <c r="B158">
        <v>80.349999999999994</v>
      </c>
      <c r="C158">
        <v>90.28</v>
      </c>
      <c r="D158">
        <v>85.97</v>
      </c>
      <c r="E158">
        <v>84.13</v>
      </c>
      <c r="F158">
        <v>82.57</v>
      </c>
      <c r="G158">
        <v>81.290000000000006</v>
      </c>
      <c r="H158">
        <v>80.31</v>
      </c>
      <c r="I158">
        <v>79.53</v>
      </c>
      <c r="J158">
        <v>78.91</v>
      </c>
      <c r="K158">
        <v>78.36</v>
      </c>
      <c r="L158">
        <v>77.84</v>
      </c>
      <c r="M158">
        <v>77.34</v>
      </c>
      <c r="N158">
        <v>76.88</v>
      </c>
      <c r="O158">
        <v>76.430000000000007</v>
      </c>
    </row>
    <row r="159" spans="1:15" x14ac:dyDescent="0.35">
      <c r="A159" s="1">
        <v>45208</v>
      </c>
      <c r="B159">
        <v>80.349999999999994</v>
      </c>
      <c r="C159">
        <v>90.28</v>
      </c>
      <c r="D159">
        <v>86.38</v>
      </c>
      <c r="E159">
        <v>84.6</v>
      </c>
      <c r="F159">
        <v>83</v>
      </c>
      <c r="G159">
        <v>81.62</v>
      </c>
      <c r="H159">
        <v>80.510000000000005</v>
      </c>
      <c r="I159">
        <v>79.599999999999994</v>
      </c>
      <c r="J159">
        <v>78.87</v>
      </c>
      <c r="K159">
        <v>78.239999999999995</v>
      </c>
      <c r="L159">
        <v>77.64</v>
      </c>
      <c r="M159">
        <v>77.069999999999993</v>
      </c>
      <c r="N159">
        <v>76.540000000000006</v>
      </c>
      <c r="O159">
        <v>76.040000000000006</v>
      </c>
    </row>
    <row r="160" spans="1:15" x14ac:dyDescent="0.35">
      <c r="A160" s="1">
        <v>45205</v>
      </c>
      <c r="B160">
        <v>80.349999999999994</v>
      </c>
      <c r="C160">
        <v>90.28</v>
      </c>
      <c r="D160">
        <v>82.79</v>
      </c>
      <c r="E160">
        <v>81.28</v>
      </c>
      <c r="F160">
        <v>79.83</v>
      </c>
      <c r="G160">
        <v>78.64</v>
      </c>
      <c r="H160">
        <v>77.709999999999994</v>
      </c>
      <c r="I160">
        <v>76.94</v>
      </c>
      <c r="J160">
        <v>76.31</v>
      </c>
      <c r="K160">
        <v>75.75</v>
      </c>
      <c r="L160">
        <v>75.22</v>
      </c>
      <c r="M160">
        <v>74.73</v>
      </c>
      <c r="N160">
        <v>74.25</v>
      </c>
      <c r="O160">
        <v>73.81</v>
      </c>
    </row>
    <row r="161" spans="1:15" x14ac:dyDescent="0.35">
      <c r="A161" s="1">
        <v>45204</v>
      </c>
      <c r="B161">
        <v>80.349999999999994</v>
      </c>
      <c r="C161">
        <v>90.28</v>
      </c>
      <c r="D161">
        <v>82.31</v>
      </c>
      <c r="E161">
        <v>80.81</v>
      </c>
      <c r="F161">
        <v>79.41</v>
      </c>
      <c r="G161">
        <v>78.239999999999995</v>
      </c>
      <c r="H161">
        <v>77.33</v>
      </c>
      <c r="I161">
        <v>76.599999999999994</v>
      </c>
      <c r="J161">
        <v>75.989999999999995</v>
      </c>
      <c r="K161">
        <v>75.430000000000007</v>
      </c>
      <c r="L161">
        <v>74.92</v>
      </c>
      <c r="M161">
        <v>74.45</v>
      </c>
      <c r="N161">
        <v>73.989999999999995</v>
      </c>
      <c r="O161">
        <v>73.569999999999993</v>
      </c>
    </row>
    <row r="162" spans="1:15" x14ac:dyDescent="0.35">
      <c r="A162" s="1">
        <v>45203</v>
      </c>
      <c r="B162">
        <v>80.349999999999994</v>
      </c>
      <c r="C162">
        <v>90.28</v>
      </c>
      <c r="D162">
        <v>84.22</v>
      </c>
      <c r="E162">
        <v>82.55</v>
      </c>
      <c r="F162">
        <v>80.98</v>
      </c>
      <c r="G162">
        <v>79.62</v>
      </c>
      <c r="H162">
        <v>78.58</v>
      </c>
      <c r="I162">
        <v>77.78</v>
      </c>
      <c r="J162">
        <v>77.13</v>
      </c>
      <c r="K162">
        <v>76.56</v>
      </c>
      <c r="L162">
        <v>76.040000000000006</v>
      </c>
      <c r="M162">
        <v>75.55</v>
      </c>
      <c r="N162">
        <v>75.09</v>
      </c>
      <c r="O162">
        <v>74.66</v>
      </c>
    </row>
    <row r="163" spans="1:15" x14ac:dyDescent="0.35">
      <c r="A163" s="1">
        <v>45202</v>
      </c>
      <c r="B163">
        <v>80.349999999999994</v>
      </c>
      <c r="C163">
        <v>90.28</v>
      </c>
      <c r="D163">
        <v>89.23</v>
      </c>
      <c r="E163">
        <v>87.44</v>
      </c>
      <c r="F163">
        <v>85.77</v>
      </c>
      <c r="G163">
        <v>84.27</v>
      </c>
      <c r="H163">
        <v>83.09</v>
      </c>
      <c r="I163">
        <v>82.16</v>
      </c>
      <c r="J163">
        <v>81.39</v>
      </c>
      <c r="K163">
        <v>80.73</v>
      </c>
      <c r="L163">
        <v>80.12</v>
      </c>
      <c r="M163">
        <v>79.55</v>
      </c>
      <c r="N163">
        <v>79.010000000000005</v>
      </c>
      <c r="O163">
        <v>78.510000000000005</v>
      </c>
    </row>
    <row r="164" spans="1:15" x14ac:dyDescent="0.35">
      <c r="A164" s="1">
        <v>45201</v>
      </c>
      <c r="B164">
        <v>80.349999999999994</v>
      </c>
      <c r="C164">
        <v>90.28</v>
      </c>
      <c r="D164">
        <v>88.82</v>
      </c>
      <c r="E164">
        <v>87.17</v>
      </c>
      <c r="F164">
        <v>85.62</v>
      </c>
      <c r="G164">
        <v>84.2</v>
      </c>
      <c r="H164">
        <v>83.07</v>
      </c>
      <c r="I164">
        <v>82.15</v>
      </c>
      <c r="J164">
        <v>81.39</v>
      </c>
      <c r="K164">
        <v>80.709999999999994</v>
      </c>
      <c r="L164">
        <v>80.09</v>
      </c>
      <c r="M164">
        <v>79.489999999999995</v>
      </c>
      <c r="N164">
        <v>78.94</v>
      </c>
      <c r="O164">
        <v>78.430000000000007</v>
      </c>
    </row>
    <row r="165" spans="1:15" x14ac:dyDescent="0.35">
      <c r="A165" s="1">
        <v>45198</v>
      </c>
      <c r="B165">
        <v>80.349999999999994</v>
      </c>
      <c r="C165">
        <v>90.28</v>
      </c>
      <c r="D165">
        <v>90.79</v>
      </c>
      <c r="E165">
        <v>88.8</v>
      </c>
      <c r="F165">
        <v>86.98</v>
      </c>
      <c r="G165">
        <v>85.27</v>
      </c>
      <c r="H165">
        <v>83.88</v>
      </c>
      <c r="I165">
        <v>82.78</v>
      </c>
      <c r="J165">
        <v>81.88</v>
      </c>
      <c r="K165">
        <v>81.12</v>
      </c>
      <c r="L165">
        <v>80.44</v>
      </c>
      <c r="M165">
        <v>79.83</v>
      </c>
      <c r="N165">
        <v>79.260000000000005</v>
      </c>
      <c r="O165">
        <v>78.73</v>
      </c>
    </row>
    <row r="166" spans="1:15" x14ac:dyDescent="0.35">
      <c r="A166" s="1">
        <v>45197</v>
      </c>
      <c r="B166">
        <v>80.349999999999994</v>
      </c>
      <c r="C166">
        <v>90.28</v>
      </c>
      <c r="D166">
        <v>91.71</v>
      </c>
      <c r="E166">
        <v>89.59</v>
      </c>
      <c r="F166">
        <v>87.75</v>
      </c>
      <c r="G166">
        <v>85.98</v>
      </c>
      <c r="H166">
        <v>84.55</v>
      </c>
      <c r="I166">
        <v>83.42</v>
      </c>
      <c r="J166">
        <v>82.49</v>
      </c>
      <c r="K166">
        <v>81.7</v>
      </c>
      <c r="L166">
        <v>80.989999999999995</v>
      </c>
      <c r="M166">
        <v>80.34</v>
      </c>
      <c r="N166">
        <v>79.75</v>
      </c>
      <c r="O166">
        <v>79.22</v>
      </c>
    </row>
    <row r="167" spans="1:15" x14ac:dyDescent="0.35">
      <c r="A167" s="1">
        <v>45196</v>
      </c>
      <c r="B167">
        <v>80.349999999999994</v>
      </c>
      <c r="C167">
        <v>90.28</v>
      </c>
      <c r="D167">
        <v>93.68</v>
      </c>
      <c r="E167">
        <v>91.3</v>
      </c>
      <c r="F167">
        <v>89.3</v>
      </c>
      <c r="G167">
        <v>87.42</v>
      </c>
      <c r="H167">
        <v>85.86</v>
      </c>
      <c r="I167">
        <v>84.6</v>
      </c>
      <c r="J167">
        <v>83.59</v>
      </c>
      <c r="K167">
        <v>82.74</v>
      </c>
      <c r="L167">
        <v>81.98</v>
      </c>
      <c r="M167">
        <v>81.290000000000006</v>
      </c>
      <c r="N167">
        <v>80.650000000000006</v>
      </c>
      <c r="O167">
        <v>80.08</v>
      </c>
    </row>
    <row r="168" spans="1:15" x14ac:dyDescent="0.35">
      <c r="A168" s="1">
        <v>45195</v>
      </c>
      <c r="B168">
        <v>80.349999999999994</v>
      </c>
      <c r="C168">
        <v>90.28</v>
      </c>
      <c r="D168">
        <v>90.39</v>
      </c>
      <c r="E168">
        <v>88.78</v>
      </c>
      <c r="F168">
        <v>87.22</v>
      </c>
      <c r="G168">
        <v>85.71</v>
      </c>
      <c r="H168">
        <v>84.44</v>
      </c>
      <c r="I168">
        <v>83.4</v>
      </c>
      <c r="J168">
        <v>82.54</v>
      </c>
      <c r="K168">
        <v>81.78</v>
      </c>
      <c r="L168">
        <v>81.09</v>
      </c>
      <c r="M168">
        <v>80.45</v>
      </c>
      <c r="N168">
        <v>79.87</v>
      </c>
      <c r="O168">
        <v>79.34</v>
      </c>
    </row>
    <row r="169" spans="1:15" x14ac:dyDescent="0.35">
      <c r="A169" s="1">
        <v>45194</v>
      </c>
      <c r="B169">
        <v>80.349999999999994</v>
      </c>
      <c r="C169">
        <v>90.28</v>
      </c>
      <c r="D169">
        <v>89.68</v>
      </c>
      <c r="E169">
        <v>88.17</v>
      </c>
      <c r="F169">
        <v>86.7</v>
      </c>
      <c r="G169">
        <v>85.29</v>
      </c>
      <c r="H169">
        <v>84.08</v>
      </c>
      <c r="I169">
        <v>83.08</v>
      </c>
      <c r="J169">
        <v>82.24</v>
      </c>
      <c r="K169">
        <v>81.48</v>
      </c>
      <c r="L169">
        <v>80.790000000000006</v>
      </c>
      <c r="M169">
        <v>80.16</v>
      </c>
      <c r="N169">
        <v>79.58</v>
      </c>
      <c r="O169">
        <v>79.05</v>
      </c>
    </row>
    <row r="170" spans="1:15" x14ac:dyDescent="0.35">
      <c r="A170" s="1">
        <v>45191</v>
      </c>
      <c r="B170">
        <v>80.349999999999994</v>
      </c>
      <c r="C170">
        <v>90.28</v>
      </c>
      <c r="D170">
        <v>90.03</v>
      </c>
      <c r="E170">
        <v>88.35</v>
      </c>
      <c r="F170">
        <v>86.76</v>
      </c>
      <c r="G170">
        <v>85.33</v>
      </c>
      <c r="H170">
        <v>84.13</v>
      </c>
      <c r="I170">
        <v>83.13</v>
      </c>
      <c r="J170">
        <v>82.28</v>
      </c>
      <c r="K170">
        <v>81.53</v>
      </c>
      <c r="L170">
        <v>80.819999999999993</v>
      </c>
      <c r="M170">
        <v>80.17</v>
      </c>
      <c r="N170">
        <v>79.569999999999993</v>
      </c>
      <c r="O170">
        <v>79.02</v>
      </c>
    </row>
    <row r="171" spans="1:15" x14ac:dyDescent="0.35">
      <c r="A171" s="1">
        <v>45190</v>
      </c>
      <c r="B171">
        <v>80.349999999999994</v>
      </c>
      <c r="C171">
        <v>90.28</v>
      </c>
      <c r="D171">
        <v>89.63</v>
      </c>
      <c r="E171">
        <v>88.32</v>
      </c>
      <c r="F171">
        <v>87.06</v>
      </c>
      <c r="G171">
        <v>85.83</v>
      </c>
      <c r="H171">
        <v>84.74</v>
      </c>
      <c r="I171">
        <v>83.81</v>
      </c>
      <c r="J171">
        <v>83</v>
      </c>
      <c r="K171">
        <v>82.28</v>
      </c>
      <c r="L171">
        <v>81.61</v>
      </c>
      <c r="M171">
        <v>81</v>
      </c>
      <c r="N171">
        <v>80.430000000000007</v>
      </c>
      <c r="O171">
        <v>79.900000000000006</v>
      </c>
    </row>
    <row r="172" spans="1:15" x14ac:dyDescent="0.35">
      <c r="A172" s="1">
        <v>45189</v>
      </c>
      <c r="B172">
        <v>80.349999999999994</v>
      </c>
      <c r="C172">
        <v>90.28</v>
      </c>
      <c r="D172">
        <v>89.66</v>
      </c>
      <c r="E172">
        <v>88.34</v>
      </c>
      <c r="F172">
        <v>87.06</v>
      </c>
      <c r="G172">
        <v>85.83</v>
      </c>
      <c r="H172">
        <v>84.74</v>
      </c>
      <c r="I172">
        <v>83.8</v>
      </c>
      <c r="J172">
        <v>83</v>
      </c>
      <c r="K172">
        <v>82.29</v>
      </c>
      <c r="L172">
        <v>81.61</v>
      </c>
      <c r="M172">
        <v>80.98</v>
      </c>
      <c r="N172">
        <v>80.400000000000006</v>
      </c>
      <c r="O172">
        <v>79.86</v>
      </c>
    </row>
    <row r="173" spans="1:15" x14ac:dyDescent="0.35">
      <c r="A173" s="1">
        <v>45188</v>
      </c>
      <c r="B173">
        <v>80.349999999999994</v>
      </c>
      <c r="C173">
        <v>91.2</v>
      </c>
      <c r="D173">
        <v>90.48</v>
      </c>
      <c r="E173">
        <v>89.17</v>
      </c>
      <c r="F173">
        <v>87.89</v>
      </c>
      <c r="G173">
        <v>86.65</v>
      </c>
      <c r="H173">
        <v>85.53</v>
      </c>
      <c r="I173">
        <v>84.55</v>
      </c>
      <c r="J173">
        <v>83.7</v>
      </c>
      <c r="K173">
        <v>82.94</v>
      </c>
      <c r="L173">
        <v>82.22</v>
      </c>
      <c r="M173">
        <v>81.55</v>
      </c>
      <c r="N173">
        <v>80.92</v>
      </c>
      <c r="O173">
        <v>80.33</v>
      </c>
    </row>
    <row r="174" spans="1:15" x14ac:dyDescent="0.35">
      <c r="A174" s="1">
        <v>45187</v>
      </c>
      <c r="B174">
        <v>80.349999999999994</v>
      </c>
      <c r="C174">
        <v>91.48</v>
      </c>
      <c r="D174">
        <v>90.58</v>
      </c>
      <c r="E174">
        <v>89.26</v>
      </c>
      <c r="F174">
        <v>88.01</v>
      </c>
      <c r="G174">
        <v>86.79</v>
      </c>
      <c r="H174">
        <v>85.7</v>
      </c>
      <c r="I174">
        <v>84.74</v>
      </c>
      <c r="J174">
        <v>83.89</v>
      </c>
      <c r="K174">
        <v>83.14</v>
      </c>
      <c r="L174">
        <v>82.39</v>
      </c>
      <c r="M174">
        <v>81.7</v>
      </c>
      <c r="N174">
        <v>81.069999999999993</v>
      </c>
      <c r="O174">
        <v>80.47</v>
      </c>
    </row>
    <row r="175" spans="1:15" x14ac:dyDescent="0.35">
      <c r="A175" s="1">
        <v>45184</v>
      </c>
      <c r="B175">
        <v>80.349999999999994</v>
      </c>
      <c r="C175">
        <v>90.77</v>
      </c>
      <c r="D175">
        <v>90.02</v>
      </c>
      <c r="E175">
        <v>88.97</v>
      </c>
      <c r="F175">
        <v>87.92</v>
      </c>
      <c r="G175">
        <v>86.85</v>
      </c>
      <c r="H175">
        <v>85.85</v>
      </c>
      <c r="I175">
        <v>84.93</v>
      </c>
      <c r="J175">
        <v>84.09</v>
      </c>
      <c r="K175">
        <v>83.3</v>
      </c>
      <c r="L175">
        <v>82.53</v>
      </c>
      <c r="M175">
        <v>81.819999999999993</v>
      </c>
      <c r="N175">
        <v>81.150000000000006</v>
      </c>
      <c r="O175">
        <v>80.52</v>
      </c>
    </row>
    <row r="176" spans="1:15" x14ac:dyDescent="0.35">
      <c r="A176" s="1">
        <v>45183</v>
      </c>
      <c r="B176">
        <v>80.349999999999994</v>
      </c>
      <c r="C176">
        <v>90.16</v>
      </c>
      <c r="D176">
        <v>89.61</v>
      </c>
      <c r="E176">
        <v>88.81</v>
      </c>
      <c r="F176">
        <v>87.9</v>
      </c>
      <c r="G176">
        <v>86.95</v>
      </c>
      <c r="H176">
        <v>86.04</v>
      </c>
      <c r="I176">
        <v>85.17</v>
      </c>
      <c r="J176">
        <v>84.36</v>
      </c>
      <c r="K176">
        <v>83.57</v>
      </c>
      <c r="L176">
        <v>82.8</v>
      </c>
      <c r="M176">
        <v>82.09</v>
      </c>
      <c r="N176">
        <v>81.42</v>
      </c>
      <c r="O176">
        <v>80.790000000000006</v>
      </c>
    </row>
    <row r="177" spans="1:15" x14ac:dyDescent="0.35">
      <c r="A177" s="1">
        <v>45182</v>
      </c>
      <c r="B177">
        <v>80.349999999999994</v>
      </c>
      <c r="C177">
        <v>88.52</v>
      </c>
      <c r="D177">
        <v>87.88</v>
      </c>
      <c r="E177">
        <v>87.11</v>
      </c>
      <c r="F177">
        <v>86.27</v>
      </c>
      <c r="G177">
        <v>85.4</v>
      </c>
      <c r="H177">
        <v>84.58</v>
      </c>
      <c r="I177">
        <v>83.79</v>
      </c>
      <c r="J177">
        <v>83.04</v>
      </c>
      <c r="K177">
        <v>82.32</v>
      </c>
      <c r="L177">
        <v>81.61</v>
      </c>
      <c r="M177">
        <v>80.95</v>
      </c>
      <c r="N177">
        <v>80.34</v>
      </c>
      <c r="O177">
        <v>79.760000000000005</v>
      </c>
    </row>
    <row r="178" spans="1:15" x14ac:dyDescent="0.35">
      <c r="A178" s="1">
        <v>45181</v>
      </c>
      <c r="B178">
        <v>80.349999999999994</v>
      </c>
      <c r="C178">
        <v>88.84</v>
      </c>
      <c r="D178">
        <v>88.16</v>
      </c>
      <c r="E178">
        <v>87.36</v>
      </c>
      <c r="F178">
        <v>86.5</v>
      </c>
      <c r="G178">
        <v>85.63</v>
      </c>
      <c r="H178">
        <v>84.8</v>
      </c>
      <c r="I178">
        <v>84.01</v>
      </c>
      <c r="J178">
        <v>83.26</v>
      </c>
      <c r="K178">
        <v>82.52</v>
      </c>
      <c r="L178">
        <v>81.81</v>
      </c>
      <c r="M178">
        <v>81.150000000000006</v>
      </c>
      <c r="N178">
        <v>80.55</v>
      </c>
      <c r="O178">
        <v>79.97</v>
      </c>
    </row>
    <row r="179" spans="1:15" x14ac:dyDescent="0.35">
      <c r="A179" s="1">
        <v>45180</v>
      </c>
      <c r="B179">
        <v>80.349999999999994</v>
      </c>
      <c r="C179">
        <v>87.29</v>
      </c>
      <c r="D179">
        <v>86.66</v>
      </c>
      <c r="E179">
        <v>85.94</v>
      </c>
      <c r="F179">
        <v>85.15</v>
      </c>
      <c r="G179">
        <v>84.35</v>
      </c>
      <c r="H179">
        <v>83.6</v>
      </c>
      <c r="I179">
        <v>82.9</v>
      </c>
      <c r="J179">
        <v>82.24</v>
      </c>
      <c r="K179">
        <v>81.569999999999993</v>
      </c>
      <c r="L179">
        <v>80.94</v>
      </c>
      <c r="M179">
        <v>80.349999999999994</v>
      </c>
      <c r="N179">
        <v>79.8</v>
      </c>
      <c r="O179">
        <v>79.27</v>
      </c>
    </row>
    <row r="180" spans="1:15" x14ac:dyDescent="0.35">
      <c r="A180" s="1">
        <v>45177</v>
      </c>
      <c r="B180">
        <v>80.349999999999994</v>
      </c>
      <c r="C180">
        <v>87.51</v>
      </c>
      <c r="D180">
        <v>86.81</v>
      </c>
      <c r="E180">
        <v>86</v>
      </c>
      <c r="F180">
        <v>85.15</v>
      </c>
      <c r="G180">
        <v>84.31</v>
      </c>
      <c r="H180">
        <v>83.53</v>
      </c>
      <c r="I180">
        <v>82.81</v>
      </c>
      <c r="J180">
        <v>82.14</v>
      </c>
      <c r="K180">
        <v>81.48</v>
      </c>
      <c r="L180">
        <v>80.84</v>
      </c>
      <c r="M180">
        <v>80.25</v>
      </c>
      <c r="N180">
        <v>79.69</v>
      </c>
      <c r="O180">
        <v>79.16</v>
      </c>
    </row>
    <row r="181" spans="1:15" x14ac:dyDescent="0.35">
      <c r="A181" s="1">
        <v>45176</v>
      </c>
      <c r="B181">
        <v>80.349999999999994</v>
      </c>
      <c r="C181">
        <v>86.87</v>
      </c>
      <c r="D181">
        <v>86.15</v>
      </c>
      <c r="E181">
        <v>85.32</v>
      </c>
      <c r="F181">
        <v>84.49</v>
      </c>
      <c r="G181">
        <v>83.69</v>
      </c>
      <c r="H181">
        <v>82.96</v>
      </c>
      <c r="I181">
        <v>82.28</v>
      </c>
      <c r="J181">
        <v>81.650000000000006</v>
      </c>
      <c r="K181">
        <v>81.03</v>
      </c>
      <c r="L181">
        <v>80.430000000000007</v>
      </c>
      <c r="M181">
        <v>79.87</v>
      </c>
      <c r="N181">
        <v>79.349999999999994</v>
      </c>
      <c r="O181">
        <v>78.849999999999994</v>
      </c>
    </row>
    <row r="182" spans="1:15" x14ac:dyDescent="0.35">
      <c r="A182" s="1">
        <v>45175</v>
      </c>
      <c r="B182">
        <v>80.349999999999994</v>
      </c>
      <c r="C182">
        <v>87.54</v>
      </c>
      <c r="D182">
        <v>86.79</v>
      </c>
      <c r="E182">
        <v>85.93</v>
      </c>
      <c r="F182">
        <v>85.06</v>
      </c>
      <c r="G182">
        <v>84.22</v>
      </c>
      <c r="H182">
        <v>83.44</v>
      </c>
      <c r="I182">
        <v>82.72</v>
      </c>
      <c r="J182">
        <v>82.04</v>
      </c>
      <c r="K182">
        <v>81.400000000000006</v>
      </c>
      <c r="L182">
        <v>80.760000000000005</v>
      </c>
      <c r="M182">
        <v>80.16</v>
      </c>
      <c r="N182">
        <v>79.59</v>
      </c>
      <c r="O182">
        <v>79.040000000000006</v>
      </c>
    </row>
    <row r="183" spans="1:15" x14ac:dyDescent="0.35">
      <c r="A183" s="1">
        <v>45174</v>
      </c>
      <c r="B183">
        <v>80.349999999999994</v>
      </c>
      <c r="C183">
        <v>86.69</v>
      </c>
      <c r="D183">
        <v>86.01</v>
      </c>
      <c r="E183">
        <v>85.21</v>
      </c>
      <c r="F183">
        <v>84.38</v>
      </c>
      <c r="G183">
        <v>83.59</v>
      </c>
      <c r="H183">
        <v>82.87</v>
      </c>
      <c r="I183">
        <v>82.22</v>
      </c>
      <c r="J183">
        <v>81.61</v>
      </c>
      <c r="K183">
        <v>81.03</v>
      </c>
      <c r="L183">
        <v>80.45</v>
      </c>
      <c r="M183">
        <v>79.89</v>
      </c>
      <c r="N183">
        <v>79.38</v>
      </c>
      <c r="O183">
        <v>78.87</v>
      </c>
    </row>
    <row r="184" spans="1:15" x14ac:dyDescent="0.35">
      <c r="A184" s="1">
        <v>45173</v>
      </c>
      <c r="B184">
        <v>80.349999999999994</v>
      </c>
      <c r="C184">
        <v>85.55</v>
      </c>
      <c r="D184">
        <v>84.75</v>
      </c>
      <c r="E184">
        <v>83.9</v>
      </c>
      <c r="F184">
        <v>83.11</v>
      </c>
      <c r="G184">
        <v>82.38</v>
      </c>
      <c r="H184">
        <v>81.72</v>
      </c>
      <c r="I184">
        <v>81.12</v>
      </c>
      <c r="J184">
        <v>80.569999999999993</v>
      </c>
      <c r="K184">
        <v>80.05</v>
      </c>
      <c r="L184">
        <v>79.510000000000005</v>
      </c>
      <c r="M184">
        <v>79</v>
      </c>
      <c r="N184">
        <v>78.5</v>
      </c>
      <c r="O184">
        <v>78.02</v>
      </c>
    </row>
    <row r="185" spans="1:15" x14ac:dyDescent="0.35">
      <c r="A185" s="1">
        <v>45170</v>
      </c>
      <c r="B185">
        <v>80.349999999999994</v>
      </c>
      <c r="C185">
        <v>85.55</v>
      </c>
      <c r="D185">
        <v>84.75</v>
      </c>
      <c r="E185">
        <v>83.9</v>
      </c>
      <c r="F185">
        <v>83.11</v>
      </c>
      <c r="G185">
        <v>82.38</v>
      </c>
      <c r="H185">
        <v>81.72</v>
      </c>
      <c r="I185">
        <v>81.12</v>
      </c>
      <c r="J185">
        <v>80.569999999999993</v>
      </c>
      <c r="K185">
        <v>80.05</v>
      </c>
      <c r="L185">
        <v>79.510000000000005</v>
      </c>
      <c r="M185">
        <v>79</v>
      </c>
      <c r="N185">
        <v>78.5</v>
      </c>
      <c r="O185">
        <v>78.02</v>
      </c>
    </row>
    <row r="186" spans="1:15" x14ac:dyDescent="0.35">
      <c r="A186" s="1">
        <v>45169</v>
      </c>
      <c r="B186">
        <v>80.349999999999994</v>
      </c>
      <c r="C186">
        <v>83.63</v>
      </c>
      <c r="D186">
        <v>82.96</v>
      </c>
      <c r="E186">
        <v>82.26</v>
      </c>
      <c r="F186">
        <v>81.58</v>
      </c>
      <c r="G186">
        <v>80.930000000000007</v>
      </c>
      <c r="H186">
        <v>80.349999999999994</v>
      </c>
      <c r="I186">
        <v>79.81</v>
      </c>
      <c r="J186">
        <v>79.319999999999993</v>
      </c>
      <c r="K186">
        <v>78.84</v>
      </c>
      <c r="L186">
        <v>78.349999999999994</v>
      </c>
      <c r="M186">
        <v>77.87</v>
      </c>
      <c r="N186">
        <v>77.400000000000006</v>
      </c>
      <c r="O186">
        <v>76.94</v>
      </c>
    </row>
    <row r="187" spans="1:15" x14ac:dyDescent="0.35">
      <c r="A187" s="1">
        <v>45168</v>
      </c>
      <c r="B187">
        <v>80.349999999999994</v>
      </c>
      <c r="C187">
        <v>81.63</v>
      </c>
      <c r="D187">
        <v>81.12</v>
      </c>
      <c r="E187">
        <v>80.569999999999993</v>
      </c>
      <c r="F187">
        <v>80.02</v>
      </c>
      <c r="G187">
        <v>79.489999999999995</v>
      </c>
      <c r="H187">
        <v>79</v>
      </c>
      <c r="I187">
        <v>78.540000000000006</v>
      </c>
      <c r="J187">
        <v>78.09</v>
      </c>
      <c r="K187">
        <v>77.680000000000007</v>
      </c>
      <c r="L187">
        <v>77.23</v>
      </c>
      <c r="M187">
        <v>76.8</v>
      </c>
      <c r="N187">
        <v>76.38</v>
      </c>
      <c r="O187">
        <v>75.97</v>
      </c>
    </row>
    <row r="188" spans="1:15" x14ac:dyDescent="0.35">
      <c r="A188" s="1">
        <v>45167</v>
      </c>
      <c r="B188">
        <v>80.349999999999994</v>
      </c>
      <c r="C188">
        <v>81.16</v>
      </c>
      <c r="D188">
        <v>80.680000000000007</v>
      </c>
      <c r="E188">
        <v>80.17</v>
      </c>
      <c r="F188">
        <v>79.67</v>
      </c>
      <c r="G188">
        <v>79.19</v>
      </c>
      <c r="H188">
        <v>78.739999999999995</v>
      </c>
      <c r="I188">
        <v>78.31</v>
      </c>
      <c r="J188">
        <v>77.89</v>
      </c>
      <c r="K188">
        <v>77.489999999999995</v>
      </c>
      <c r="L188">
        <v>77.069999999999993</v>
      </c>
      <c r="M188">
        <v>76.650000000000006</v>
      </c>
      <c r="N188">
        <v>76.25</v>
      </c>
      <c r="O188">
        <v>75.86</v>
      </c>
    </row>
    <row r="189" spans="1:15" x14ac:dyDescent="0.35">
      <c r="A189" s="1">
        <v>45166</v>
      </c>
      <c r="B189">
        <v>80.349999999999994</v>
      </c>
      <c r="C189">
        <v>80.099999999999994</v>
      </c>
      <c r="D189">
        <v>79.67</v>
      </c>
      <c r="E189">
        <v>79.209999999999994</v>
      </c>
      <c r="F189">
        <v>78.760000000000005</v>
      </c>
      <c r="G189">
        <v>78.319999999999993</v>
      </c>
      <c r="H189">
        <v>77.91</v>
      </c>
      <c r="I189">
        <v>77.510000000000005</v>
      </c>
      <c r="J189">
        <v>77.13</v>
      </c>
      <c r="K189">
        <v>76.739999999999995</v>
      </c>
      <c r="L189">
        <v>76.33</v>
      </c>
      <c r="M189">
        <v>75.94</v>
      </c>
      <c r="N189">
        <v>75.55</v>
      </c>
      <c r="O189">
        <v>75.17</v>
      </c>
    </row>
    <row r="190" spans="1:15" x14ac:dyDescent="0.35">
      <c r="A190" s="1">
        <v>45163</v>
      </c>
      <c r="B190">
        <v>80.349999999999994</v>
      </c>
      <c r="C190">
        <v>79.83</v>
      </c>
      <c r="D190">
        <v>79.489999999999995</v>
      </c>
      <c r="E190">
        <v>79.09</v>
      </c>
      <c r="F190">
        <v>78.69</v>
      </c>
      <c r="G190">
        <v>78.290000000000006</v>
      </c>
      <c r="H190">
        <v>77.900000000000006</v>
      </c>
      <c r="I190">
        <v>77.52</v>
      </c>
      <c r="J190">
        <v>77.16</v>
      </c>
      <c r="K190">
        <v>76.8</v>
      </c>
      <c r="L190">
        <v>76.42</v>
      </c>
      <c r="M190">
        <v>76.040000000000006</v>
      </c>
      <c r="N190">
        <v>75.67</v>
      </c>
      <c r="O190">
        <v>75.3</v>
      </c>
    </row>
    <row r="191" spans="1:15" x14ac:dyDescent="0.35">
      <c r="A191" s="1">
        <v>45162</v>
      </c>
      <c r="B191">
        <v>80.349999999999994</v>
      </c>
      <c r="C191">
        <v>79.05</v>
      </c>
      <c r="D191">
        <v>78.66</v>
      </c>
      <c r="E191">
        <v>78.260000000000005</v>
      </c>
      <c r="F191">
        <v>77.87</v>
      </c>
      <c r="G191">
        <v>77.48</v>
      </c>
      <c r="H191">
        <v>77.11</v>
      </c>
      <c r="I191">
        <v>76.760000000000005</v>
      </c>
      <c r="J191">
        <v>76.42</v>
      </c>
      <c r="K191">
        <v>76.069999999999993</v>
      </c>
      <c r="L191">
        <v>75.7</v>
      </c>
      <c r="M191">
        <v>75.33</v>
      </c>
      <c r="N191">
        <v>74.98</v>
      </c>
      <c r="O191">
        <v>74.63</v>
      </c>
    </row>
    <row r="192" spans="1:15" x14ac:dyDescent="0.35">
      <c r="A192" s="1">
        <v>45161</v>
      </c>
      <c r="B192">
        <v>80.349999999999994</v>
      </c>
      <c r="C192">
        <v>78.89</v>
      </c>
      <c r="D192">
        <v>78.59</v>
      </c>
      <c r="E192">
        <v>78.28</v>
      </c>
      <c r="F192">
        <v>77.959999999999994</v>
      </c>
      <c r="G192">
        <v>77.62</v>
      </c>
      <c r="H192">
        <v>77.290000000000006</v>
      </c>
      <c r="I192">
        <v>76.95</v>
      </c>
      <c r="J192">
        <v>76.63</v>
      </c>
      <c r="K192">
        <v>76.3</v>
      </c>
      <c r="L192">
        <v>75.95</v>
      </c>
      <c r="M192">
        <v>75.599999999999994</v>
      </c>
      <c r="N192">
        <v>75.27</v>
      </c>
      <c r="O192">
        <v>74.94</v>
      </c>
    </row>
    <row r="193" spans="1:15" x14ac:dyDescent="0.35">
      <c r="A193" s="1">
        <v>45160</v>
      </c>
      <c r="B193">
        <v>80.349999999999994</v>
      </c>
      <c r="C193">
        <v>79.64</v>
      </c>
      <c r="D193">
        <v>79.349999999999994</v>
      </c>
      <c r="E193">
        <v>79.03</v>
      </c>
      <c r="F193">
        <v>78.7</v>
      </c>
      <c r="G193">
        <v>78.349999999999994</v>
      </c>
      <c r="H193">
        <v>77.989999999999995</v>
      </c>
      <c r="I193">
        <v>77.63</v>
      </c>
      <c r="J193">
        <v>77.28</v>
      </c>
      <c r="K193">
        <v>76.94</v>
      </c>
      <c r="L193">
        <v>76.569999999999993</v>
      </c>
      <c r="M193">
        <v>76.209999999999994</v>
      </c>
      <c r="N193">
        <v>75.86</v>
      </c>
      <c r="O193">
        <v>75.510000000000005</v>
      </c>
    </row>
    <row r="194" spans="1:15" x14ac:dyDescent="0.35">
      <c r="A194" s="1">
        <v>45159</v>
      </c>
      <c r="B194">
        <v>80.72</v>
      </c>
      <c r="C194">
        <v>80.12</v>
      </c>
      <c r="D194">
        <v>79.760000000000005</v>
      </c>
      <c r="E194">
        <v>79.38</v>
      </c>
      <c r="F194">
        <v>79.010000000000005</v>
      </c>
      <c r="G194">
        <v>78.64</v>
      </c>
      <c r="H194">
        <v>78.28</v>
      </c>
      <c r="I194">
        <v>77.92</v>
      </c>
      <c r="J194">
        <v>77.56</v>
      </c>
      <c r="K194">
        <v>77.2</v>
      </c>
      <c r="L194">
        <v>76.819999999999993</v>
      </c>
      <c r="M194">
        <v>76.45</v>
      </c>
      <c r="N194">
        <v>76.099999999999994</v>
      </c>
      <c r="O194">
        <v>75.739999999999995</v>
      </c>
    </row>
    <row r="195" spans="1:15" x14ac:dyDescent="0.35">
      <c r="A195" s="1">
        <v>45156</v>
      </c>
      <c r="B195">
        <v>81.25</v>
      </c>
      <c r="C195">
        <v>80.66</v>
      </c>
      <c r="D195">
        <v>80.2</v>
      </c>
      <c r="E195">
        <v>79.75</v>
      </c>
      <c r="F195">
        <v>79.33</v>
      </c>
      <c r="G195">
        <v>78.92</v>
      </c>
      <c r="H195">
        <v>78.52</v>
      </c>
      <c r="I195">
        <v>78.13</v>
      </c>
      <c r="J195">
        <v>77.75</v>
      </c>
      <c r="K195">
        <v>77.37</v>
      </c>
      <c r="L195">
        <v>76.98</v>
      </c>
      <c r="M195">
        <v>76.569999999999993</v>
      </c>
      <c r="N195">
        <v>76.2</v>
      </c>
      <c r="O195">
        <v>75.83</v>
      </c>
    </row>
    <row r="196" spans="1:15" x14ac:dyDescent="0.35">
      <c r="A196" s="1">
        <v>45155</v>
      </c>
      <c r="B196">
        <v>80.39</v>
      </c>
      <c r="C196">
        <v>79.900000000000006</v>
      </c>
      <c r="D196">
        <v>79.510000000000005</v>
      </c>
      <c r="E196">
        <v>79.11</v>
      </c>
      <c r="F196">
        <v>78.72</v>
      </c>
      <c r="G196">
        <v>78.319999999999993</v>
      </c>
      <c r="H196">
        <v>77.94</v>
      </c>
      <c r="I196">
        <v>77.540000000000006</v>
      </c>
      <c r="J196">
        <v>77.17</v>
      </c>
      <c r="K196">
        <v>76.790000000000006</v>
      </c>
      <c r="L196">
        <v>76.400000000000006</v>
      </c>
      <c r="M196">
        <v>76</v>
      </c>
      <c r="N196">
        <v>75.64</v>
      </c>
      <c r="O196">
        <v>75.260000000000005</v>
      </c>
    </row>
    <row r="197" spans="1:15" x14ac:dyDescent="0.35">
      <c r="A197" s="1">
        <v>45154</v>
      </c>
      <c r="B197">
        <v>79.38</v>
      </c>
      <c r="C197">
        <v>79.02</v>
      </c>
      <c r="D197">
        <v>78.73</v>
      </c>
      <c r="E197">
        <v>78.42</v>
      </c>
      <c r="F197">
        <v>78.09</v>
      </c>
      <c r="G197">
        <v>77.739999999999995</v>
      </c>
      <c r="H197">
        <v>77.38</v>
      </c>
      <c r="I197">
        <v>77.02</v>
      </c>
      <c r="J197">
        <v>76.67</v>
      </c>
      <c r="K197">
        <v>76.3</v>
      </c>
      <c r="L197">
        <v>75.92</v>
      </c>
      <c r="M197">
        <v>75.55</v>
      </c>
      <c r="N197">
        <v>75.2</v>
      </c>
      <c r="O197">
        <v>74.849999999999994</v>
      </c>
    </row>
    <row r="198" spans="1:15" x14ac:dyDescent="0.35">
      <c r="A198" s="1">
        <v>45153</v>
      </c>
      <c r="B198">
        <v>80.989999999999995</v>
      </c>
      <c r="C198">
        <v>80.5</v>
      </c>
      <c r="D198">
        <v>80.05</v>
      </c>
      <c r="E198">
        <v>79.61</v>
      </c>
      <c r="F198">
        <v>79.17</v>
      </c>
      <c r="G198">
        <v>78.72</v>
      </c>
      <c r="H198">
        <v>78.290000000000006</v>
      </c>
      <c r="I198">
        <v>77.849999999999994</v>
      </c>
      <c r="J198">
        <v>77.430000000000007</v>
      </c>
      <c r="K198">
        <v>77.010000000000005</v>
      </c>
      <c r="L198">
        <v>76.569999999999993</v>
      </c>
      <c r="M198">
        <v>76.13</v>
      </c>
      <c r="N198">
        <v>75.72</v>
      </c>
      <c r="O198">
        <v>75.33</v>
      </c>
    </row>
    <row r="199" spans="1:15" x14ac:dyDescent="0.35">
      <c r="A199" s="1">
        <v>45152</v>
      </c>
      <c r="B199">
        <v>82.51</v>
      </c>
      <c r="C199">
        <v>81.92</v>
      </c>
      <c r="D199">
        <v>81.37</v>
      </c>
      <c r="E199">
        <v>80.86</v>
      </c>
      <c r="F199">
        <v>80.36</v>
      </c>
      <c r="G199">
        <v>79.87</v>
      </c>
      <c r="H199">
        <v>79.39</v>
      </c>
      <c r="I199">
        <v>78.930000000000007</v>
      </c>
      <c r="J199">
        <v>78.47</v>
      </c>
      <c r="K199">
        <v>78.010000000000005</v>
      </c>
      <c r="L199">
        <v>77.53</v>
      </c>
      <c r="M199">
        <v>77.069999999999993</v>
      </c>
      <c r="N199">
        <v>76.64</v>
      </c>
      <c r="O199">
        <v>76.22</v>
      </c>
    </row>
    <row r="200" spans="1:15" x14ac:dyDescent="0.35">
      <c r="A200" s="1">
        <v>45149</v>
      </c>
      <c r="B200">
        <v>83.19</v>
      </c>
      <c r="C200">
        <v>82.57</v>
      </c>
      <c r="D200">
        <v>82.02</v>
      </c>
      <c r="E200">
        <v>81.510000000000005</v>
      </c>
      <c r="F200">
        <v>81</v>
      </c>
      <c r="G200">
        <v>80.489999999999995</v>
      </c>
      <c r="H200">
        <v>79.98</v>
      </c>
      <c r="I200">
        <v>79.489999999999995</v>
      </c>
      <c r="J200">
        <v>79.010000000000005</v>
      </c>
      <c r="K200">
        <v>78.52</v>
      </c>
      <c r="L200">
        <v>78.010000000000005</v>
      </c>
      <c r="M200">
        <v>77.53</v>
      </c>
      <c r="N200">
        <v>77.06</v>
      </c>
      <c r="O200">
        <v>76.62</v>
      </c>
    </row>
    <row r="201" spans="1:15" x14ac:dyDescent="0.35">
      <c r="A201" s="1">
        <v>45148</v>
      </c>
      <c r="B201">
        <v>82.82</v>
      </c>
      <c r="C201">
        <v>82.29</v>
      </c>
      <c r="D201">
        <v>81.8</v>
      </c>
      <c r="E201">
        <v>81.33</v>
      </c>
      <c r="F201">
        <v>80.849999999999994</v>
      </c>
      <c r="G201">
        <v>80.37</v>
      </c>
      <c r="H201">
        <v>79.89</v>
      </c>
      <c r="I201">
        <v>79.42</v>
      </c>
      <c r="J201">
        <v>78.959999999999994</v>
      </c>
      <c r="K201">
        <v>78.48</v>
      </c>
      <c r="L201">
        <v>78</v>
      </c>
      <c r="M201">
        <v>77.52</v>
      </c>
      <c r="N201">
        <v>77.069999999999993</v>
      </c>
      <c r="O201">
        <v>76.64</v>
      </c>
    </row>
    <row r="202" spans="1:15" x14ac:dyDescent="0.35">
      <c r="A202" s="1">
        <v>45147</v>
      </c>
      <c r="B202">
        <v>84.4</v>
      </c>
      <c r="C202">
        <v>83.69</v>
      </c>
      <c r="D202">
        <v>83.07</v>
      </c>
      <c r="E202">
        <v>82.49</v>
      </c>
      <c r="F202">
        <v>81.91</v>
      </c>
      <c r="G202">
        <v>81.36</v>
      </c>
      <c r="H202">
        <v>80.83</v>
      </c>
      <c r="I202">
        <v>80.319999999999993</v>
      </c>
      <c r="J202">
        <v>79.83</v>
      </c>
      <c r="K202">
        <v>79.34</v>
      </c>
      <c r="L202">
        <v>78.83</v>
      </c>
      <c r="M202">
        <v>78.34</v>
      </c>
      <c r="N202">
        <v>77.87</v>
      </c>
      <c r="O202">
        <v>77.42</v>
      </c>
    </row>
    <row r="203" spans="1:15" x14ac:dyDescent="0.35">
      <c r="A203" s="1">
        <v>45146</v>
      </c>
      <c r="B203">
        <v>82.92</v>
      </c>
      <c r="C203">
        <v>82.36</v>
      </c>
      <c r="D203">
        <v>81.849999999999994</v>
      </c>
      <c r="E203">
        <v>81.349999999999994</v>
      </c>
      <c r="F203">
        <v>80.84</v>
      </c>
      <c r="G203">
        <v>80.33</v>
      </c>
      <c r="H203">
        <v>79.87</v>
      </c>
      <c r="I203">
        <v>79.41</v>
      </c>
      <c r="J203">
        <v>78.97</v>
      </c>
      <c r="K203">
        <v>78.52</v>
      </c>
      <c r="L203">
        <v>78.040000000000006</v>
      </c>
      <c r="M203">
        <v>77.58</v>
      </c>
      <c r="N203">
        <v>77.14</v>
      </c>
      <c r="O203">
        <v>76.72</v>
      </c>
    </row>
    <row r="204" spans="1:15" x14ac:dyDescent="0.35">
      <c r="A204" s="1">
        <v>45145</v>
      </c>
      <c r="B204">
        <v>81.94</v>
      </c>
      <c r="C204">
        <v>81.489999999999995</v>
      </c>
      <c r="D204">
        <v>81.02</v>
      </c>
      <c r="E204">
        <v>80.53</v>
      </c>
      <c r="F204">
        <v>80.05</v>
      </c>
      <c r="G204">
        <v>79.58</v>
      </c>
      <c r="H204">
        <v>79.13</v>
      </c>
      <c r="I204">
        <v>78.69</v>
      </c>
      <c r="J204">
        <v>78.260000000000005</v>
      </c>
      <c r="K204">
        <v>77.819999999999993</v>
      </c>
      <c r="L204">
        <v>77.37</v>
      </c>
      <c r="M204">
        <v>76.92</v>
      </c>
      <c r="N204">
        <v>76.489999999999995</v>
      </c>
      <c r="O204">
        <v>76.08</v>
      </c>
    </row>
    <row r="205" spans="1:15" x14ac:dyDescent="0.35">
      <c r="A205" s="1">
        <v>45142</v>
      </c>
      <c r="B205">
        <v>82.82</v>
      </c>
      <c r="C205">
        <v>82.27</v>
      </c>
      <c r="D205">
        <v>81.75</v>
      </c>
      <c r="E205">
        <v>81.209999999999994</v>
      </c>
      <c r="F205">
        <v>80.680000000000007</v>
      </c>
      <c r="G205">
        <v>80.150000000000006</v>
      </c>
      <c r="H205">
        <v>79.66</v>
      </c>
      <c r="I205">
        <v>79.180000000000007</v>
      </c>
      <c r="J205">
        <v>78.72</v>
      </c>
      <c r="K205">
        <v>78.25</v>
      </c>
      <c r="L205">
        <v>77.75</v>
      </c>
      <c r="M205">
        <v>77.27</v>
      </c>
      <c r="N205">
        <v>76.819999999999993</v>
      </c>
      <c r="O205">
        <v>76.37</v>
      </c>
    </row>
    <row r="206" spans="1:15" x14ac:dyDescent="0.35">
      <c r="A206" s="1">
        <v>45141</v>
      </c>
      <c r="B206">
        <v>81.55</v>
      </c>
      <c r="C206">
        <v>81.08</v>
      </c>
      <c r="D206">
        <v>80.61</v>
      </c>
      <c r="E206">
        <v>80.12</v>
      </c>
      <c r="F206">
        <v>79.63</v>
      </c>
      <c r="G206">
        <v>79.150000000000006</v>
      </c>
      <c r="H206">
        <v>78.69</v>
      </c>
      <c r="I206">
        <v>78.22</v>
      </c>
      <c r="J206">
        <v>77.78</v>
      </c>
      <c r="K206">
        <v>77.319999999999993</v>
      </c>
      <c r="L206">
        <v>76.84</v>
      </c>
      <c r="M206">
        <v>76.38</v>
      </c>
      <c r="N206">
        <v>75.94</v>
      </c>
      <c r="O206">
        <v>75.510000000000005</v>
      </c>
    </row>
    <row r="207" spans="1:15" x14ac:dyDescent="0.35">
      <c r="A207" s="1">
        <v>45140</v>
      </c>
      <c r="B207">
        <v>79.489999999999995</v>
      </c>
      <c r="C207">
        <v>79.13</v>
      </c>
      <c r="D207">
        <v>78.73</v>
      </c>
      <c r="E207">
        <v>78.319999999999993</v>
      </c>
      <c r="F207">
        <v>77.89</v>
      </c>
      <c r="G207">
        <v>77.459999999999994</v>
      </c>
      <c r="H207">
        <v>77.02</v>
      </c>
      <c r="I207">
        <v>76.59</v>
      </c>
      <c r="J207">
        <v>76.17</v>
      </c>
      <c r="K207">
        <v>75.739999999999995</v>
      </c>
      <c r="L207">
        <v>75.290000000000006</v>
      </c>
      <c r="M207">
        <v>74.849999999999994</v>
      </c>
      <c r="N207">
        <v>74.430000000000007</v>
      </c>
      <c r="O207">
        <v>74.03</v>
      </c>
    </row>
    <row r="208" spans="1:15" x14ac:dyDescent="0.35">
      <c r="A208" s="1">
        <v>45139</v>
      </c>
      <c r="B208">
        <v>81.37</v>
      </c>
      <c r="C208">
        <v>80.92</v>
      </c>
      <c r="D208">
        <v>80.459999999999994</v>
      </c>
      <c r="E208">
        <v>79.98</v>
      </c>
      <c r="F208">
        <v>79.489999999999995</v>
      </c>
      <c r="G208">
        <v>78.989999999999995</v>
      </c>
      <c r="H208">
        <v>78.510000000000005</v>
      </c>
      <c r="I208">
        <v>78.040000000000006</v>
      </c>
      <c r="J208">
        <v>77.58</v>
      </c>
      <c r="K208">
        <v>77.11</v>
      </c>
      <c r="L208">
        <v>76.63</v>
      </c>
      <c r="M208">
        <v>76.17</v>
      </c>
      <c r="N208">
        <v>75.75</v>
      </c>
      <c r="O208">
        <v>75.34</v>
      </c>
    </row>
    <row r="209" spans="1:15" x14ac:dyDescent="0.35">
      <c r="A209" s="1">
        <v>45138</v>
      </c>
      <c r="B209">
        <v>81.8</v>
      </c>
      <c r="C209">
        <v>81.319999999999993</v>
      </c>
      <c r="D209">
        <v>80.84</v>
      </c>
      <c r="E209">
        <v>80.349999999999994</v>
      </c>
      <c r="F209">
        <v>79.849999999999994</v>
      </c>
      <c r="G209">
        <v>79.349999999999994</v>
      </c>
      <c r="H209">
        <v>78.86</v>
      </c>
      <c r="I209">
        <v>78.37</v>
      </c>
      <c r="J209">
        <v>77.900000000000006</v>
      </c>
      <c r="K209">
        <v>77.430000000000007</v>
      </c>
      <c r="L209">
        <v>76.94</v>
      </c>
      <c r="M209">
        <v>76.48</v>
      </c>
      <c r="N209">
        <v>76.05</v>
      </c>
      <c r="O209">
        <v>75.63</v>
      </c>
    </row>
    <row r="210" spans="1:15" x14ac:dyDescent="0.35">
      <c r="A210" s="1">
        <v>45135</v>
      </c>
      <c r="B210">
        <v>80.58</v>
      </c>
      <c r="C210">
        <v>80.180000000000007</v>
      </c>
      <c r="D210">
        <v>79.760000000000005</v>
      </c>
      <c r="E210">
        <v>79.319999999999993</v>
      </c>
      <c r="F210">
        <v>78.849999999999994</v>
      </c>
      <c r="G210">
        <v>78.400000000000006</v>
      </c>
      <c r="H210">
        <v>77.930000000000007</v>
      </c>
      <c r="I210">
        <v>77.48</v>
      </c>
      <c r="J210">
        <v>77.03</v>
      </c>
      <c r="K210">
        <v>76.59</v>
      </c>
      <c r="L210">
        <v>76.16</v>
      </c>
      <c r="M210">
        <v>75.72</v>
      </c>
      <c r="N210">
        <v>75.31</v>
      </c>
      <c r="O210">
        <v>74.91</v>
      </c>
    </row>
    <row r="211" spans="1:15" x14ac:dyDescent="0.35">
      <c r="A211" s="1">
        <v>45134</v>
      </c>
      <c r="B211">
        <v>80.09</v>
      </c>
      <c r="C211">
        <v>79.63</v>
      </c>
      <c r="D211">
        <v>79.180000000000007</v>
      </c>
      <c r="E211">
        <v>78.7</v>
      </c>
      <c r="F211">
        <v>78.23</v>
      </c>
      <c r="G211">
        <v>77.77</v>
      </c>
      <c r="H211">
        <v>77.33</v>
      </c>
      <c r="I211">
        <v>76.89</v>
      </c>
      <c r="J211">
        <v>76.459999999999994</v>
      </c>
      <c r="K211">
        <v>76.040000000000006</v>
      </c>
      <c r="L211">
        <v>75.599999999999994</v>
      </c>
      <c r="M211">
        <v>75.17</v>
      </c>
      <c r="N211">
        <v>74.760000000000005</v>
      </c>
      <c r="O211">
        <v>74.37</v>
      </c>
    </row>
    <row r="212" spans="1:15" x14ac:dyDescent="0.35">
      <c r="A212" s="1">
        <v>45133</v>
      </c>
      <c r="B212">
        <v>78.78</v>
      </c>
      <c r="C212">
        <v>78.400000000000006</v>
      </c>
      <c r="D212">
        <v>78.010000000000005</v>
      </c>
      <c r="E212">
        <v>77.59</v>
      </c>
      <c r="F212">
        <v>77.150000000000006</v>
      </c>
      <c r="G212">
        <v>76.72</v>
      </c>
      <c r="H212">
        <v>76.319999999999993</v>
      </c>
      <c r="I212">
        <v>75.92</v>
      </c>
      <c r="J212">
        <v>75.53</v>
      </c>
      <c r="K212">
        <v>75.14</v>
      </c>
      <c r="L212">
        <v>74.73</v>
      </c>
      <c r="M212">
        <v>74.33</v>
      </c>
      <c r="N212">
        <v>73.95</v>
      </c>
      <c r="O212">
        <v>73.58</v>
      </c>
    </row>
    <row r="213" spans="1:15" x14ac:dyDescent="0.35">
      <c r="A213" s="1">
        <v>45132</v>
      </c>
      <c r="B213">
        <v>79.63</v>
      </c>
      <c r="C213">
        <v>79.2</v>
      </c>
      <c r="D213">
        <v>78.75</v>
      </c>
      <c r="E213">
        <v>78.260000000000005</v>
      </c>
      <c r="F213">
        <v>77.77</v>
      </c>
      <c r="G213">
        <v>77.290000000000006</v>
      </c>
      <c r="H213">
        <v>76.849999999999994</v>
      </c>
      <c r="I213">
        <v>76.41</v>
      </c>
      <c r="J213">
        <v>75.989999999999995</v>
      </c>
      <c r="K213">
        <v>75.569999999999993</v>
      </c>
      <c r="L213">
        <v>75.14</v>
      </c>
      <c r="M213">
        <v>74.72</v>
      </c>
      <c r="N213">
        <v>74.319999999999993</v>
      </c>
      <c r="O213">
        <v>73.930000000000007</v>
      </c>
    </row>
    <row r="214" spans="1:15" x14ac:dyDescent="0.35">
      <c r="A214" s="1">
        <v>45131</v>
      </c>
      <c r="B214">
        <v>78.739999999999995</v>
      </c>
      <c r="C214">
        <v>78.400000000000006</v>
      </c>
      <c r="D214">
        <v>78.02</v>
      </c>
      <c r="E214">
        <v>77.58</v>
      </c>
      <c r="F214">
        <v>77.13</v>
      </c>
      <c r="G214">
        <v>76.69</v>
      </c>
      <c r="H214">
        <v>76.27</v>
      </c>
      <c r="I214">
        <v>75.87</v>
      </c>
      <c r="J214">
        <v>75.47</v>
      </c>
      <c r="K214">
        <v>75.06</v>
      </c>
      <c r="L214">
        <v>74.66</v>
      </c>
      <c r="M214">
        <v>74.260000000000005</v>
      </c>
      <c r="N214">
        <v>73.88</v>
      </c>
      <c r="O214">
        <v>73.52</v>
      </c>
    </row>
    <row r="215" spans="1:15" x14ac:dyDescent="0.35">
      <c r="A215" s="1">
        <v>45128</v>
      </c>
      <c r="B215">
        <v>77.069999999999993</v>
      </c>
      <c r="C215">
        <v>76.78</v>
      </c>
      <c r="D215">
        <v>76.45</v>
      </c>
      <c r="E215">
        <v>76.069999999999993</v>
      </c>
      <c r="F215">
        <v>75.67</v>
      </c>
      <c r="G215">
        <v>75.28</v>
      </c>
      <c r="H215">
        <v>74.900000000000006</v>
      </c>
      <c r="I215">
        <v>74.53</v>
      </c>
      <c r="J215">
        <v>74.17</v>
      </c>
      <c r="K215">
        <v>73.8</v>
      </c>
      <c r="L215">
        <v>73.41</v>
      </c>
      <c r="M215">
        <v>73.040000000000006</v>
      </c>
      <c r="N215">
        <v>72.680000000000007</v>
      </c>
      <c r="O215">
        <v>72.34</v>
      </c>
    </row>
    <row r="216" spans="1:15" x14ac:dyDescent="0.35">
      <c r="A216" s="1">
        <v>45127</v>
      </c>
      <c r="B216">
        <v>75.650000000000006</v>
      </c>
      <c r="C216">
        <v>75.430000000000007</v>
      </c>
      <c r="D216">
        <v>75.16</v>
      </c>
      <c r="E216">
        <v>74.84</v>
      </c>
      <c r="F216">
        <v>74.52</v>
      </c>
      <c r="G216">
        <v>74.180000000000007</v>
      </c>
      <c r="H216">
        <v>73.86</v>
      </c>
      <c r="I216">
        <v>73.53</v>
      </c>
      <c r="J216">
        <v>73.209999999999994</v>
      </c>
      <c r="K216">
        <v>72.88</v>
      </c>
      <c r="L216">
        <v>72.52</v>
      </c>
      <c r="M216">
        <v>72.180000000000007</v>
      </c>
      <c r="N216">
        <v>71.84</v>
      </c>
      <c r="O216">
        <v>71.540000000000006</v>
      </c>
    </row>
    <row r="217" spans="1:15" x14ac:dyDescent="0.35">
      <c r="A217" s="1">
        <v>45126</v>
      </c>
      <c r="B217">
        <v>75.290000000000006</v>
      </c>
      <c r="C217">
        <v>75.11</v>
      </c>
      <c r="D217">
        <v>74.86</v>
      </c>
      <c r="E217">
        <v>74.569999999999993</v>
      </c>
      <c r="F217">
        <v>74.27</v>
      </c>
      <c r="G217">
        <v>73.959999999999994</v>
      </c>
      <c r="H217">
        <v>73.64</v>
      </c>
      <c r="I217">
        <v>73.319999999999993</v>
      </c>
      <c r="J217">
        <v>73</v>
      </c>
      <c r="K217">
        <v>72.67</v>
      </c>
      <c r="L217">
        <v>72.319999999999993</v>
      </c>
      <c r="M217">
        <v>71.989999999999995</v>
      </c>
      <c r="N217">
        <v>71.66</v>
      </c>
      <c r="O217">
        <v>71.36</v>
      </c>
    </row>
    <row r="218" spans="1:15" x14ac:dyDescent="0.35">
      <c r="A218" s="1">
        <v>45125</v>
      </c>
      <c r="B218">
        <v>75.66</v>
      </c>
      <c r="C218">
        <v>75.42</v>
      </c>
      <c r="D218">
        <v>75.14</v>
      </c>
      <c r="E218">
        <v>74.83</v>
      </c>
      <c r="F218">
        <v>74.489999999999995</v>
      </c>
      <c r="G218">
        <v>74.13</v>
      </c>
      <c r="H218">
        <v>73.77</v>
      </c>
      <c r="I218">
        <v>73.400000000000006</v>
      </c>
      <c r="J218">
        <v>73.040000000000006</v>
      </c>
      <c r="K218">
        <v>72.69</v>
      </c>
      <c r="L218">
        <v>72.319999999999993</v>
      </c>
      <c r="M218">
        <v>71.959999999999994</v>
      </c>
      <c r="N218">
        <v>71.61</v>
      </c>
      <c r="O218">
        <v>71.290000000000006</v>
      </c>
    </row>
    <row r="219" spans="1:15" x14ac:dyDescent="0.35">
      <c r="A219" s="1">
        <v>45124</v>
      </c>
      <c r="B219">
        <v>74.08</v>
      </c>
      <c r="C219">
        <v>73.89</v>
      </c>
      <c r="D219">
        <v>73.66</v>
      </c>
      <c r="E219">
        <v>73.41</v>
      </c>
      <c r="F219">
        <v>73.11</v>
      </c>
      <c r="G219">
        <v>72.790000000000006</v>
      </c>
      <c r="H219">
        <v>72.45</v>
      </c>
      <c r="I219">
        <v>72.11</v>
      </c>
      <c r="J219">
        <v>71.77</v>
      </c>
      <c r="K219">
        <v>71.44</v>
      </c>
      <c r="L219">
        <v>71.09</v>
      </c>
      <c r="M219">
        <v>70.75</v>
      </c>
      <c r="N219">
        <v>70.42</v>
      </c>
      <c r="O219">
        <v>70.12</v>
      </c>
    </row>
    <row r="220" spans="1:15" x14ac:dyDescent="0.35">
      <c r="A220" s="1">
        <v>45121</v>
      </c>
      <c r="B220">
        <v>75.319999999999993</v>
      </c>
      <c r="C220">
        <v>75.05</v>
      </c>
      <c r="D220">
        <v>74.75</v>
      </c>
      <c r="E220">
        <v>74.42</v>
      </c>
      <c r="F220">
        <v>74.06</v>
      </c>
      <c r="G220">
        <v>73.680000000000007</v>
      </c>
      <c r="H220">
        <v>73.3</v>
      </c>
      <c r="I220">
        <v>72.91</v>
      </c>
      <c r="J220">
        <v>72.540000000000006</v>
      </c>
      <c r="K220">
        <v>72.16</v>
      </c>
      <c r="L220">
        <v>71.77</v>
      </c>
      <c r="M220">
        <v>71.39</v>
      </c>
      <c r="N220">
        <v>71.03</v>
      </c>
      <c r="O220">
        <v>70.680000000000007</v>
      </c>
    </row>
    <row r="221" spans="1:15" x14ac:dyDescent="0.35">
      <c r="A221" s="1">
        <v>45120</v>
      </c>
      <c r="B221">
        <v>76.760000000000005</v>
      </c>
      <c r="C221">
        <v>76.47</v>
      </c>
      <c r="D221">
        <v>76.13</v>
      </c>
      <c r="E221">
        <v>75.739999999999995</v>
      </c>
      <c r="F221">
        <v>75.34</v>
      </c>
      <c r="G221">
        <v>74.930000000000007</v>
      </c>
      <c r="H221">
        <v>74.510000000000005</v>
      </c>
      <c r="I221">
        <v>74.09</v>
      </c>
      <c r="J221">
        <v>73.709999999999994</v>
      </c>
      <c r="K221">
        <v>73.319999999999993</v>
      </c>
      <c r="L221">
        <v>72.92</v>
      </c>
      <c r="M221">
        <v>72.53</v>
      </c>
      <c r="N221">
        <v>72.13</v>
      </c>
      <c r="O221">
        <v>71.77</v>
      </c>
    </row>
    <row r="222" spans="1:15" x14ac:dyDescent="0.35">
      <c r="A222" s="1">
        <v>45119</v>
      </c>
      <c r="B222">
        <v>75.540000000000006</v>
      </c>
      <c r="C222">
        <v>75.25</v>
      </c>
      <c r="D222">
        <v>74.91</v>
      </c>
      <c r="E222">
        <v>74.540000000000006</v>
      </c>
      <c r="F222">
        <v>74.16</v>
      </c>
      <c r="G222">
        <v>73.78</v>
      </c>
      <c r="H222">
        <v>73.400000000000006</v>
      </c>
      <c r="I222">
        <v>73.03</v>
      </c>
      <c r="J222">
        <v>72.67</v>
      </c>
      <c r="K222">
        <v>72.3</v>
      </c>
      <c r="L222">
        <v>71.92</v>
      </c>
      <c r="M222">
        <v>71.540000000000006</v>
      </c>
      <c r="N222">
        <v>71.17</v>
      </c>
      <c r="O222">
        <v>70.83</v>
      </c>
    </row>
    <row r="223" spans="1:15" x14ac:dyDescent="0.35">
      <c r="A223" s="1">
        <v>45118</v>
      </c>
      <c r="B223">
        <v>74.709999999999994</v>
      </c>
      <c r="C223">
        <v>74.44</v>
      </c>
      <c r="D223">
        <v>74.11</v>
      </c>
      <c r="E223">
        <v>73.760000000000005</v>
      </c>
      <c r="F223">
        <v>73.41</v>
      </c>
      <c r="G223">
        <v>73.05</v>
      </c>
      <c r="H223">
        <v>72.7</v>
      </c>
      <c r="I223">
        <v>72.36</v>
      </c>
      <c r="J223">
        <v>72.02</v>
      </c>
      <c r="K223">
        <v>71.7</v>
      </c>
      <c r="L223">
        <v>71.34</v>
      </c>
      <c r="M223">
        <v>71</v>
      </c>
      <c r="N223">
        <v>70.650000000000006</v>
      </c>
      <c r="O223">
        <v>70.33</v>
      </c>
    </row>
    <row r="224" spans="1:15" x14ac:dyDescent="0.35">
      <c r="A224" s="1">
        <v>45117</v>
      </c>
      <c r="B224">
        <v>72.95</v>
      </c>
      <c r="C224">
        <v>72.7</v>
      </c>
      <c r="D224">
        <v>72.39</v>
      </c>
      <c r="E224">
        <v>72.069999999999993</v>
      </c>
      <c r="F224">
        <v>71.760000000000005</v>
      </c>
      <c r="G224">
        <v>71.45</v>
      </c>
      <c r="H224">
        <v>71.150000000000006</v>
      </c>
      <c r="I224">
        <v>70.849999999999994</v>
      </c>
      <c r="J224">
        <v>70.56</v>
      </c>
      <c r="K224">
        <v>70.27</v>
      </c>
      <c r="L224">
        <v>69.95</v>
      </c>
      <c r="M224">
        <v>69.64</v>
      </c>
      <c r="N224">
        <v>69.33</v>
      </c>
      <c r="O224">
        <v>69.03</v>
      </c>
    </row>
    <row r="225" spans="1:15" x14ac:dyDescent="0.35">
      <c r="A225" s="1">
        <v>45114</v>
      </c>
      <c r="B225">
        <v>73.77</v>
      </c>
      <c r="C225">
        <v>73.44</v>
      </c>
      <c r="D225">
        <v>73.05</v>
      </c>
      <c r="E225">
        <v>72.66</v>
      </c>
      <c r="F225">
        <v>72.260000000000005</v>
      </c>
      <c r="G225">
        <v>71.87</v>
      </c>
      <c r="H225">
        <v>71.5</v>
      </c>
      <c r="I225">
        <v>71.150000000000006</v>
      </c>
      <c r="J225">
        <v>70.8</v>
      </c>
      <c r="K225">
        <v>70.459999999999994</v>
      </c>
      <c r="L225">
        <v>70.099999999999994</v>
      </c>
      <c r="M225">
        <v>69.739999999999995</v>
      </c>
      <c r="N225">
        <v>69.39</v>
      </c>
      <c r="O225">
        <v>69.06</v>
      </c>
    </row>
    <row r="226" spans="1:15" x14ac:dyDescent="0.35">
      <c r="A226" s="1">
        <v>45113</v>
      </c>
      <c r="B226">
        <v>71.790000000000006</v>
      </c>
      <c r="C226">
        <v>71.56</v>
      </c>
      <c r="D226">
        <v>71.28</v>
      </c>
      <c r="E226">
        <v>70.989999999999995</v>
      </c>
      <c r="F226">
        <v>70.69</v>
      </c>
      <c r="G226">
        <v>70.38</v>
      </c>
      <c r="H226">
        <v>70.099999999999994</v>
      </c>
      <c r="I226">
        <v>69.819999999999993</v>
      </c>
      <c r="J226">
        <v>69.55</v>
      </c>
      <c r="K226">
        <v>69.260000000000005</v>
      </c>
      <c r="L226">
        <v>68.959999999999994</v>
      </c>
      <c r="M226">
        <v>68.66</v>
      </c>
      <c r="N226">
        <v>68.349999999999994</v>
      </c>
      <c r="O226">
        <v>68.08</v>
      </c>
    </row>
    <row r="227" spans="1:15" x14ac:dyDescent="0.35">
      <c r="A227" s="1">
        <v>45112</v>
      </c>
      <c r="B227">
        <v>71.88</v>
      </c>
      <c r="C227">
        <v>71.72</v>
      </c>
      <c r="D227">
        <v>71.5</v>
      </c>
      <c r="E227">
        <v>71.25</v>
      </c>
      <c r="F227">
        <v>70.98</v>
      </c>
      <c r="G227">
        <v>70.7</v>
      </c>
      <c r="H227">
        <v>70.44</v>
      </c>
      <c r="I227">
        <v>70.17</v>
      </c>
      <c r="J227">
        <v>69.900000000000006</v>
      </c>
      <c r="K227">
        <v>69.63</v>
      </c>
      <c r="L227">
        <v>69.33</v>
      </c>
      <c r="M227">
        <v>69.040000000000006</v>
      </c>
      <c r="N227">
        <v>68.739999999999995</v>
      </c>
      <c r="O227">
        <v>68.47</v>
      </c>
    </row>
    <row r="228" spans="1:15" x14ac:dyDescent="0.35">
      <c r="A228" s="1">
        <v>45111</v>
      </c>
      <c r="B228">
        <v>69.91</v>
      </c>
      <c r="C228">
        <v>69.8</v>
      </c>
      <c r="D228">
        <v>69.62</v>
      </c>
      <c r="E228">
        <v>69.41</v>
      </c>
      <c r="F228">
        <v>69.180000000000007</v>
      </c>
      <c r="G228">
        <v>68.94</v>
      </c>
      <c r="H228">
        <v>68.69</v>
      </c>
      <c r="I228">
        <v>68.44</v>
      </c>
      <c r="J228">
        <v>68.19</v>
      </c>
      <c r="K228">
        <v>67.91</v>
      </c>
      <c r="L228">
        <v>67.62</v>
      </c>
      <c r="M228">
        <v>67.34</v>
      </c>
      <c r="N228">
        <v>67.05</v>
      </c>
      <c r="O228">
        <v>66.790000000000006</v>
      </c>
    </row>
    <row r="229" spans="1:15" x14ac:dyDescent="0.35">
      <c r="A229" s="1">
        <v>45110</v>
      </c>
      <c r="B229">
        <v>69.91</v>
      </c>
      <c r="C229">
        <v>69.8</v>
      </c>
      <c r="D229">
        <v>69.62</v>
      </c>
      <c r="E229">
        <v>69.41</v>
      </c>
      <c r="F229">
        <v>69.180000000000007</v>
      </c>
      <c r="G229">
        <v>68.94</v>
      </c>
      <c r="H229">
        <v>68.69</v>
      </c>
      <c r="I229">
        <v>68.44</v>
      </c>
      <c r="J229">
        <v>68.19</v>
      </c>
      <c r="K229">
        <v>67.91</v>
      </c>
      <c r="L229">
        <v>67.62</v>
      </c>
      <c r="M229">
        <v>67.34</v>
      </c>
      <c r="N229">
        <v>67.05</v>
      </c>
      <c r="O229">
        <v>66.790000000000006</v>
      </c>
    </row>
    <row r="230" spans="1:15" x14ac:dyDescent="0.35">
      <c r="A230" s="1">
        <v>45107</v>
      </c>
      <c r="B230">
        <v>70.78</v>
      </c>
      <c r="C230">
        <v>70.72</v>
      </c>
      <c r="D230">
        <v>70.58</v>
      </c>
      <c r="E230">
        <v>70.400000000000006</v>
      </c>
      <c r="F230">
        <v>70.2</v>
      </c>
      <c r="G230">
        <v>69.98</v>
      </c>
      <c r="H230">
        <v>69.760000000000005</v>
      </c>
      <c r="I230">
        <v>69.52</v>
      </c>
      <c r="J230">
        <v>69.28</v>
      </c>
      <c r="K230">
        <v>69.02</v>
      </c>
      <c r="L230">
        <v>68.73</v>
      </c>
      <c r="M230">
        <v>68.45</v>
      </c>
      <c r="N230">
        <v>68.16</v>
      </c>
      <c r="O230">
        <v>67.900000000000006</v>
      </c>
    </row>
    <row r="231" spans="1:15" x14ac:dyDescent="0.35">
      <c r="A231" s="1">
        <v>45106</v>
      </c>
      <c r="B231">
        <v>70.02</v>
      </c>
      <c r="C231">
        <v>70.040000000000006</v>
      </c>
      <c r="D231">
        <v>69.97</v>
      </c>
      <c r="E231">
        <v>69.84</v>
      </c>
      <c r="F231">
        <v>69.680000000000007</v>
      </c>
      <c r="G231">
        <v>69.489999999999995</v>
      </c>
      <c r="H231">
        <v>69.290000000000006</v>
      </c>
      <c r="I231">
        <v>69.08</v>
      </c>
      <c r="J231">
        <v>68.849999999999994</v>
      </c>
      <c r="K231">
        <v>68.599999999999994</v>
      </c>
      <c r="L231">
        <v>68.319999999999993</v>
      </c>
      <c r="M231">
        <v>68.05</v>
      </c>
      <c r="N231">
        <v>67.77</v>
      </c>
      <c r="O231">
        <v>67.52</v>
      </c>
    </row>
    <row r="232" spans="1:15" x14ac:dyDescent="0.35">
      <c r="A232" s="1">
        <v>45105</v>
      </c>
      <c r="B232">
        <v>69.73</v>
      </c>
      <c r="C232">
        <v>69.77</v>
      </c>
      <c r="D232">
        <v>69.73</v>
      </c>
      <c r="E232">
        <v>69.64</v>
      </c>
      <c r="F232">
        <v>69.5</v>
      </c>
      <c r="G232">
        <v>69.34</v>
      </c>
      <c r="H232">
        <v>69.16</v>
      </c>
      <c r="I232">
        <v>68.95</v>
      </c>
      <c r="J232">
        <v>68.73</v>
      </c>
      <c r="K232">
        <v>68.5</v>
      </c>
      <c r="L232">
        <v>68.23</v>
      </c>
      <c r="M232">
        <v>67.959999999999994</v>
      </c>
      <c r="N232">
        <v>67.7</v>
      </c>
      <c r="O232">
        <v>67.459999999999994</v>
      </c>
    </row>
    <row r="233" spans="1:15" x14ac:dyDescent="0.35">
      <c r="A233" s="1">
        <v>45104</v>
      </c>
      <c r="B233">
        <v>67.900000000000006</v>
      </c>
      <c r="C233">
        <v>67.989999999999995</v>
      </c>
      <c r="D233">
        <v>68.010000000000005</v>
      </c>
      <c r="E233">
        <v>67.97</v>
      </c>
      <c r="F233">
        <v>67.89</v>
      </c>
      <c r="G233">
        <v>67.78</v>
      </c>
      <c r="H233">
        <v>67.650000000000006</v>
      </c>
      <c r="I233">
        <v>67.5</v>
      </c>
      <c r="J233">
        <v>67.319999999999993</v>
      </c>
      <c r="K233">
        <v>67.13</v>
      </c>
      <c r="L233">
        <v>66.92</v>
      </c>
      <c r="M233">
        <v>66.709999999999994</v>
      </c>
      <c r="N233">
        <v>66.489999999999995</v>
      </c>
      <c r="O233">
        <v>66.3</v>
      </c>
    </row>
    <row r="234" spans="1:15" x14ac:dyDescent="0.35">
      <c r="A234" s="1">
        <v>45103</v>
      </c>
      <c r="B234">
        <v>69.540000000000006</v>
      </c>
      <c r="C234">
        <v>69.55</v>
      </c>
      <c r="D234">
        <v>69.48</v>
      </c>
      <c r="E234">
        <v>69.36</v>
      </c>
      <c r="F234">
        <v>69.180000000000007</v>
      </c>
      <c r="G234">
        <v>68.98</v>
      </c>
      <c r="H234">
        <v>68.75</v>
      </c>
      <c r="I234">
        <v>68.5</v>
      </c>
      <c r="J234">
        <v>68.239999999999995</v>
      </c>
      <c r="K234">
        <v>67.989999999999995</v>
      </c>
      <c r="L234">
        <v>67.72</v>
      </c>
      <c r="M234">
        <v>67.45</v>
      </c>
      <c r="N234">
        <v>67.180000000000007</v>
      </c>
      <c r="O234">
        <v>66.94</v>
      </c>
    </row>
    <row r="235" spans="1:15" x14ac:dyDescent="0.35">
      <c r="A235" s="1">
        <v>45100</v>
      </c>
      <c r="B235">
        <v>69.319999999999993</v>
      </c>
      <c r="C235">
        <v>69.319999999999993</v>
      </c>
      <c r="D235">
        <v>69.239999999999995</v>
      </c>
      <c r="E235">
        <v>69.099999999999994</v>
      </c>
      <c r="F235">
        <v>68.91</v>
      </c>
      <c r="G235">
        <v>68.69</v>
      </c>
      <c r="H235">
        <v>68.45</v>
      </c>
      <c r="I235">
        <v>68.180000000000007</v>
      </c>
      <c r="J235">
        <v>67.92</v>
      </c>
      <c r="K235">
        <v>67.67</v>
      </c>
      <c r="L235">
        <v>67.400000000000006</v>
      </c>
      <c r="M235">
        <v>67.14</v>
      </c>
      <c r="N235">
        <v>66.87</v>
      </c>
      <c r="O235">
        <v>66.63</v>
      </c>
    </row>
    <row r="236" spans="1:15" x14ac:dyDescent="0.35">
      <c r="A236" s="1">
        <v>45099</v>
      </c>
      <c r="B236">
        <v>69.63</v>
      </c>
      <c r="C236">
        <v>69.59</v>
      </c>
      <c r="D236">
        <v>69.47</v>
      </c>
      <c r="E236">
        <v>69.290000000000006</v>
      </c>
      <c r="F236">
        <v>69.08</v>
      </c>
      <c r="G236">
        <v>68.84</v>
      </c>
      <c r="H236">
        <v>68.599999999999994</v>
      </c>
      <c r="I236">
        <v>68.34</v>
      </c>
      <c r="J236">
        <v>68.099999999999994</v>
      </c>
      <c r="K236">
        <v>67.849999999999994</v>
      </c>
      <c r="L236">
        <v>67.58</v>
      </c>
      <c r="M236">
        <v>67.33</v>
      </c>
      <c r="N236">
        <v>67.08</v>
      </c>
      <c r="O236">
        <v>66.86</v>
      </c>
    </row>
    <row r="237" spans="1:15" x14ac:dyDescent="0.35">
      <c r="A237" s="1">
        <v>45098</v>
      </c>
      <c r="B237">
        <v>72.52</v>
      </c>
      <c r="C237">
        <v>72.34</v>
      </c>
      <c r="D237">
        <v>72.09</v>
      </c>
      <c r="E237">
        <v>71.8</v>
      </c>
      <c r="F237">
        <v>71.47</v>
      </c>
      <c r="G237">
        <v>71.150000000000006</v>
      </c>
      <c r="H237">
        <v>70.83</v>
      </c>
      <c r="I237">
        <v>70.53</v>
      </c>
      <c r="J237">
        <v>70.23</v>
      </c>
      <c r="K237">
        <v>69.94</v>
      </c>
      <c r="L237">
        <v>69.64</v>
      </c>
      <c r="M237">
        <v>69.34</v>
      </c>
      <c r="N237">
        <v>69.040000000000006</v>
      </c>
      <c r="O237">
        <v>68.760000000000005</v>
      </c>
    </row>
    <row r="238" spans="1:15" x14ac:dyDescent="0.35">
      <c r="A238" s="1">
        <v>45097</v>
      </c>
      <c r="B238">
        <v>71.180000000000007</v>
      </c>
      <c r="C238">
        <v>71</v>
      </c>
      <c r="D238">
        <v>70.75</v>
      </c>
      <c r="E238">
        <v>70.489999999999995</v>
      </c>
      <c r="F238">
        <v>70.19</v>
      </c>
      <c r="G238">
        <v>69.89</v>
      </c>
      <c r="H238">
        <v>69.59</v>
      </c>
      <c r="I238">
        <v>69.319999999999993</v>
      </c>
      <c r="J238">
        <v>69.05</v>
      </c>
      <c r="K238">
        <v>68.78</v>
      </c>
      <c r="L238">
        <v>68.5</v>
      </c>
      <c r="M238">
        <v>68.22</v>
      </c>
      <c r="N238">
        <v>67.94</v>
      </c>
      <c r="O238">
        <v>67.69</v>
      </c>
    </row>
    <row r="239" spans="1:15" x14ac:dyDescent="0.35">
      <c r="A239" s="1">
        <v>45096</v>
      </c>
      <c r="B239">
        <v>71.92</v>
      </c>
      <c r="C239">
        <v>71.75</v>
      </c>
      <c r="D239">
        <v>71.510000000000005</v>
      </c>
      <c r="E239">
        <v>71.23</v>
      </c>
      <c r="F239">
        <v>70.930000000000007</v>
      </c>
      <c r="G239">
        <v>70.62</v>
      </c>
      <c r="H239">
        <v>70.319999999999993</v>
      </c>
      <c r="I239">
        <v>70.02</v>
      </c>
      <c r="J239">
        <v>69.739999999999995</v>
      </c>
      <c r="K239">
        <v>69.459999999999994</v>
      </c>
      <c r="L239">
        <v>69.16</v>
      </c>
      <c r="M239">
        <v>68.86</v>
      </c>
      <c r="N239">
        <v>68.569999999999993</v>
      </c>
      <c r="O239">
        <v>68.3</v>
      </c>
    </row>
    <row r="240" spans="1:15" x14ac:dyDescent="0.35">
      <c r="A240" s="1">
        <v>45093</v>
      </c>
      <c r="B240">
        <v>71.92</v>
      </c>
      <c r="C240">
        <v>71.75</v>
      </c>
      <c r="D240">
        <v>71.510000000000005</v>
      </c>
      <c r="E240">
        <v>71.23</v>
      </c>
      <c r="F240">
        <v>70.930000000000007</v>
      </c>
      <c r="G240">
        <v>70.62</v>
      </c>
      <c r="H240">
        <v>70.319999999999993</v>
      </c>
      <c r="I240">
        <v>70.02</v>
      </c>
      <c r="J240">
        <v>69.739999999999995</v>
      </c>
      <c r="K240">
        <v>69.459999999999994</v>
      </c>
      <c r="L240">
        <v>69.16</v>
      </c>
      <c r="M240">
        <v>68.86</v>
      </c>
      <c r="N240">
        <v>68.569999999999993</v>
      </c>
      <c r="O240">
        <v>68.3</v>
      </c>
    </row>
    <row r="241" spans="1:15" x14ac:dyDescent="0.35">
      <c r="A241" s="1">
        <v>45092</v>
      </c>
      <c r="B241">
        <v>70.849999999999994</v>
      </c>
      <c r="C241">
        <v>70.72</v>
      </c>
      <c r="D241">
        <v>70.52</v>
      </c>
      <c r="E241">
        <v>70.27</v>
      </c>
      <c r="F241">
        <v>69.989999999999995</v>
      </c>
      <c r="G241">
        <v>69.7</v>
      </c>
      <c r="H241">
        <v>69.41</v>
      </c>
      <c r="I241">
        <v>69.13</v>
      </c>
      <c r="J241">
        <v>68.849999999999994</v>
      </c>
      <c r="K241">
        <v>68.58</v>
      </c>
      <c r="L241">
        <v>68.290000000000006</v>
      </c>
      <c r="M241">
        <v>68</v>
      </c>
      <c r="N241">
        <v>67.73</v>
      </c>
      <c r="O241">
        <v>67.48</v>
      </c>
    </row>
    <row r="242" spans="1:15" x14ac:dyDescent="0.35">
      <c r="A242" s="1">
        <v>45091</v>
      </c>
      <c r="B242">
        <v>68.489999999999995</v>
      </c>
      <c r="C242">
        <v>68.38</v>
      </c>
      <c r="D242">
        <v>68.19</v>
      </c>
      <c r="E242">
        <v>67.97</v>
      </c>
      <c r="F242">
        <v>67.709999999999994</v>
      </c>
      <c r="G242">
        <v>67.45</v>
      </c>
      <c r="H242">
        <v>67.2</v>
      </c>
      <c r="I242">
        <v>66.95</v>
      </c>
      <c r="J242">
        <v>66.709999999999994</v>
      </c>
      <c r="K242">
        <v>66.48</v>
      </c>
      <c r="L242">
        <v>66.23</v>
      </c>
      <c r="M242">
        <v>65.98</v>
      </c>
      <c r="N242">
        <v>65.75</v>
      </c>
      <c r="O242">
        <v>65.540000000000006</v>
      </c>
    </row>
    <row r="243" spans="1:15" x14ac:dyDescent="0.35">
      <c r="A243" s="1">
        <v>45090</v>
      </c>
      <c r="B243">
        <v>69.59</v>
      </c>
      <c r="C243">
        <v>69.45</v>
      </c>
      <c r="D243">
        <v>69.239999999999995</v>
      </c>
      <c r="E243">
        <v>68.98</v>
      </c>
      <c r="F243">
        <v>68.7</v>
      </c>
      <c r="G243">
        <v>68.42</v>
      </c>
      <c r="H243">
        <v>68.14</v>
      </c>
      <c r="I243">
        <v>67.87</v>
      </c>
      <c r="J243">
        <v>67.62</v>
      </c>
      <c r="K243">
        <v>67.37</v>
      </c>
      <c r="L243">
        <v>67.099999999999994</v>
      </c>
      <c r="M243">
        <v>66.84</v>
      </c>
      <c r="N243">
        <v>66.59</v>
      </c>
      <c r="O243">
        <v>66.37</v>
      </c>
    </row>
    <row r="244" spans="1:15" x14ac:dyDescent="0.35">
      <c r="A244" s="1">
        <v>45089</v>
      </c>
      <c r="B244">
        <v>67.3</v>
      </c>
      <c r="C244">
        <v>67.16</v>
      </c>
      <c r="D244">
        <v>66.95</v>
      </c>
      <c r="E244">
        <v>66.72</v>
      </c>
      <c r="F244">
        <v>66.47</v>
      </c>
      <c r="G244">
        <v>66.22</v>
      </c>
      <c r="H244">
        <v>65.97</v>
      </c>
      <c r="I244">
        <v>65.73</v>
      </c>
      <c r="J244">
        <v>65.510000000000005</v>
      </c>
      <c r="K244">
        <v>65.290000000000006</v>
      </c>
      <c r="L244">
        <v>65.05</v>
      </c>
      <c r="M244">
        <v>64.81</v>
      </c>
      <c r="N244">
        <v>64.58</v>
      </c>
      <c r="O244">
        <v>64.38</v>
      </c>
    </row>
    <row r="245" spans="1:15" x14ac:dyDescent="0.35">
      <c r="A245" s="1">
        <v>45086</v>
      </c>
      <c r="B245">
        <v>70.27</v>
      </c>
      <c r="C245">
        <v>70.02</v>
      </c>
      <c r="D245">
        <v>69.709999999999994</v>
      </c>
      <c r="E245">
        <v>69.38</v>
      </c>
      <c r="F245">
        <v>69.05</v>
      </c>
      <c r="G245">
        <v>68.72</v>
      </c>
      <c r="H245">
        <v>68.400000000000006</v>
      </c>
      <c r="I245">
        <v>68.09</v>
      </c>
      <c r="J245">
        <v>67.8</v>
      </c>
      <c r="K245">
        <v>67.510000000000005</v>
      </c>
      <c r="L245">
        <v>67.209999999999994</v>
      </c>
      <c r="M245">
        <v>66.900000000000006</v>
      </c>
      <c r="N245">
        <v>66.62</v>
      </c>
      <c r="O245">
        <v>66.37</v>
      </c>
    </row>
    <row r="246" spans="1:15" x14ac:dyDescent="0.35">
      <c r="A246" s="1">
        <v>45085</v>
      </c>
      <c r="B246">
        <v>71.31</v>
      </c>
      <c r="C246">
        <v>71</v>
      </c>
      <c r="D246">
        <v>70.64</v>
      </c>
      <c r="E246">
        <v>70.25</v>
      </c>
      <c r="F246">
        <v>69.88</v>
      </c>
      <c r="G246">
        <v>69.52</v>
      </c>
      <c r="H246">
        <v>69.17</v>
      </c>
      <c r="I246">
        <v>68.83</v>
      </c>
      <c r="J246">
        <v>68.5</v>
      </c>
      <c r="K246">
        <v>68.180000000000007</v>
      </c>
      <c r="L246">
        <v>67.849999999999994</v>
      </c>
      <c r="M246">
        <v>67.510000000000005</v>
      </c>
      <c r="N246">
        <v>67.2</v>
      </c>
      <c r="O246">
        <v>66.92</v>
      </c>
    </row>
    <row r="247" spans="1:15" x14ac:dyDescent="0.35">
      <c r="A247" s="1">
        <v>45084</v>
      </c>
      <c r="B247">
        <v>72.44</v>
      </c>
      <c r="C247">
        <v>72.09</v>
      </c>
      <c r="D247">
        <v>71.709999999999994</v>
      </c>
      <c r="E247">
        <v>71.319999999999993</v>
      </c>
      <c r="F247">
        <v>70.930000000000007</v>
      </c>
      <c r="G247">
        <v>70.55</v>
      </c>
      <c r="H247">
        <v>70.180000000000007</v>
      </c>
      <c r="I247">
        <v>69.83</v>
      </c>
      <c r="J247">
        <v>69.5</v>
      </c>
      <c r="K247">
        <v>69.180000000000007</v>
      </c>
      <c r="L247">
        <v>68.84</v>
      </c>
      <c r="M247">
        <v>68.510000000000005</v>
      </c>
      <c r="N247">
        <v>68.19</v>
      </c>
      <c r="O247">
        <v>67.900000000000006</v>
      </c>
    </row>
    <row r="248" spans="1:15" x14ac:dyDescent="0.35">
      <c r="A248" s="1">
        <v>45083</v>
      </c>
      <c r="B248">
        <v>71.63</v>
      </c>
      <c r="C248">
        <v>71.27</v>
      </c>
      <c r="D248">
        <v>70.88</v>
      </c>
      <c r="E248">
        <v>70.5</v>
      </c>
      <c r="F248">
        <v>70.13</v>
      </c>
      <c r="G248">
        <v>69.75</v>
      </c>
      <c r="H248">
        <v>69.400000000000006</v>
      </c>
      <c r="I248">
        <v>69.06</v>
      </c>
      <c r="J248">
        <v>68.75</v>
      </c>
      <c r="K248">
        <v>68.44</v>
      </c>
      <c r="L248">
        <v>68.12</v>
      </c>
      <c r="M248">
        <v>67.790000000000006</v>
      </c>
      <c r="N248">
        <v>67.489999999999995</v>
      </c>
      <c r="O248">
        <v>67.22</v>
      </c>
    </row>
    <row r="249" spans="1:15" x14ac:dyDescent="0.35">
      <c r="A249" s="1">
        <v>45082</v>
      </c>
      <c r="B249">
        <v>72.03</v>
      </c>
      <c r="C249">
        <v>71.67</v>
      </c>
      <c r="D249">
        <v>71.28</v>
      </c>
      <c r="E249">
        <v>70.89</v>
      </c>
      <c r="F249">
        <v>70.489999999999995</v>
      </c>
      <c r="G249">
        <v>70.099999999999994</v>
      </c>
      <c r="H249">
        <v>69.739999999999995</v>
      </c>
      <c r="I249">
        <v>69.400000000000006</v>
      </c>
      <c r="J249">
        <v>69.08</v>
      </c>
      <c r="K249">
        <v>68.78</v>
      </c>
      <c r="L249">
        <v>68.459999999999994</v>
      </c>
      <c r="M249">
        <v>68.14</v>
      </c>
      <c r="N249">
        <v>67.819999999999993</v>
      </c>
      <c r="O249">
        <v>67.540000000000006</v>
      </c>
    </row>
    <row r="250" spans="1:15" x14ac:dyDescent="0.35">
      <c r="A250" s="1">
        <v>45079</v>
      </c>
      <c r="B250">
        <v>71.64</v>
      </c>
      <c r="C250">
        <v>71.319999999999993</v>
      </c>
      <c r="D250">
        <v>70.97</v>
      </c>
      <c r="E250">
        <v>70.61</v>
      </c>
      <c r="F250">
        <v>70.25</v>
      </c>
      <c r="G250">
        <v>69.900000000000006</v>
      </c>
      <c r="H250">
        <v>69.569999999999993</v>
      </c>
      <c r="I250">
        <v>69.25</v>
      </c>
      <c r="J250">
        <v>68.959999999999994</v>
      </c>
      <c r="K250">
        <v>68.680000000000007</v>
      </c>
      <c r="L250">
        <v>68.38</v>
      </c>
      <c r="M250">
        <v>68.08</v>
      </c>
      <c r="N250">
        <v>67.8</v>
      </c>
      <c r="O250">
        <v>67.55</v>
      </c>
    </row>
    <row r="251" spans="1:15" x14ac:dyDescent="0.35">
      <c r="A251" s="1">
        <v>45078</v>
      </c>
      <c r="B251">
        <v>70.03</v>
      </c>
      <c r="C251">
        <v>69.760000000000005</v>
      </c>
      <c r="D251">
        <v>69.45</v>
      </c>
      <c r="E251">
        <v>69.13</v>
      </c>
      <c r="F251">
        <v>68.8</v>
      </c>
      <c r="G251">
        <v>68.47</v>
      </c>
      <c r="H251">
        <v>68.180000000000007</v>
      </c>
      <c r="I251">
        <v>67.89</v>
      </c>
      <c r="J251">
        <v>67.63</v>
      </c>
      <c r="K251">
        <v>67.38</v>
      </c>
      <c r="L251">
        <v>67.11</v>
      </c>
      <c r="M251">
        <v>66.84</v>
      </c>
      <c r="N251">
        <v>66.59</v>
      </c>
      <c r="O251">
        <v>66.37</v>
      </c>
    </row>
    <row r="252" spans="1:15" x14ac:dyDescent="0.35">
      <c r="A252" s="1">
        <v>45077</v>
      </c>
      <c r="B252">
        <v>68.14</v>
      </c>
      <c r="C252">
        <v>67.92</v>
      </c>
      <c r="D252">
        <v>67.64</v>
      </c>
      <c r="E252">
        <v>67.34</v>
      </c>
      <c r="F252">
        <v>67.040000000000006</v>
      </c>
      <c r="G252">
        <v>66.75</v>
      </c>
      <c r="H252">
        <v>66.48</v>
      </c>
      <c r="I252">
        <v>66.23</v>
      </c>
      <c r="J252">
        <v>66</v>
      </c>
      <c r="K252">
        <v>65.760000000000005</v>
      </c>
      <c r="L252">
        <v>65.52</v>
      </c>
      <c r="M252">
        <v>65.28</v>
      </c>
      <c r="N252">
        <v>65.06</v>
      </c>
      <c r="O252">
        <v>64.87</v>
      </c>
    </row>
    <row r="253" spans="1:15" x14ac:dyDescent="0.35">
      <c r="A253" s="1">
        <v>45076</v>
      </c>
      <c r="B253">
        <v>69.48</v>
      </c>
      <c r="C253">
        <v>69.23</v>
      </c>
      <c r="D253">
        <v>68.94</v>
      </c>
      <c r="E253">
        <v>68.63</v>
      </c>
      <c r="F253">
        <v>68.31</v>
      </c>
      <c r="G253">
        <v>68</v>
      </c>
      <c r="H253">
        <v>67.709999999999994</v>
      </c>
      <c r="I253">
        <v>67.430000000000007</v>
      </c>
      <c r="J253">
        <v>67.180000000000007</v>
      </c>
      <c r="K253">
        <v>66.94</v>
      </c>
      <c r="L253">
        <v>66.680000000000007</v>
      </c>
      <c r="M253">
        <v>66.42</v>
      </c>
      <c r="N253">
        <v>66.19</v>
      </c>
      <c r="O253">
        <v>65.98</v>
      </c>
    </row>
    <row r="254" spans="1:15" x14ac:dyDescent="0.35">
      <c r="A254" s="1">
        <v>45075</v>
      </c>
      <c r="B254">
        <v>72.569999999999993</v>
      </c>
      <c r="C254">
        <v>72.239999999999995</v>
      </c>
      <c r="D254">
        <v>71.84</v>
      </c>
      <c r="E254">
        <v>71.44</v>
      </c>
      <c r="F254">
        <v>71.040000000000006</v>
      </c>
      <c r="G254">
        <v>70.650000000000006</v>
      </c>
      <c r="H254">
        <v>70.3</v>
      </c>
      <c r="I254">
        <v>69.959999999999994</v>
      </c>
      <c r="J254">
        <v>69.66</v>
      </c>
      <c r="K254">
        <v>69.36</v>
      </c>
      <c r="L254">
        <v>69.05</v>
      </c>
      <c r="M254">
        <v>68.739999999999995</v>
      </c>
      <c r="N254">
        <v>68.459999999999994</v>
      </c>
      <c r="O254">
        <v>68.2</v>
      </c>
    </row>
    <row r="255" spans="1:15" x14ac:dyDescent="0.35">
      <c r="A255" s="1">
        <v>45072</v>
      </c>
      <c r="B255">
        <v>72.569999999999993</v>
      </c>
      <c r="C255">
        <v>72.239999999999995</v>
      </c>
      <c r="D255">
        <v>71.84</v>
      </c>
      <c r="E255">
        <v>71.44</v>
      </c>
      <c r="F255">
        <v>71.040000000000006</v>
      </c>
      <c r="G255">
        <v>70.650000000000006</v>
      </c>
      <c r="H255">
        <v>70.3</v>
      </c>
      <c r="I255">
        <v>69.959999999999994</v>
      </c>
      <c r="J255">
        <v>69.66</v>
      </c>
      <c r="K255">
        <v>69.36</v>
      </c>
      <c r="L255">
        <v>69.05</v>
      </c>
      <c r="M255">
        <v>68.739999999999995</v>
      </c>
      <c r="N255">
        <v>68.459999999999994</v>
      </c>
      <c r="O255">
        <v>68.2</v>
      </c>
    </row>
    <row r="256" spans="1:15" x14ac:dyDescent="0.35">
      <c r="A256" s="1">
        <v>45071</v>
      </c>
      <c r="B256">
        <v>71.75</v>
      </c>
      <c r="C256">
        <v>71.41</v>
      </c>
      <c r="D256">
        <v>71.03</v>
      </c>
      <c r="E256">
        <v>70.63</v>
      </c>
      <c r="F256">
        <v>70.239999999999995</v>
      </c>
      <c r="G256">
        <v>69.849999999999994</v>
      </c>
      <c r="H256">
        <v>69.510000000000005</v>
      </c>
      <c r="I256">
        <v>69.16</v>
      </c>
      <c r="J256">
        <v>68.849999999999994</v>
      </c>
      <c r="K256">
        <v>68.58</v>
      </c>
      <c r="L256">
        <v>68.27</v>
      </c>
      <c r="M256">
        <v>67.97</v>
      </c>
      <c r="N256">
        <v>67.69</v>
      </c>
      <c r="O256">
        <v>67.44</v>
      </c>
    </row>
    <row r="257" spans="1:15" x14ac:dyDescent="0.35">
      <c r="A257" s="1">
        <v>45070</v>
      </c>
      <c r="B257">
        <v>74.010000000000005</v>
      </c>
      <c r="C257">
        <v>73.61</v>
      </c>
      <c r="D257">
        <v>73.16</v>
      </c>
      <c r="E257">
        <v>72.709999999999994</v>
      </c>
      <c r="F257">
        <v>72.260000000000005</v>
      </c>
      <c r="G257">
        <v>71.84</v>
      </c>
      <c r="H257">
        <v>71.47</v>
      </c>
      <c r="I257">
        <v>71.099999999999994</v>
      </c>
      <c r="J257">
        <v>70.77</v>
      </c>
      <c r="K257">
        <v>70.47</v>
      </c>
      <c r="L257">
        <v>70.14</v>
      </c>
      <c r="M257">
        <v>69.81</v>
      </c>
      <c r="N257">
        <v>69.5</v>
      </c>
      <c r="O257">
        <v>69.22</v>
      </c>
    </row>
    <row r="258" spans="1:15" x14ac:dyDescent="0.35">
      <c r="A258" s="1">
        <v>45069</v>
      </c>
      <c r="B258">
        <v>72.58</v>
      </c>
      <c r="C258">
        <v>72.19</v>
      </c>
      <c r="D258">
        <v>71.760000000000005</v>
      </c>
      <c r="E258">
        <v>71.34</v>
      </c>
      <c r="F258">
        <v>70.930000000000007</v>
      </c>
      <c r="G258">
        <v>70.52</v>
      </c>
      <c r="H258">
        <v>70.17</v>
      </c>
      <c r="I258">
        <v>69.83</v>
      </c>
      <c r="J258">
        <v>69.52</v>
      </c>
      <c r="K258">
        <v>69.25</v>
      </c>
      <c r="L258">
        <v>68.930000000000007</v>
      </c>
      <c r="M258">
        <v>68.61</v>
      </c>
      <c r="N258">
        <v>68.319999999999993</v>
      </c>
      <c r="O258">
        <v>68.05</v>
      </c>
    </row>
    <row r="259" spans="1:15" x14ac:dyDescent="0.35">
      <c r="A259" s="1">
        <v>45068</v>
      </c>
      <c r="B259">
        <v>71.680000000000007</v>
      </c>
      <c r="C259">
        <v>71.28</v>
      </c>
      <c r="D259">
        <v>70.87</v>
      </c>
      <c r="E259">
        <v>70.459999999999994</v>
      </c>
      <c r="F259">
        <v>70.069999999999993</v>
      </c>
      <c r="G259">
        <v>69.7</v>
      </c>
      <c r="H259">
        <v>69.36</v>
      </c>
      <c r="I259">
        <v>69.040000000000006</v>
      </c>
      <c r="J259">
        <v>68.75</v>
      </c>
      <c r="K259">
        <v>68.48</v>
      </c>
      <c r="L259">
        <v>68.17</v>
      </c>
      <c r="M259">
        <v>67.86</v>
      </c>
      <c r="N259">
        <v>67.58</v>
      </c>
      <c r="O259">
        <v>67.33</v>
      </c>
    </row>
    <row r="260" spans="1:15" x14ac:dyDescent="0.35">
      <c r="A260" s="1">
        <v>45065</v>
      </c>
      <c r="B260">
        <v>71.31</v>
      </c>
      <c r="C260">
        <v>70.94</v>
      </c>
      <c r="D260">
        <v>70.55</v>
      </c>
      <c r="E260">
        <v>70.17</v>
      </c>
      <c r="F260">
        <v>69.8</v>
      </c>
      <c r="G260">
        <v>69.45</v>
      </c>
      <c r="H260">
        <v>69.12</v>
      </c>
      <c r="I260">
        <v>68.790000000000006</v>
      </c>
      <c r="J260">
        <v>68.5</v>
      </c>
      <c r="K260">
        <v>68.239999999999995</v>
      </c>
      <c r="L260">
        <v>67.94</v>
      </c>
      <c r="M260">
        <v>67.650000000000006</v>
      </c>
      <c r="N260">
        <v>67.38</v>
      </c>
      <c r="O260">
        <v>67.14</v>
      </c>
    </row>
    <row r="261" spans="1:15" x14ac:dyDescent="0.35">
      <c r="A261" s="1">
        <v>45064</v>
      </c>
      <c r="B261">
        <v>71.61</v>
      </c>
      <c r="C261">
        <v>71.28</v>
      </c>
      <c r="D261">
        <v>70.94</v>
      </c>
      <c r="E261">
        <v>70.59</v>
      </c>
      <c r="F261">
        <v>70.260000000000005</v>
      </c>
      <c r="G261">
        <v>69.94</v>
      </c>
      <c r="H261">
        <v>69.650000000000006</v>
      </c>
      <c r="I261">
        <v>69.37</v>
      </c>
      <c r="J261">
        <v>69.12</v>
      </c>
      <c r="K261">
        <v>68.88</v>
      </c>
      <c r="L261">
        <v>68.62</v>
      </c>
      <c r="M261">
        <v>68.36</v>
      </c>
      <c r="N261">
        <v>68.12</v>
      </c>
      <c r="O261">
        <v>67.91</v>
      </c>
    </row>
    <row r="262" spans="1:15" x14ac:dyDescent="0.35">
      <c r="A262" s="1">
        <v>45063</v>
      </c>
      <c r="B262">
        <v>72.48</v>
      </c>
      <c r="C262">
        <v>72.099999999999994</v>
      </c>
      <c r="D262">
        <v>71.709999999999994</v>
      </c>
      <c r="E262">
        <v>71.33</v>
      </c>
      <c r="F262">
        <v>70.959999999999994</v>
      </c>
      <c r="G262">
        <v>70.61</v>
      </c>
      <c r="H262">
        <v>70.290000000000006</v>
      </c>
      <c r="I262">
        <v>69.989999999999995</v>
      </c>
      <c r="J262">
        <v>69.72</v>
      </c>
      <c r="K262">
        <v>69.45</v>
      </c>
      <c r="L262">
        <v>69.150000000000006</v>
      </c>
      <c r="M262">
        <v>68.87</v>
      </c>
      <c r="N262">
        <v>68.61</v>
      </c>
      <c r="O262">
        <v>68.38</v>
      </c>
    </row>
    <row r="263" spans="1:15" x14ac:dyDescent="0.35">
      <c r="A263" s="1">
        <v>45062</v>
      </c>
      <c r="B263">
        <v>70.33</v>
      </c>
      <c r="C263">
        <v>69.94</v>
      </c>
      <c r="D263">
        <v>69.56</v>
      </c>
      <c r="E263">
        <v>69.22</v>
      </c>
      <c r="F263">
        <v>68.87</v>
      </c>
      <c r="G263">
        <v>68.56</v>
      </c>
      <c r="H263">
        <v>68.27</v>
      </c>
      <c r="I263">
        <v>68</v>
      </c>
      <c r="J263">
        <v>67.760000000000005</v>
      </c>
      <c r="K263">
        <v>67.55</v>
      </c>
      <c r="L263">
        <v>67.3</v>
      </c>
      <c r="M263">
        <v>67.040000000000006</v>
      </c>
      <c r="N263">
        <v>66.81</v>
      </c>
      <c r="O263">
        <v>66.61</v>
      </c>
    </row>
    <row r="264" spans="1:15" x14ac:dyDescent="0.35">
      <c r="A264" s="1">
        <v>45061</v>
      </c>
      <c r="B264">
        <v>70.58</v>
      </c>
      <c r="C264">
        <v>70.19</v>
      </c>
      <c r="D264">
        <v>69.81</v>
      </c>
      <c r="E264">
        <v>69.459999999999994</v>
      </c>
      <c r="F264">
        <v>69.12</v>
      </c>
      <c r="G264">
        <v>68.790000000000006</v>
      </c>
      <c r="H264">
        <v>68.48</v>
      </c>
      <c r="I264">
        <v>68.209999999999994</v>
      </c>
      <c r="J264">
        <v>67.959999999999994</v>
      </c>
      <c r="K264">
        <v>67.739999999999995</v>
      </c>
      <c r="L264">
        <v>67.48</v>
      </c>
      <c r="M264">
        <v>67.22</v>
      </c>
      <c r="N264">
        <v>66.97</v>
      </c>
      <c r="O264">
        <v>66.75</v>
      </c>
    </row>
    <row r="265" spans="1:15" x14ac:dyDescent="0.35">
      <c r="A265" s="1">
        <v>45058</v>
      </c>
      <c r="B265">
        <v>69.5</v>
      </c>
      <c r="C265">
        <v>69.11</v>
      </c>
      <c r="D265">
        <v>68.73</v>
      </c>
      <c r="E265">
        <v>68.38</v>
      </c>
      <c r="F265">
        <v>68.05</v>
      </c>
      <c r="G265">
        <v>67.73</v>
      </c>
      <c r="H265">
        <v>67.45</v>
      </c>
      <c r="I265">
        <v>67.19</v>
      </c>
      <c r="J265">
        <v>66.959999999999994</v>
      </c>
      <c r="K265">
        <v>66.75</v>
      </c>
      <c r="L265">
        <v>66.510000000000005</v>
      </c>
      <c r="M265">
        <v>66.27</v>
      </c>
      <c r="N265">
        <v>66.05</v>
      </c>
      <c r="O265">
        <v>65.86</v>
      </c>
    </row>
    <row r="266" spans="1:15" x14ac:dyDescent="0.35">
      <c r="A266" s="1">
        <v>45057</v>
      </c>
      <c r="B266">
        <v>70.39</v>
      </c>
      <c r="C266">
        <v>69.989999999999995</v>
      </c>
      <c r="D266">
        <v>69.599999999999994</v>
      </c>
      <c r="E266">
        <v>69.25</v>
      </c>
      <c r="F266">
        <v>68.91</v>
      </c>
      <c r="G266">
        <v>68.59</v>
      </c>
      <c r="H266">
        <v>68.290000000000006</v>
      </c>
      <c r="I266">
        <v>68.010000000000005</v>
      </c>
      <c r="J266">
        <v>67.77</v>
      </c>
      <c r="K266">
        <v>67.56</v>
      </c>
      <c r="L266">
        <v>67.31</v>
      </c>
      <c r="M266">
        <v>67.05</v>
      </c>
      <c r="N266">
        <v>66.819999999999993</v>
      </c>
      <c r="O266">
        <v>66.62</v>
      </c>
    </row>
    <row r="267" spans="1:15" x14ac:dyDescent="0.35">
      <c r="A267" s="1">
        <v>45056</v>
      </c>
      <c r="B267">
        <v>72.02</v>
      </c>
      <c r="C267">
        <v>71.62</v>
      </c>
      <c r="D267">
        <v>71.209999999999994</v>
      </c>
      <c r="E267">
        <v>70.83</v>
      </c>
      <c r="F267">
        <v>70.47</v>
      </c>
      <c r="G267">
        <v>70.12</v>
      </c>
      <c r="H267">
        <v>69.819999999999993</v>
      </c>
      <c r="I267">
        <v>69.52</v>
      </c>
      <c r="J267">
        <v>69.27</v>
      </c>
      <c r="K267">
        <v>69.05</v>
      </c>
      <c r="L267">
        <v>68.78</v>
      </c>
      <c r="M267">
        <v>68.5</v>
      </c>
      <c r="N267">
        <v>68.239999999999995</v>
      </c>
      <c r="O267">
        <v>68.010000000000005</v>
      </c>
    </row>
    <row r="268" spans="1:15" x14ac:dyDescent="0.35">
      <c r="A268" s="1">
        <v>45055</v>
      </c>
      <c r="B268">
        <v>73.02</v>
      </c>
      <c r="C268">
        <v>72.59</v>
      </c>
      <c r="D268">
        <v>72.16</v>
      </c>
      <c r="E268">
        <v>71.75</v>
      </c>
      <c r="F268">
        <v>71.349999999999994</v>
      </c>
      <c r="G268">
        <v>70.97</v>
      </c>
      <c r="H268">
        <v>70.61</v>
      </c>
      <c r="I268">
        <v>70.290000000000006</v>
      </c>
      <c r="J268">
        <v>70.010000000000005</v>
      </c>
      <c r="K268">
        <v>69.75</v>
      </c>
      <c r="L268">
        <v>69.45</v>
      </c>
      <c r="M268">
        <v>69.16</v>
      </c>
      <c r="N268">
        <v>68.88</v>
      </c>
      <c r="O268">
        <v>68.63</v>
      </c>
    </row>
    <row r="269" spans="1:15" x14ac:dyDescent="0.35">
      <c r="A269" s="1">
        <v>45054</v>
      </c>
      <c r="B269">
        <v>72.42</v>
      </c>
      <c r="C269">
        <v>71.98</v>
      </c>
      <c r="D269">
        <v>71.540000000000006</v>
      </c>
      <c r="E269">
        <v>71.11</v>
      </c>
      <c r="F269">
        <v>70.69</v>
      </c>
      <c r="G269">
        <v>70.3</v>
      </c>
      <c r="H269">
        <v>69.95</v>
      </c>
      <c r="I269">
        <v>69.650000000000006</v>
      </c>
      <c r="J269">
        <v>69.37</v>
      </c>
      <c r="K269">
        <v>69.09</v>
      </c>
      <c r="L269">
        <v>68.790000000000006</v>
      </c>
      <c r="M269">
        <v>68.5</v>
      </c>
      <c r="N269">
        <v>68.22</v>
      </c>
      <c r="O269">
        <v>67.97</v>
      </c>
    </row>
    <row r="270" spans="1:15" x14ac:dyDescent="0.35">
      <c r="A270" s="1">
        <v>45051</v>
      </c>
      <c r="B270">
        <v>70.650000000000006</v>
      </c>
      <c r="C270">
        <v>70.23</v>
      </c>
      <c r="D270">
        <v>69.819999999999993</v>
      </c>
      <c r="E270">
        <v>69.430000000000007</v>
      </c>
      <c r="F270">
        <v>69.06</v>
      </c>
      <c r="G270">
        <v>68.709999999999994</v>
      </c>
      <c r="H270">
        <v>68.39</v>
      </c>
      <c r="I270">
        <v>68.099999999999994</v>
      </c>
      <c r="J270">
        <v>67.84</v>
      </c>
      <c r="K270">
        <v>67.599999999999994</v>
      </c>
      <c r="L270">
        <v>67.33</v>
      </c>
      <c r="M270">
        <v>67.06</v>
      </c>
      <c r="N270">
        <v>66.8</v>
      </c>
      <c r="O270">
        <v>66.569999999999993</v>
      </c>
    </row>
    <row r="271" spans="1:15" x14ac:dyDescent="0.35">
      <c r="A271" s="1">
        <v>45050</v>
      </c>
      <c r="B271">
        <v>68</v>
      </c>
      <c r="C271">
        <v>67.62</v>
      </c>
      <c r="D271">
        <v>67.260000000000005</v>
      </c>
      <c r="E271">
        <v>66.930000000000007</v>
      </c>
      <c r="F271">
        <v>66.61</v>
      </c>
      <c r="G271">
        <v>66.319999999999993</v>
      </c>
      <c r="H271">
        <v>66.05</v>
      </c>
      <c r="I271">
        <v>65.81</v>
      </c>
      <c r="J271">
        <v>65.599999999999994</v>
      </c>
      <c r="K271">
        <v>65.400000000000006</v>
      </c>
      <c r="L271">
        <v>65.17</v>
      </c>
      <c r="M271">
        <v>64.95</v>
      </c>
      <c r="N271">
        <v>64.73</v>
      </c>
      <c r="O271">
        <v>64.540000000000006</v>
      </c>
    </row>
    <row r="272" spans="1:15" x14ac:dyDescent="0.35">
      <c r="A272" s="1">
        <v>45049</v>
      </c>
      <c r="B272">
        <v>68.08</v>
      </c>
      <c r="C272">
        <v>67.75</v>
      </c>
      <c r="D272">
        <v>67.44</v>
      </c>
      <c r="E272">
        <v>67.16</v>
      </c>
      <c r="F272">
        <v>66.89</v>
      </c>
      <c r="G272">
        <v>66.64</v>
      </c>
      <c r="H272">
        <v>66.41</v>
      </c>
      <c r="I272">
        <v>66.2</v>
      </c>
      <c r="J272">
        <v>66.010000000000005</v>
      </c>
      <c r="K272">
        <v>65.84</v>
      </c>
      <c r="L272">
        <v>65.64</v>
      </c>
      <c r="M272">
        <v>65.45</v>
      </c>
      <c r="N272">
        <v>65.260000000000005</v>
      </c>
      <c r="O272">
        <v>65.099999999999994</v>
      </c>
    </row>
    <row r="273" spans="1:15" x14ac:dyDescent="0.35">
      <c r="A273" s="1">
        <v>45048</v>
      </c>
      <c r="B273">
        <v>70.849999999999994</v>
      </c>
      <c r="C273">
        <v>70.39</v>
      </c>
      <c r="D273">
        <v>69.959999999999994</v>
      </c>
      <c r="E273">
        <v>69.59</v>
      </c>
      <c r="F273">
        <v>69.23</v>
      </c>
      <c r="G273">
        <v>68.900000000000006</v>
      </c>
      <c r="H273">
        <v>68.599999999999994</v>
      </c>
      <c r="I273">
        <v>68.33</v>
      </c>
      <c r="J273">
        <v>68.09</v>
      </c>
      <c r="K273">
        <v>67.89</v>
      </c>
      <c r="L273">
        <v>67.650000000000006</v>
      </c>
      <c r="M273">
        <v>67.42</v>
      </c>
      <c r="N273">
        <v>67.209999999999994</v>
      </c>
      <c r="O273">
        <v>67.02</v>
      </c>
    </row>
    <row r="274" spans="1:15" x14ac:dyDescent="0.35">
      <c r="A274" s="1">
        <v>45047</v>
      </c>
      <c r="B274">
        <v>74.64</v>
      </c>
      <c r="C274">
        <v>74.08</v>
      </c>
      <c r="D274">
        <v>73.55</v>
      </c>
      <c r="E274">
        <v>73.069999999999993</v>
      </c>
      <c r="F274">
        <v>72.62</v>
      </c>
      <c r="G274">
        <v>72.209999999999994</v>
      </c>
      <c r="H274">
        <v>71.83</v>
      </c>
      <c r="I274">
        <v>71.48</v>
      </c>
      <c r="J274">
        <v>71.16</v>
      </c>
      <c r="K274">
        <v>70.849999999999994</v>
      </c>
      <c r="L274">
        <v>70.52</v>
      </c>
      <c r="M274">
        <v>70.22</v>
      </c>
      <c r="N274">
        <v>69.930000000000007</v>
      </c>
      <c r="O274">
        <v>69.67</v>
      </c>
    </row>
    <row r="275" spans="1:15" x14ac:dyDescent="0.35">
      <c r="A275" s="1">
        <v>45044</v>
      </c>
      <c r="B275">
        <v>75.72</v>
      </c>
      <c r="C275">
        <v>75.150000000000006</v>
      </c>
      <c r="D275">
        <v>74.61</v>
      </c>
      <c r="E275">
        <v>74.11</v>
      </c>
      <c r="F275">
        <v>73.650000000000006</v>
      </c>
      <c r="G275">
        <v>73.23</v>
      </c>
      <c r="H275">
        <v>72.84</v>
      </c>
      <c r="I275">
        <v>72.489999999999995</v>
      </c>
      <c r="J275">
        <v>72.150000000000006</v>
      </c>
      <c r="K275">
        <v>71.86</v>
      </c>
      <c r="L275">
        <v>71.540000000000006</v>
      </c>
      <c r="M275">
        <v>71.209999999999994</v>
      </c>
      <c r="N275">
        <v>70.900000000000006</v>
      </c>
      <c r="O275">
        <v>70.63</v>
      </c>
    </row>
    <row r="276" spans="1:15" x14ac:dyDescent="0.35">
      <c r="A276" s="1">
        <v>45043</v>
      </c>
      <c r="B276">
        <v>73.75</v>
      </c>
      <c r="C276">
        <v>73.23</v>
      </c>
      <c r="D276">
        <v>72.73</v>
      </c>
      <c r="E276">
        <v>72.27</v>
      </c>
      <c r="F276">
        <v>71.83</v>
      </c>
      <c r="G276">
        <v>71.430000000000007</v>
      </c>
      <c r="H276">
        <v>71.06</v>
      </c>
      <c r="I276">
        <v>70.709999999999994</v>
      </c>
      <c r="J276">
        <v>70.42</v>
      </c>
      <c r="K276">
        <v>70.16</v>
      </c>
      <c r="L276">
        <v>69.849999999999994</v>
      </c>
      <c r="M276">
        <v>69.55</v>
      </c>
      <c r="N276">
        <v>69.27</v>
      </c>
      <c r="O276">
        <v>69.010000000000005</v>
      </c>
    </row>
    <row r="277" spans="1:15" x14ac:dyDescent="0.35">
      <c r="A277" s="1">
        <v>45042</v>
      </c>
      <c r="B277">
        <v>73.42</v>
      </c>
      <c r="C277">
        <v>72.92</v>
      </c>
      <c r="D277">
        <v>72.459999999999994</v>
      </c>
      <c r="E277">
        <v>72.040000000000006</v>
      </c>
      <c r="F277">
        <v>71.62</v>
      </c>
      <c r="G277">
        <v>71.25</v>
      </c>
      <c r="H277">
        <v>70.900000000000006</v>
      </c>
      <c r="I277">
        <v>70.58</v>
      </c>
      <c r="J277">
        <v>70.3</v>
      </c>
      <c r="K277">
        <v>70.05</v>
      </c>
      <c r="L277">
        <v>69.77</v>
      </c>
      <c r="M277">
        <v>69.489999999999995</v>
      </c>
      <c r="N277">
        <v>69.23</v>
      </c>
      <c r="O277">
        <v>69</v>
      </c>
    </row>
    <row r="278" spans="1:15" x14ac:dyDescent="0.35">
      <c r="A278" s="1">
        <v>45041</v>
      </c>
      <c r="B278">
        <v>75.92</v>
      </c>
      <c r="C278">
        <v>75.33</v>
      </c>
      <c r="D278">
        <v>74.760000000000005</v>
      </c>
      <c r="E278">
        <v>74.23</v>
      </c>
      <c r="F278">
        <v>73.73</v>
      </c>
      <c r="G278">
        <v>73.27</v>
      </c>
      <c r="H278">
        <v>72.849999999999994</v>
      </c>
      <c r="I278">
        <v>72.45</v>
      </c>
      <c r="J278">
        <v>72.09</v>
      </c>
      <c r="K278">
        <v>71.760000000000005</v>
      </c>
      <c r="L278">
        <v>71.41</v>
      </c>
      <c r="M278">
        <v>71.06</v>
      </c>
      <c r="N278">
        <v>70.73</v>
      </c>
      <c r="O278">
        <v>70.430000000000007</v>
      </c>
    </row>
    <row r="279" spans="1:15" x14ac:dyDescent="0.35">
      <c r="A279" s="1">
        <v>45040</v>
      </c>
      <c r="B279">
        <v>77.72</v>
      </c>
      <c r="C279">
        <v>77.180000000000007</v>
      </c>
      <c r="D279">
        <v>76.64</v>
      </c>
      <c r="E279">
        <v>76.150000000000006</v>
      </c>
      <c r="F279">
        <v>75.66</v>
      </c>
      <c r="G279">
        <v>75.209999999999994</v>
      </c>
      <c r="H279">
        <v>74.78</v>
      </c>
      <c r="I279">
        <v>74.38</v>
      </c>
      <c r="J279">
        <v>74</v>
      </c>
      <c r="K279">
        <v>73.67</v>
      </c>
      <c r="L279">
        <v>73.290000000000006</v>
      </c>
      <c r="M279">
        <v>72.92</v>
      </c>
      <c r="N279">
        <v>72.56</v>
      </c>
      <c r="O279">
        <v>72.23</v>
      </c>
    </row>
    <row r="280" spans="1:15" x14ac:dyDescent="0.35">
      <c r="A280" s="1">
        <v>45037</v>
      </c>
      <c r="B280">
        <v>76.8</v>
      </c>
      <c r="C280">
        <v>76.239999999999995</v>
      </c>
      <c r="D280">
        <v>75.709999999999994</v>
      </c>
      <c r="E280">
        <v>75.22</v>
      </c>
      <c r="F280">
        <v>74.75</v>
      </c>
      <c r="G280">
        <v>74.31</v>
      </c>
      <c r="H280">
        <v>73.900000000000006</v>
      </c>
      <c r="I280">
        <v>73.52</v>
      </c>
      <c r="J280">
        <v>73.180000000000007</v>
      </c>
      <c r="K280">
        <v>72.849999999999994</v>
      </c>
      <c r="L280">
        <v>72.489999999999995</v>
      </c>
      <c r="M280">
        <v>72.14</v>
      </c>
      <c r="N280">
        <v>71.81</v>
      </c>
      <c r="O280">
        <v>71.510000000000005</v>
      </c>
    </row>
    <row r="281" spans="1:15" x14ac:dyDescent="0.35">
      <c r="A281" s="1">
        <v>45036</v>
      </c>
      <c r="B281">
        <v>76.06</v>
      </c>
      <c r="C281">
        <v>75.459999999999994</v>
      </c>
      <c r="D281">
        <v>74.900000000000006</v>
      </c>
      <c r="E281">
        <v>74.38</v>
      </c>
      <c r="F281">
        <v>73.88</v>
      </c>
      <c r="G281">
        <v>73.430000000000007</v>
      </c>
      <c r="H281">
        <v>73.010000000000005</v>
      </c>
      <c r="I281">
        <v>72.599999999999994</v>
      </c>
      <c r="J281">
        <v>72.239999999999995</v>
      </c>
      <c r="K281">
        <v>71.88</v>
      </c>
      <c r="L281">
        <v>71.5</v>
      </c>
      <c r="M281">
        <v>71.13</v>
      </c>
      <c r="N281">
        <v>70.78</v>
      </c>
      <c r="O281">
        <v>70.45</v>
      </c>
    </row>
    <row r="282" spans="1:15" x14ac:dyDescent="0.35">
      <c r="A282" s="1">
        <v>45035</v>
      </c>
      <c r="B282">
        <v>77.83</v>
      </c>
      <c r="C282">
        <v>77.19</v>
      </c>
      <c r="D282">
        <v>76.58</v>
      </c>
      <c r="E282">
        <v>76.02</v>
      </c>
      <c r="F282">
        <v>75.489999999999995</v>
      </c>
      <c r="G282">
        <v>74.98</v>
      </c>
      <c r="H282">
        <v>74.52</v>
      </c>
      <c r="I282">
        <v>74.08</v>
      </c>
      <c r="J282">
        <v>73.69</v>
      </c>
      <c r="K282">
        <v>73.3</v>
      </c>
      <c r="L282">
        <v>72.89</v>
      </c>
      <c r="M282">
        <v>72.489999999999995</v>
      </c>
      <c r="N282">
        <v>72.11</v>
      </c>
      <c r="O282">
        <v>71.760000000000005</v>
      </c>
    </row>
    <row r="283" spans="1:15" x14ac:dyDescent="0.35">
      <c r="A283" s="1">
        <v>45034</v>
      </c>
      <c r="B283">
        <v>79.45</v>
      </c>
      <c r="C283">
        <v>78.790000000000006</v>
      </c>
      <c r="D283">
        <v>78.150000000000006</v>
      </c>
      <c r="E283">
        <v>77.56</v>
      </c>
      <c r="F283">
        <v>77</v>
      </c>
      <c r="G283">
        <v>76.47</v>
      </c>
      <c r="H283">
        <v>75.959999999999994</v>
      </c>
      <c r="I283">
        <v>75.489999999999995</v>
      </c>
      <c r="J283">
        <v>75.06</v>
      </c>
      <c r="K283">
        <v>74.64</v>
      </c>
      <c r="L283">
        <v>74.2</v>
      </c>
      <c r="M283">
        <v>73.760000000000005</v>
      </c>
      <c r="N283">
        <v>73.34</v>
      </c>
      <c r="O283">
        <v>72.959999999999994</v>
      </c>
    </row>
    <row r="284" spans="1:15" x14ac:dyDescent="0.35">
      <c r="A284" s="1">
        <v>45033</v>
      </c>
      <c r="B284">
        <v>79.41</v>
      </c>
      <c r="C284">
        <v>78.739999999999995</v>
      </c>
      <c r="D284">
        <v>78.09</v>
      </c>
      <c r="E284">
        <v>77.489999999999995</v>
      </c>
      <c r="F284">
        <v>76.91</v>
      </c>
      <c r="G284">
        <v>76.349999999999994</v>
      </c>
      <c r="H284">
        <v>75.819999999999993</v>
      </c>
      <c r="I284">
        <v>75.33</v>
      </c>
      <c r="J284">
        <v>74.89</v>
      </c>
      <c r="K284">
        <v>74.47</v>
      </c>
      <c r="L284">
        <v>74.010000000000005</v>
      </c>
      <c r="M284">
        <v>73.569999999999993</v>
      </c>
      <c r="N284">
        <v>73.150000000000006</v>
      </c>
      <c r="O284">
        <v>72.75</v>
      </c>
    </row>
    <row r="285" spans="1:15" x14ac:dyDescent="0.35">
      <c r="A285" s="1">
        <v>45030</v>
      </c>
      <c r="B285">
        <v>80.77</v>
      </c>
      <c r="C285">
        <v>80.040000000000006</v>
      </c>
      <c r="D285">
        <v>79.33</v>
      </c>
      <c r="E285">
        <v>78.66</v>
      </c>
      <c r="F285">
        <v>78.010000000000005</v>
      </c>
      <c r="G285">
        <v>77.400000000000006</v>
      </c>
      <c r="H285">
        <v>76.849999999999994</v>
      </c>
      <c r="I285">
        <v>76.319999999999993</v>
      </c>
      <c r="J285">
        <v>75.849999999999994</v>
      </c>
      <c r="K285">
        <v>75.39</v>
      </c>
      <c r="L285">
        <v>74.91</v>
      </c>
      <c r="M285">
        <v>74.430000000000007</v>
      </c>
      <c r="N285">
        <v>73.97</v>
      </c>
      <c r="O285">
        <v>73.540000000000006</v>
      </c>
    </row>
    <row r="286" spans="1:15" x14ac:dyDescent="0.35">
      <c r="A286" s="1">
        <v>45029</v>
      </c>
      <c r="B286">
        <v>80.400000000000006</v>
      </c>
      <c r="C286">
        <v>79.67</v>
      </c>
      <c r="D286">
        <v>78.959999999999994</v>
      </c>
      <c r="E286">
        <v>78.31</v>
      </c>
      <c r="F286">
        <v>77.680000000000007</v>
      </c>
      <c r="G286">
        <v>77.09</v>
      </c>
      <c r="H286">
        <v>76.52</v>
      </c>
      <c r="I286">
        <v>76.010000000000005</v>
      </c>
      <c r="J286">
        <v>75.56</v>
      </c>
      <c r="K286">
        <v>75.11</v>
      </c>
      <c r="L286">
        <v>74.63</v>
      </c>
      <c r="M286">
        <v>74.16</v>
      </c>
      <c r="N286">
        <v>73.709999999999994</v>
      </c>
      <c r="O286">
        <v>73.3</v>
      </c>
    </row>
    <row r="287" spans="1:15" x14ac:dyDescent="0.35">
      <c r="A287" s="1">
        <v>45028</v>
      </c>
      <c r="B287">
        <v>81.209999999999994</v>
      </c>
      <c r="C287">
        <v>80.41</v>
      </c>
      <c r="D287">
        <v>79.650000000000006</v>
      </c>
      <c r="E287">
        <v>78.95</v>
      </c>
      <c r="F287">
        <v>78.260000000000005</v>
      </c>
      <c r="G287">
        <v>77.62</v>
      </c>
      <c r="H287">
        <v>77.02</v>
      </c>
      <c r="I287">
        <v>76.47</v>
      </c>
      <c r="J287">
        <v>75.97</v>
      </c>
      <c r="K287">
        <v>75.48</v>
      </c>
      <c r="L287">
        <v>74.959999999999994</v>
      </c>
      <c r="M287">
        <v>74.459999999999994</v>
      </c>
      <c r="N287">
        <v>73.989999999999995</v>
      </c>
      <c r="O287">
        <v>73.56</v>
      </c>
    </row>
    <row r="288" spans="1:15" x14ac:dyDescent="0.35">
      <c r="A288" s="1">
        <v>45027</v>
      </c>
      <c r="B288">
        <v>79.88</v>
      </c>
      <c r="C288">
        <v>79.150000000000006</v>
      </c>
      <c r="D288">
        <v>78.430000000000007</v>
      </c>
      <c r="E288">
        <v>77.73</v>
      </c>
      <c r="F288">
        <v>77.05</v>
      </c>
      <c r="G288">
        <v>76.41</v>
      </c>
      <c r="H288">
        <v>75.819999999999993</v>
      </c>
      <c r="I288">
        <v>75.260000000000005</v>
      </c>
      <c r="J288">
        <v>74.760000000000005</v>
      </c>
      <c r="K288">
        <v>74.290000000000006</v>
      </c>
      <c r="L288">
        <v>73.790000000000006</v>
      </c>
      <c r="M288">
        <v>73.3</v>
      </c>
      <c r="N288">
        <v>72.84</v>
      </c>
      <c r="O288">
        <v>72.42</v>
      </c>
    </row>
    <row r="289" spans="1:15" x14ac:dyDescent="0.35">
      <c r="A289" s="1">
        <v>45026</v>
      </c>
      <c r="B289">
        <v>78.27</v>
      </c>
      <c r="C289">
        <v>77.59</v>
      </c>
      <c r="D289">
        <v>76.91</v>
      </c>
      <c r="E289">
        <v>76.27</v>
      </c>
      <c r="F289">
        <v>75.64</v>
      </c>
      <c r="G289">
        <v>75.040000000000006</v>
      </c>
      <c r="H289">
        <v>74.48</v>
      </c>
      <c r="I289">
        <v>73.959999999999994</v>
      </c>
      <c r="J289">
        <v>73.489999999999995</v>
      </c>
      <c r="K289">
        <v>73.069999999999993</v>
      </c>
      <c r="L289">
        <v>72.599999999999994</v>
      </c>
      <c r="M289">
        <v>72.16</v>
      </c>
      <c r="N289">
        <v>71.73</v>
      </c>
      <c r="O289">
        <v>71.34</v>
      </c>
    </row>
    <row r="290" spans="1:15" x14ac:dyDescent="0.35">
      <c r="A290" s="1">
        <v>45023</v>
      </c>
      <c r="B290">
        <v>79.05</v>
      </c>
      <c r="C290">
        <v>78.31</v>
      </c>
      <c r="D290">
        <v>77.58</v>
      </c>
      <c r="E290">
        <v>76.900000000000006</v>
      </c>
      <c r="F290">
        <v>76.209999999999994</v>
      </c>
      <c r="G290">
        <v>75.58</v>
      </c>
      <c r="H290">
        <v>74.989999999999995</v>
      </c>
      <c r="I290">
        <v>74.44</v>
      </c>
      <c r="J290">
        <v>73.95</v>
      </c>
      <c r="K290">
        <v>73.48</v>
      </c>
      <c r="L290">
        <v>72.989999999999995</v>
      </c>
      <c r="M290">
        <v>72.53</v>
      </c>
      <c r="N290">
        <v>72.09</v>
      </c>
      <c r="O290">
        <v>71.680000000000007</v>
      </c>
    </row>
    <row r="291" spans="1:15" x14ac:dyDescent="0.35">
      <c r="A291" s="1">
        <v>45022</v>
      </c>
      <c r="B291">
        <v>79.05</v>
      </c>
      <c r="C291">
        <v>78.31</v>
      </c>
      <c r="D291">
        <v>77.58</v>
      </c>
      <c r="E291">
        <v>76.900000000000006</v>
      </c>
      <c r="F291">
        <v>76.209999999999994</v>
      </c>
      <c r="G291">
        <v>75.58</v>
      </c>
      <c r="H291">
        <v>74.989999999999995</v>
      </c>
      <c r="I291">
        <v>74.44</v>
      </c>
      <c r="J291">
        <v>73.95</v>
      </c>
      <c r="K291">
        <v>73.48</v>
      </c>
      <c r="L291">
        <v>72.989999999999995</v>
      </c>
      <c r="M291">
        <v>72.53</v>
      </c>
      <c r="N291">
        <v>72.09</v>
      </c>
      <c r="O291">
        <v>71.680000000000007</v>
      </c>
    </row>
    <row r="292" spans="1:15" x14ac:dyDescent="0.35">
      <c r="A292" s="1">
        <v>45021</v>
      </c>
      <c r="B292">
        <v>79.14</v>
      </c>
      <c r="C292">
        <v>78.41</v>
      </c>
      <c r="D292">
        <v>77.69</v>
      </c>
      <c r="E292">
        <v>77.010000000000005</v>
      </c>
      <c r="F292">
        <v>76.349999999999994</v>
      </c>
      <c r="G292">
        <v>75.739999999999995</v>
      </c>
      <c r="H292">
        <v>75.150000000000006</v>
      </c>
      <c r="I292">
        <v>74.61</v>
      </c>
      <c r="J292">
        <v>74.13</v>
      </c>
      <c r="K292">
        <v>73.680000000000007</v>
      </c>
      <c r="L292">
        <v>73.2</v>
      </c>
      <c r="M292">
        <v>72.72</v>
      </c>
      <c r="N292">
        <v>72.28</v>
      </c>
      <c r="O292">
        <v>71.87</v>
      </c>
    </row>
    <row r="293" spans="1:15" x14ac:dyDescent="0.35">
      <c r="A293" s="1">
        <v>45020</v>
      </c>
      <c r="B293">
        <v>79.209999999999994</v>
      </c>
      <c r="C293">
        <v>78.47</v>
      </c>
      <c r="D293">
        <v>77.739999999999995</v>
      </c>
      <c r="E293">
        <v>77.040000000000006</v>
      </c>
      <c r="F293">
        <v>76.38</v>
      </c>
      <c r="G293">
        <v>75.739999999999995</v>
      </c>
      <c r="H293">
        <v>75.180000000000007</v>
      </c>
      <c r="I293">
        <v>74.64</v>
      </c>
      <c r="J293">
        <v>74.16</v>
      </c>
      <c r="K293">
        <v>73.69</v>
      </c>
      <c r="L293">
        <v>73.19</v>
      </c>
      <c r="M293">
        <v>72.72</v>
      </c>
      <c r="N293">
        <v>72.27</v>
      </c>
      <c r="O293">
        <v>71.849999999999994</v>
      </c>
    </row>
    <row r="294" spans="1:15" x14ac:dyDescent="0.35">
      <c r="A294" s="1">
        <v>45019</v>
      </c>
      <c r="B294">
        <v>78.98</v>
      </c>
      <c r="C294">
        <v>78.27</v>
      </c>
      <c r="D294">
        <v>77.569999999999993</v>
      </c>
      <c r="E294">
        <v>76.91</v>
      </c>
      <c r="F294">
        <v>76.27</v>
      </c>
      <c r="G294">
        <v>75.66</v>
      </c>
      <c r="H294">
        <v>75.099999999999994</v>
      </c>
      <c r="I294">
        <v>74.59</v>
      </c>
      <c r="J294">
        <v>74.12</v>
      </c>
      <c r="K294">
        <v>73.67</v>
      </c>
      <c r="L294">
        <v>73.19</v>
      </c>
      <c r="M294">
        <v>72.709999999999994</v>
      </c>
      <c r="N294">
        <v>72.25</v>
      </c>
      <c r="O294">
        <v>71.83</v>
      </c>
    </row>
    <row r="295" spans="1:15" x14ac:dyDescent="0.35">
      <c r="A295" s="1">
        <v>45016</v>
      </c>
      <c r="B295">
        <v>75</v>
      </c>
      <c r="C295">
        <v>74.510000000000005</v>
      </c>
      <c r="D295">
        <v>74.02</v>
      </c>
      <c r="E295">
        <v>73.55</v>
      </c>
      <c r="F295">
        <v>73.099999999999994</v>
      </c>
      <c r="G295">
        <v>72.66</v>
      </c>
      <c r="H295">
        <v>72.260000000000005</v>
      </c>
      <c r="I295">
        <v>71.89</v>
      </c>
      <c r="J295">
        <v>71.56</v>
      </c>
      <c r="K295">
        <v>71.23</v>
      </c>
      <c r="L295">
        <v>70.87</v>
      </c>
      <c r="M295">
        <v>70.53</v>
      </c>
      <c r="N295">
        <v>70.2</v>
      </c>
      <c r="O295">
        <v>69.900000000000006</v>
      </c>
    </row>
    <row r="296" spans="1:15" x14ac:dyDescent="0.35">
      <c r="A296" s="1">
        <v>45015</v>
      </c>
      <c r="B296">
        <v>73.73</v>
      </c>
      <c r="C296">
        <v>73.27</v>
      </c>
      <c r="D296">
        <v>72.83</v>
      </c>
      <c r="E296">
        <v>72.41</v>
      </c>
      <c r="F296">
        <v>72</v>
      </c>
      <c r="G296">
        <v>71.61</v>
      </c>
      <c r="H296">
        <v>71.25</v>
      </c>
      <c r="I296">
        <v>70.92</v>
      </c>
      <c r="J296">
        <v>70.62</v>
      </c>
      <c r="K296">
        <v>70.33</v>
      </c>
      <c r="L296">
        <v>70.010000000000005</v>
      </c>
      <c r="M296">
        <v>69.7</v>
      </c>
      <c r="N296">
        <v>69.41</v>
      </c>
      <c r="O296">
        <v>69.14</v>
      </c>
    </row>
    <row r="297" spans="1:15" x14ac:dyDescent="0.35">
      <c r="A297" s="1">
        <v>45014</v>
      </c>
      <c r="B297">
        <v>72.45</v>
      </c>
      <c r="C297">
        <v>72.05</v>
      </c>
      <c r="D297">
        <v>71.66</v>
      </c>
      <c r="E297">
        <v>71.290000000000006</v>
      </c>
      <c r="F297">
        <v>70.930000000000007</v>
      </c>
      <c r="G297">
        <v>70.59</v>
      </c>
      <c r="H297">
        <v>70.28</v>
      </c>
      <c r="I297">
        <v>69.989999999999995</v>
      </c>
      <c r="J297">
        <v>69.73</v>
      </c>
      <c r="K297">
        <v>69.44</v>
      </c>
      <c r="L297">
        <v>69.150000000000006</v>
      </c>
      <c r="M297">
        <v>68.88</v>
      </c>
      <c r="N297">
        <v>68.63</v>
      </c>
      <c r="O297">
        <v>68.400000000000006</v>
      </c>
    </row>
    <row r="298" spans="1:15" x14ac:dyDescent="0.35">
      <c r="A298" s="1">
        <v>45013</v>
      </c>
      <c r="B298">
        <v>72.72</v>
      </c>
      <c r="C298">
        <v>72.34</v>
      </c>
      <c r="D298">
        <v>71.98</v>
      </c>
      <c r="E298">
        <v>71.64</v>
      </c>
      <c r="F298">
        <v>71.290000000000006</v>
      </c>
      <c r="G298">
        <v>70.95</v>
      </c>
      <c r="H298">
        <v>70.64</v>
      </c>
      <c r="I298">
        <v>70.34</v>
      </c>
      <c r="J298">
        <v>70.08</v>
      </c>
      <c r="K298">
        <v>69.81</v>
      </c>
      <c r="L298">
        <v>69.510000000000005</v>
      </c>
      <c r="M298">
        <v>69.22</v>
      </c>
      <c r="N298">
        <v>68.95</v>
      </c>
      <c r="O298">
        <v>68.7</v>
      </c>
    </row>
    <row r="299" spans="1:15" x14ac:dyDescent="0.35">
      <c r="A299" s="1">
        <v>45012</v>
      </c>
      <c r="B299">
        <v>72.349999999999994</v>
      </c>
      <c r="C299">
        <v>71.98</v>
      </c>
      <c r="D299">
        <v>71.63</v>
      </c>
      <c r="E299">
        <v>71.3</v>
      </c>
      <c r="F299">
        <v>70.959999999999994</v>
      </c>
      <c r="G299">
        <v>70.63</v>
      </c>
      <c r="H299">
        <v>70.33</v>
      </c>
      <c r="I299">
        <v>70.05</v>
      </c>
      <c r="J299">
        <v>69.8</v>
      </c>
      <c r="K299">
        <v>69.53</v>
      </c>
      <c r="L299">
        <v>69.25</v>
      </c>
      <c r="M299">
        <v>68.97</v>
      </c>
      <c r="N299">
        <v>68.709999999999994</v>
      </c>
      <c r="O299">
        <v>68.47</v>
      </c>
    </row>
    <row r="300" spans="1:15" x14ac:dyDescent="0.35">
      <c r="A300" s="1">
        <v>45009</v>
      </c>
      <c r="B300">
        <v>68.98</v>
      </c>
      <c r="C300">
        <v>68.680000000000007</v>
      </c>
      <c r="D300">
        <v>68.39</v>
      </c>
      <c r="E300">
        <v>68.12</v>
      </c>
      <c r="F300">
        <v>67.84</v>
      </c>
      <c r="G300">
        <v>67.58</v>
      </c>
      <c r="H300">
        <v>67.349999999999994</v>
      </c>
      <c r="I300">
        <v>67.14</v>
      </c>
      <c r="J300">
        <v>66.959999999999994</v>
      </c>
      <c r="K300">
        <v>66.77</v>
      </c>
      <c r="L300">
        <v>66.55</v>
      </c>
      <c r="M300">
        <v>66.349999999999994</v>
      </c>
      <c r="N300">
        <v>66.17</v>
      </c>
      <c r="O300">
        <v>66.010000000000005</v>
      </c>
    </row>
    <row r="301" spans="1:15" x14ac:dyDescent="0.35">
      <c r="A301" s="1">
        <v>45008</v>
      </c>
      <c r="B301">
        <v>69.650000000000006</v>
      </c>
      <c r="C301">
        <v>69.34</v>
      </c>
      <c r="D301">
        <v>69.03</v>
      </c>
      <c r="E301">
        <v>68.72</v>
      </c>
      <c r="F301">
        <v>68.42</v>
      </c>
      <c r="G301">
        <v>68.12</v>
      </c>
      <c r="H301">
        <v>67.86</v>
      </c>
      <c r="I301">
        <v>67.63</v>
      </c>
      <c r="J301">
        <v>67.42</v>
      </c>
      <c r="K301">
        <v>67.180000000000007</v>
      </c>
      <c r="L301">
        <v>66.94</v>
      </c>
      <c r="M301">
        <v>66.709999999999994</v>
      </c>
      <c r="N301">
        <v>66.5</v>
      </c>
      <c r="O301">
        <v>66.319999999999993</v>
      </c>
    </row>
    <row r="302" spans="1:15" x14ac:dyDescent="0.35">
      <c r="A302" s="1">
        <v>45007</v>
      </c>
      <c r="B302">
        <v>70.42</v>
      </c>
      <c r="C302">
        <v>70.069999999999993</v>
      </c>
      <c r="D302">
        <v>69.709999999999994</v>
      </c>
      <c r="E302">
        <v>69.36</v>
      </c>
      <c r="F302">
        <v>69.010000000000005</v>
      </c>
      <c r="G302">
        <v>68.67</v>
      </c>
      <c r="H302">
        <v>68.37</v>
      </c>
      <c r="I302">
        <v>68.099999999999994</v>
      </c>
      <c r="J302">
        <v>67.86</v>
      </c>
      <c r="K302">
        <v>67.61</v>
      </c>
      <c r="L302">
        <v>67.349999999999994</v>
      </c>
      <c r="M302">
        <v>67.099999999999994</v>
      </c>
      <c r="N302">
        <v>66.87</v>
      </c>
      <c r="O302">
        <v>66.66</v>
      </c>
    </row>
    <row r="303" spans="1:15" x14ac:dyDescent="0.35">
      <c r="A303" s="1">
        <v>45006</v>
      </c>
      <c r="B303">
        <v>69.260000000000005</v>
      </c>
      <c r="C303">
        <v>68.959999999999994</v>
      </c>
      <c r="D303">
        <v>68.66</v>
      </c>
      <c r="E303">
        <v>68.34</v>
      </c>
      <c r="F303">
        <v>68.040000000000006</v>
      </c>
      <c r="G303">
        <v>67.75</v>
      </c>
      <c r="H303">
        <v>67.5</v>
      </c>
      <c r="I303">
        <v>67.28</v>
      </c>
      <c r="J303">
        <v>67.09</v>
      </c>
      <c r="K303">
        <v>66.900000000000006</v>
      </c>
      <c r="L303">
        <v>66.67</v>
      </c>
      <c r="M303">
        <v>66.45</v>
      </c>
      <c r="N303">
        <v>66.260000000000005</v>
      </c>
      <c r="O303">
        <v>66.09</v>
      </c>
    </row>
    <row r="304" spans="1:15" x14ac:dyDescent="0.35">
      <c r="A304" s="1">
        <v>45005</v>
      </c>
      <c r="B304">
        <v>67.709999999999994</v>
      </c>
      <c r="C304">
        <v>67.489999999999995</v>
      </c>
      <c r="D304">
        <v>67.260000000000005</v>
      </c>
      <c r="E304">
        <v>67.040000000000006</v>
      </c>
      <c r="F304">
        <v>66.81</v>
      </c>
      <c r="G304">
        <v>66.59</v>
      </c>
      <c r="H304">
        <v>66.400000000000006</v>
      </c>
      <c r="I304">
        <v>66.239999999999995</v>
      </c>
      <c r="J304">
        <v>66.099999999999994</v>
      </c>
      <c r="K304">
        <v>65.95</v>
      </c>
      <c r="L304">
        <v>65.760000000000005</v>
      </c>
      <c r="M304">
        <v>65.58</v>
      </c>
      <c r="N304">
        <v>65.42</v>
      </c>
      <c r="O304">
        <v>65.28</v>
      </c>
    </row>
    <row r="305" spans="1:15" x14ac:dyDescent="0.35">
      <c r="A305" s="1">
        <v>45002</v>
      </c>
      <c r="B305">
        <v>66.92</v>
      </c>
      <c r="C305">
        <v>66.72</v>
      </c>
      <c r="D305">
        <v>66.510000000000005</v>
      </c>
      <c r="E305">
        <v>66.3</v>
      </c>
      <c r="F305">
        <v>66.09</v>
      </c>
      <c r="G305">
        <v>65.89</v>
      </c>
      <c r="H305">
        <v>65.709999999999994</v>
      </c>
      <c r="I305">
        <v>65.569999999999993</v>
      </c>
      <c r="J305">
        <v>65.44</v>
      </c>
      <c r="K305">
        <v>65.3</v>
      </c>
      <c r="L305">
        <v>65.12</v>
      </c>
      <c r="M305">
        <v>64.95</v>
      </c>
      <c r="N305">
        <v>64.81</v>
      </c>
      <c r="O305">
        <v>64.680000000000007</v>
      </c>
    </row>
    <row r="306" spans="1:15" x14ac:dyDescent="0.35">
      <c r="A306" s="1">
        <v>45001</v>
      </c>
      <c r="B306">
        <v>68.209999999999994</v>
      </c>
      <c r="C306">
        <v>67.959999999999994</v>
      </c>
      <c r="D306">
        <v>67.709999999999994</v>
      </c>
      <c r="E306">
        <v>67.47</v>
      </c>
      <c r="F306">
        <v>67.209999999999994</v>
      </c>
      <c r="G306">
        <v>66.98</v>
      </c>
      <c r="H306">
        <v>66.760000000000005</v>
      </c>
      <c r="I306">
        <v>66.58</v>
      </c>
      <c r="J306">
        <v>66.400000000000006</v>
      </c>
      <c r="K306">
        <v>66.22</v>
      </c>
      <c r="L306">
        <v>66</v>
      </c>
      <c r="M306">
        <v>65.78</v>
      </c>
      <c r="N306">
        <v>65.59</v>
      </c>
      <c r="O306">
        <v>65.42</v>
      </c>
    </row>
    <row r="307" spans="1:15" x14ac:dyDescent="0.35">
      <c r="A307" s="1">
        <v>45000</v>
      </c>
      <c r="B307">
        <v>67.37</v>
      </c>
      <c r="C307">
        <v>67.12</v>
      </c>
      <c r="D307">
        <v>66.87</v>
      </c>
      <c r="E307">
        <v>66.62</v>
      </c>
      <c r="F307">
        <v>66.37</v>
      </c>
      <c r="G307">
        <v>66.14</v>
      </c>
      <c r="H307">
        <v>65.94</v>
      </c>
      <c r="I307">
        <v>65.77</v>
      </c>
      <c r="J307">
        <v>65.599999999999994</v>
      </c>
      <c r="K307">
        <v>65.42</v>
      </c>
      <c r="L307">
        <v>65.209999999999994</v>
      </c>
      <c r="M307">
        <v>65</v>
      </c>
      <c r="N307">
        <v>64.83</v>
      </c>
      <c r="O307">
        <v>64.680000000000007</v>
      </c>
    </row>
    <row r="308" spans="1:15" x14ac:dyDescent="0.35">
      <c r="A308" s="1">
        <v>44999</v>
      </c>
      <c r="B308">
        <v>71</v>
      </c>
      <c r="C308">
        <v>70.67</v>
      </c>
      <c r="D308">
        <v>70.34</v>
      </c>
      <c r="E308">
        <v>70</v>
      </c>
      <c r="F308">
        <v>69.66</v>
      </c>
      <c r="G308">
        <v>69.349999999999994</v>
      </c>
      <c r="H308">
        <v>69.069999999999993</v>
      </c>
      <c r="I308">
        <v>68.819999999999993</v>
      </c>
      <c r="J308">
        <v>68.58</v>
      </c>
      <c r="K308">
        <v>68.3</v>
      </c>
      <c r="L308">
        <v>68.02</v>
      </c>
      <c r="M308">
        <v>67.739999999999995</v>
      </c>
      <c r="N308">
        <v>67.5</v>
      </c>
      <c r="O308">
        <v>67.27</v>
      </c>
    </row>
    <row r="309" spans="1:15" x14ac:dyDescent="0.35">
      <c r="A309" s="1">
        <v>44998</v>
      </c>
      <c r="B309">
        <v>74.16</v>
      </c>
      <c r="C309">
        <v>73.75</v>
      </c>
      <c r="D309">
        <v>73.34</v>
      </c>
      <c r="E309">
        <v>72.92</v>
      </c>
      <c r="F309">
        <v>72.5</v>
      </c>
      <c r="G309">
        <v>72.09</v>
      </c>
      <c r="H309">
        <v>71.709999999999994</v>
      </c>
      <c r="I309">
        <v>71.37</v>
      </c>
      <c r="J309">
        <v>71.05</v>
      </c>
      <c r="K309">
        <v>70.73</v>
      </c>
      <c r="L309">
        <v>70.37</v>
      </c>
      <c r="M309">
        <v>70.010000000000005</v>
      </c>
      <c r="N309">
        <v>69.69</v>
      </c>
      <c r="O309">
        <v>69.400000000000006</v>
      </c>
    </row>
    <row r="310" spans="1:15" x14ac:dyDescent="0.35">
      <c r="A310" s="1">
        <v>44995</v>
      </c>
      <c r="B310">
        <v>75.92</v>
      </c>
      <c r="C310">
        <v>75.47</v>
      </c>
      <c r="D310">
        <v>75.010000000000005</v>
      </c>
      <c r="E310">
        <v>74.55</v>
      </c>
      <c r="F310">
        <v>74.09</v>
      </c>
      <c r="G310">
        <v>73.63</v>
      </c>
      <c r="H310">
        <v>73.2</v>
      </c>
      <c r="I310">
        <v>72.81</v>
      </c>
      <c r="J310">
        <v>72.44</v>
      </c>
      <c r="K310">
        <v>72.069999999999993</v>
      </c>
      <c r="L310">
        <v>71.67</v>
      </c>
      <c r="M310">
        <v>71.27</v>
      </c>
      <c r="N310">
        <v>70.91</v>
      </c>
      <c r="O310">
        <v>70.56</v>
      </c>
    </row>
    <row r="311" spans="1:15" x14ac:dyDescent="0.35">
      <c r="A311" s="1">
        <v>44994</v>
      </c>
      <c r="B311">
        <v>75.040000000000006</v>
      </c>
      <c r="C311">
        <v>74.61</v>
      </c>
      <c r="D311">
        <v>74.17</v>
      </c>
      <c r="E311">
        <v>73.709999999999994</v>
      </c>
      <c r="F311">
        <v>73.27</v>
      </c>
      <c r="G311">
        <v>72.83</v>
      </c>
      <c r="H311">
        <v>72.430000000000007</v>
      </c>
      <c r="I311">
        <v>72.069999999999993</v>
      </c>
      <c r="J311">
        <v>71.73</v>
      </c>
      <c r="K311">
        <v>71.39</v>
      </c>
      <c r="L311">
        <v>71.010000000000005</v>
      </c>
      <c r="M311">
        <v>70.64</v>
      </c>
      <c r="N311">
        <v>70.31</v>
      </c>
      <c r="O311">
        <v>69.989999999999995</v>
      </c>
    </row>
    <row r="312" spans="1:15" x14ac:dyDescent="0.35">
      <c r="A312" s="1">
        <v>44993</v>
      </c>
      <c r="B312">
        <v>75.989999999999995</v>
      </c>
      <c r="C312">
        <v>75.540000000000006</v>
      </c>
      <c r="D312">
        <v>75.09</v>
      </c>
      <c r="E312">
        <v>74.63</v>
      </c>
      <c r="F312">
        <v>74.180000000000007</v>
      </c>
      <c r="G312">
        <v>73.72</v>
      </c>
      <c r="H312">
        <v>73.290000000000006</v>
      </c>
      <c r="I312">
        <v>72.900000000000006</v>
      </c>
      <c r="J312">
        <v>72.540000000000006</v>
      </c>
      <c r="K312">
        <v>72.17</v>
      </c>
      <c r="L312">
        <v>71.77</v>
      </c>
      <c r="M312">
        <v>71.38</v>
      </c>
      <c r="N312">
        <v>71.02</v>
      </c>
      <c r="O312">
        <v>70.67</v>
      </c>
    </row>
    <row r="313" spans="1:15" x14ac:dyDescent="0.35">
      <c r="A313" s="1">
        <v>44992</v>
      </c>
      <c r="B313">
        <v>76.83</v>
      </c>
      <c r="C313">
        <v>76.39</v>
      </c>
      <c r="D313">
        <v>75.94</v>
      </c>
      <c r="E313">
        <v>75.47</v>
      </c>
      <c r="F313">
        <v>74.98</v>
      </c>
      <c r="G313">
        <v>74.5</v>
      </c>
      <c r="H313">
        <v>74.069999999999993</v>
      </c>
      <c r="I313">
        <v>73.67</v>
      </c>
      <c r="J313">
        <v>73.28</v>
      </c>
      <c r="K313">
        <v>72.88</v>
      </c>
      <c r="L313">
        <v>72.45</v>
      </c>
      <c r="M313">
        <v>72.040000000000006</v>
      </c>
      <c r="N313">
        <v>71.650000000000006</v>
      </c>
      <c r="O313">
        <v>71.28</v>
      </c>
    </row>
    <row r="314" spans="1:15" x14ac:dyDescent="0.35">
      <c r="A314" s="1">
        <v>44991</v>
      </c>
      <c r="B314">
        <v>79.459999999999994</v>
      </c>
      <c r="C314">
        <v>78.959999999999994</v>
      </c>
      <c r="D314">
        <v>78.45</v>
      </c>
      <c r="E314">
        <v>77.92</v>
      </c>
      <c r="F314">
        <v>77.39</v>
      </c>
      <c r="G314">
        <v>76.87</v>
      </c>
      <c r="H314">
        <v>76.38</v>
      </c>
      <c r="I314">
        <v>75.94</v>
      </c>
      <c r="J314">
        <v>75.52</v>
      </c>
      <c r="K314">
        <v>75.099999999999994</v>
      </c>
      <c r="L314">
        <v>74.650000000000006</v>
      </c>
      <c r="M314">
        <v>74.2</v>
      </c>
      <c r="N314">
        <v>73.78</v>
      </c>
      <c r="O314">
        <v>73.38</v>
      </c>
    </row>
    <row r="315" spans="1:15" x14ac:dyDescent="0.35">
      <c r="A315" s="1">
        <v>44988</v>
      </c>
      <c r="B315">
        <v>78.78</v>
      </c>
      <c r="C315">
        <v>78.3</v>
      </c>
      <c r="D315">
        <v>77.8</v>
      </c>
      <c r="E315">
        <v>77.31</v>
      </c>
      <c r="F315">
        <v>76.8</v>
      </c>
      <c r="G315">
        <v>76.319999999999993</v>
      </c>
      <c r="H315">
        <v>75.849999999999994</v>
      </c>
      <c r="I315">
        <v>75.42</v>
      </c>
      <c r="J315">
        <v>75.02</v>
      </c>
      <c r="K315">
        <v>74.599999999999994</v>
      </c>
      <c r="L315">
        <v>74.16</v>
      </c>
      <c r="M315">
        <v>73.72</v>
      </c>
      <c r="N315">
        <v>73.31</v>
      </c>
      <c r="O315">
        <v>72.92</v>
      </c>
    </row>
    <row r="316" spans="1:15" x14ac:dyDescent="0.35">
      <c r="A316" s="1">
        <v>44987</v>
      </c>
      <c r="B316">
        <v>77.31</v>
      </c>
      <c r="C316">
        <v>76.849999999999994</v>
      </c>
      <c r="D316">
        <v>76.38</v>
      </c>
      <c r="E316">
        <v>75.900000000000006</v>
      </c>
      <c r="F316">
        <v>75.42</v>
      </c>
      <c r="G316">
        <v>74.95</v>
      </c>
      <c r="H316">
        <v>74.510000000000005</v>
      </c>
      <c r="I316">
        <v>74.099999999999994</v>
      </c>
      <c r="J316">
        <v>73.72</v>
      </c>
      <c r="K316">
        <v>73.319999999999993</v>
      </c>
      <c r="L316">
        <v>72.900000000000006</v>
      </c>
      <c r="M316">
        <v>72.48</v>
      </c>
      <c r="N316">
        <v>72.08</v>
      </c>
      <c r="O316">
        <v>71.709999999999994</v>
      </c>
    </row>
    <row r="317" spans="1:15" x14ac:dyDescent="0.35">
      <c r="A317" s="1">
        <v>44986</v>
      </c>
      <c r="B317">
        <v>76.739999999999995</v>
      </c>
      <c r="C317">
        <v>76.239999999999995</v>
      </c>
      <c r="D317">
        <v>75.75</v>
      </c>
      <c r="E317">
        <v>75.27</v>
      </c>
      <c r="F317">
        <v>74.77</v>
      </c>
      <c r="G317">
        <v>74.290000000000006</v>
      </c>
      <c r="H317">
        <v>73.849999999999994</v>
      </c>
      <c r="I317">
        <v>73.430000000000007</v>
      </c>
      <c r="J317">
        <v>73.040000000000006</v>
      </c>
      <c r="K317">
        <v>72.66</v>
      </c>
      <c r="L317">
        <v>72.25</v>
      </c>
      <c r="M317">
        <v>71.849999999999994</v>
      </c>
      <c r="N317">
        <v>71.47</v>
      </c>
      <c r="O317">
        <v>71.12</v>
      </c>
    </row>
    <row r="318" spans="1:15" x14ac:dyDescent="0.35">
      <c r="A318" s="1">
        <v>44985</v>
      </c>
      <c r="B318">
        <v>76.05</v>
      </c>
      <c r="C318">
        <v>75.56</v>
      </c>
      <c r="D318">
        <v>75.069999999999993</v>
      </c>
      <c r="E318">
        <v>74.59</v>
      </c>
      <c r="F318">
        <v>74.11</v>
      </c>
      <c r="G318">
        <v>73.650000000000006</v>
      </c>
      <c r="H318">
        <v>73.22</v>
      </c>
      <c r="I318">
        <v>72.819999999999993</v>
      </c>
      <c r="J318">
        <v>72.44</v>
      </c>
      <c r="K318">
        <v>72.06</v>
      </c>
      <c r="L318">
        <v>71.650000000000006</v>
      </c>
      <c r="M318">
        <v>71.27</v>
      </c>
      <c r="N318">
        <v>70.91</v>
      </c>
      <c r="O318">
        <v>70.569999999999993</v>
      </c>
    </row>
    <row r="319" spans="1:15" x14ac:dyDescent="0.35">
      <c r="A319" s="1">
        <v>44984</v>
      </c>
      <c r="B319">
        <v>74.92</v>
      </c>
      <c r="C319">
        <v>74.5</v>
      </c>
      <c r="D319">
        <v>74.06</v>
      </c>
      <c r="E319">
        <v>73.64</v>
      </c>
      <c r="F319">
        <v>73.22</v>
      </c>
      <c r="G319">
        <v>72.819999999999993</v>
      </c>
      <c r="H319">
        <v>72.45</v>
      </c>
      <c r="I319">
        <v>72.11</v>
      </c>
      <c r="J319">
        <v>71.78</v>
      </c>
      <c r="K319">
        <v>71.44</v>
      </c>
      <c r="L319">
        <v>71.09</v>
      </c>
      <c r="M319">
        <v>70.75</v>
      </c>
      <c r="N319">
        <v>70.42</v>
      </c>
      <c r="O319">
        <v>70.12</v>
      </c>
    </row>
    <row r="320" spans="1:15" x14ac:dyDescent="0.35">
      <c r="A320" s="1">
        <v>44981</v>
      </c>
      <c r="B320">
        <v>75.680000000000007</v>
      </c>
      <c r="C320">
        <v>75.27</v>
      </c>
      <c r="D320">
        <v>74.87</v>
      </c>
      <c r="E320">
        <v>74.47</v>
      </c>
      <c r="F320">
        <v>74.069999999999993</v>
      </c>
      <c r="G320">
        <v>73.680000000000007</v>
      </c>
      <c r="H320">
        <v>73.3</v>
      </c>
      <c r="I320">
        <v>72.959999999999994</v>
      </c>
      <c r="J320">
        <v>72.64</v>
      </c>
      <c r="K320">
        <v>72.319999999999993</v>
      </c>
      <c r="L320">
        <v>71.959999999999994</v>
      </c>
      <c r="M320">
        <v>71.62</v>
      </c>
      <c r="N320">
        <v>71.290000000000006</v>
      </c>
      <c r="O320">
        <v>70.98</v>
      </c>
    </row>
    <row r="321" spans="1:15" x14ac:dyDescent="0.35">
      <c r="A321" s="1">
        <v>44980</v>
      </c>
      <c r="B321">
        <v>75.02</v>
      </c>
      <c r="C321">
        <v>74.66</v>
      </c>
      <c r="D321">
        <v>74.28</v>
      </c>
      <c r="E321">
        <v>73.92</v>
      </c>
      <c r="F321">
        <v>73.55</v>
      </c>
      <c r="G321">
        <v>73.19</v>
      </c>
      <c r="H321">
        <v>72.86</v>
      </c>
      <c r="I321">
        <v>72.569999999999993</v>
      </c>
      <c r="J321">
        <v>72.28</v>
      </c>
      <c r="K321">
        <v>71.989999999999995</v>
      </c>
      <c r="L321">
        <v>71.67</v>
      </c>
      <c r="M321">
        <v>71.36</v>
      </c>
      <c r="N321">
        <v>71.06</v>
      </c>
      <c r="O321">
        <v>70.790000000000006</v>
      </c>
    </row>
    <row r="322" spans="1:15" x14ac:dyDescent="0.35">
      <c r="A322" s="1">
        <v>44979</v>
      </c>
      <c r="B322">
        <v>73.72</v>
      </c>
      <c r="C322">
        <v>73.38</v>
      </c>
      <c r="D322">
        <v>73.05</v>
      </c>
      <c r="E322">
        <v>72.739999999999995</v>
      </c>
      <c r="F322">
        <v>72.400000000000006</v>
      </c>
      <c r="G322">
        <v>72.08</v>
      </c>
      <c r="H322">
        <v>71.78</v>
      </c>
      <c r="I322">
        <v>71.52</v>
      </c>
      <c r="J322">
        <v>71.260000000000005</v>
      </c>
      <c r="K322">
        <v>71.010000000000005</v>
      </c>
      <c r="L322">
        <v>70.73</v>
      </c>
      <c r="M322">
        <v>70.459999999999994</v>
      </c>
      <c r="N322">
        <v>70.19</v>
      </c>
      <c r="O322">
        <v>69.959999999999994</v>
      </c>
    </row>
    <row r="323" spans="1:15" x14ac:dyDescent="0.35">
      <c r="A323" s="1">
        <v>44978</v>
      </c>
      <c r="B323">
        <v>75.73</v>
      </c>
      <c r="C323">
        <v>75.319999999999993</v>
      </c>
      <c r="D323">
        <v>74.92</v>
      </c>
      <c r="E323">
        <v>74.52</v>
      </c>
      <c r="F323">
        <v>74.099999999999994</v>
      </c>
      <c r="G323">
        <v>73.709999999999994</v>
      </c>
      <c r="H323">
        <v>73.34</v>
      </c>
      <c r="I323">
        <v>73.02</v>
      </c>
      <c r="J323">
        <v>72.709999999999994</v>
      </c>
      <c r="K323">
        <v>72.400000000000006</v>
      </c>
      <c r="L323">
        <v>72.06</v>
      </c>
      <c r="M323">
        <v>71.739999999999995</v>
      </c>
      <c r="N323">
        <v>71.430000000000007</v>
      </c>
      <c r="O323">
        <v>71.16</v>
      </c>
    </row>
    <row r="324" spans="1:15" x14ac:dyDescent="0.35">
      <c r="A324" s="1">
        <v>44977</v>
      </c>
      <c r="B324">
        <v>75.819999999999993</v>
      </c>
      <c r="C324">
        <v>75.38</v>
      </c>
      <c r="D324">
        <v>74.98</v>
      </c>
      <c r="E324">
        <v>74.56</v>
      </c>
      <c r="F324">
        <v>74.14</v>
      </c>
      <c r="G324">
        <v>73.75</v>
      </c>
      <c r="H324">
        <v>73.37</v>
      </c>
      <c r="I324">
        <v>73.03</v>
      </c>
      <c r="J324">
        <v>72.709999999999994</v>
      </c>
      <c r="K324">
        <v>72.400000000000006</v>
      </c>
      <c r="L324">
        <v>72.06</v>
      </c>
      <c r="M324">
        <v>71.73</v>
      </c>
      <c r="N324">
        <v>71.41</v>
      </c>
      <c r="O324">
        <v>71.12</v>
      </c>
    </row>
    <row r="325" spans="1:15" x14ac:dyDescent="0.35">
      <c r="A325" s="1">
        <v>44974</v>
      </c>
      <c r="B325">
        <v>75.819999999999993</v>
      </c>
      <c r="C325">
        <v>75.38</v>
      </c>
      <c r="D325">
        <v>74.98</v>
      </c>
      <c r="E325">
        <v>74.56</v>
      </c>
      <c r="F325">
        <v>74.14</v>
      </c>
      <c r="G325">
        <v>73.75</v>
      </c>
      <c r="H325">
        <v>73.37</v>
      </c>
      <c r="I325">
        <v>73.03</v>
      </c>
      <c r="J325">
        <v>72.709999999999994</v>
      </c>
      <c r="K325">
        <v>72.400000000000006</v>
      </c>
      <c r="L325">
        <v>72.06</v>
      </c>
      <c r="M325">
        <v>71.73</v>
      </c>
      <c r="N325">
        <v>71.41</v>
      </c>
      <c r="O325">
        <v>71.12</v>
      </c>
    </row>
    <row r="326" spans="1:15" x14ac:dyDescent="0.35">
      <c r="A326" s="1">
        <v>44973</v>
      </c>
      <c r="B326">
        <v>77.84</v>
      </c>
      <c r="C326">
        <v>77.37</v>
      </c>
      <c r="D326">
        <v>76.91</v>
      </c>
      <c r="E326">
        <v>76.459999999999994</v>
      </c>
      <c r="F326">
        <v>76</v>
      </c>
      <c r="G326">
        <v>75.56</v>
      </c>
      <c r="H326">
        <v>75.150000000000006</v>
      </c>
      <c r="I326">
        <v>74.77</v>
      </c>
      <c r="J326">
        <v>74.400000000000006</v>
      </c>
      <c r="K326">
        <v>74.06</v>
      </c>
      <c r="L326">
        <v>73.69</v>
      </c>
      <c r="M326">
        <v>73.319999999999993</v>
      </c>
      <c r="N326">
        <v>72.95</v>
      </c>
      <c r="O326">
        <v>72.62</v>
      </c>
    </row>
    <row r="327" spans="1:15" x14ac:dyDescent="0.35">
      <c r="A327" s="1">
        <v>44972</v>
      </c>
      <c r="B327">
        <v>78</v>
      </c>
      <c r="C327">
        <v>77.52</v>
      </c>
      <c r="D327">
        <v>77.06</v>
      </c>
      <c r="E327">
        <v>76.61</v>
      </c>
      <c r="F327">
        <v>76.150000000000006</v>
      </c>
      <c r="G327">
        <v>75.709999999999994</v>
      </c>
      <c r="H327">
        <v>75.290000000000006</v>
      </c>
      <c r="I327">
        <v>74.900000000000006</v>
      </c>
      <c r="J327">
        <v>74.53</v>
      </c>
      <c r="K327">
        <v>74.17</v>
      </c>
      <c r="L327">
        <v>73.78</v>
      </c>
      <c r="M327">
        <v>73.400000000000006</v>
      </c>
      <c r="N327">
        <v>73.03</v>
      </c>
      <c r="O327">
        <v>72.69</v>
      </c>
    </row>
    <row r="328" spans="1:15" x14ac:dyDescent="0.35">
      <c r="A328" s="1">
        <v>44971</v>
      </c>
      <c r="B328">
        <v>78.319999999999993</v>
      </c>
      <c r="C328">
        <v>77.849999999999994</v>
      </c>
      <c r="D328">
        <v>77.38</v>
      </c>
      <c r="E328">
        <v>76.92</v>
      </c>
      <c r="F328">
        <v>76.459999999999994</v>
      </c>
      <c r="G328">
        <v>76</v>
      </c>
      <c r="H328">
        <v>75.56</v>
      </c>
      <c r="I328">
        <v>75.150000000000006</v>
      </c>
      <c r="J328">
        <v>74.75</v>
      </c>
      <c r="K328">
        <v>74.36</v>
      </c>
      <c r="L328">
        <v>73.94</v>
      </c>
      <c r="M328">
        <v>73.540000000000006</v>
      </c>
      <c r="N328">
        <v>73.14</v>
      </c>
      <c r="O328">
        <v>72.78</v>
      </c>
    </row>
    <row r="329" spans="1:15" x14ac:dyDescent="0.35">
      <c r="A329" s="1">
        <v>44970</v>
      </c>
      <c r="B329">
        <v>79.12</v>
      </c>
      <c r="C329">
        <v>78.59</v>
      </c>
      <c r="D329">
        <v>78.06</v>
      </c>
      <c r="E329">
        <v>77.55</v>
      </c>
      <c r="F329">
        <v>77.040000000000006</v>
      </c>
      <c r="G329">
        <v>76.540000000000006</v>
      </c>
      <c r="H329">
        <v>76.05</v>
      </c>
      <c r="I329">
        <v>75.58</v>
      </c>
      <c r="J329">
        <v>75.16</v>
      </c>
      <c r="K329">
        <v>74.760000000000005</v>
      </c>
      <c r="L329">
        <v>74.33</v>
      </c>
      <c r="M329">
        <v>73.900000000000006</v>
      </c>
      <c r="N329">
        <v>73.489999999999995</v>
      </c>
      <c r="O329">
        <v>73.11</v>
      </c>
    </row>
    <row r="330" spans="1:15" x14ac:dyDescent="0.35">
      <c r="A330" s="1">
        <v>44967</v>
      </c>
      <c r="B330">
        <v>78.69</v>
      </c>
      <c r="C330">
        <v>78.150000000000006</v>
      </c>
      <c r="D330">
        <v>77.61</v>
      </c>
      <c r="E330">
        <v>77.08</v>
      </c>
      <c r="F330">
        <v>76.540000000000006</v>
      </c>
      <c r="G330">
        <v>76.010000000000005</v>
      </c>
      <c r="H330">
        <v>75.510000000000005</v>
      </c>
      <c r="I330">
        <v>75.05</v>
      </c>
      <c r="J330">
        <v>74.58</v>
      </c>
      <c r="K330">
        <v>74.180000000000007</v>
      </c>
      <c r="L330">
        <v>73.739999999999995</v>
      </c>
      <c r="M330">
        <v>73.3</v>
      </c>
      <c r="N330">
        <v>72.89</v>
      </c>
      <c r="O330">
        <v>72.510000000000005</v>
      </c>
    </row>
    <row r="331" spans="1:15" x14ac:dyDescent="0.35">
      <c r="A331" s="1">
        <v>44966</v>
      </c>
      <c r="B331">
        <v>77.2</v>
      </c>
      <c r="C331">
        <v>76.69</v>
      </c>
      <c r="D331">
        <v>76.180000000000007</v>
      </c>
      <c r="E331">
        <v>75.7</v>
      </c>
      <c r="F331">
        <v>75.22</v>
      </c>
      <c r="G331">
        <v>74.739999999999995</v>
      </c>
      <c r="H331">
        <v>74.28</v>
      </c>
      <c r="I331">
        <v>73.849999999999994</v>
      </c>
      <c r="J331">
        <v>73.459999999999994</v>
      </c>
      <c r="K331">
        <v>73.08</v>
      </c>
      <c r="L331">
        <v>72.67</v>
      </c>
      <c r="M331">
        <v>72.260000000000005</v>
      </c>
      <c r="N331">
        <v>71.87</v>
      </c>
      <c r="O331">
        <v>71.52</v>
      </c>
    </row>
    <row r="332" spans="1:15" x14ac:dyDescent="0.35">
      <c r="A332" s="1">
        <v>44965</v>
      </c>
      <c r="B332">
        <v>77.709999999999994</v>
      </c>
      <c r="C332">
        <v>77.209999999999994</v>
      </c>
      <c r="D332">
        <v>76.7</v>
      </c>
      <c r="E332">
        <v>76.209999999999994</v>
      </c>
      <c r="F332">
        <v>75.709999999999994</v>
      </c>
      <c r="G332">
        <v>75.22</v>
      </c>
      <c r="H332">
        <v>74.75</v>
      </c>
      <c r="I332">
        <v>74.31</v>
      </c>
      <c r="J332">
        <v>73.900000000000006</v>
      </c>
      <c r="K332">
        <v>73.52</v>
      </c>
      <c r="L332">
        <v>73.09</v>
      </c>
      <c r="M332">
        <v>72.67</v>
      </c>
      <c r="N332">
        <v>72.27</v>
      </c>
      <c r="O332">
        <v>71.900000000000006</v>
      </c>
    </row>
    <row r="333" spans="1:15" x14ac:dyDescent="0.35">
      <c r="A333" s="1">
        <v>44964</v>
      </c>
      <c r="B333">
        <v>76.540000000000006</v>
      </c>
      <c r="C333">
        <v>76.069999999999993</v>
      </c>
      <c r="D333">
        <v>75.59</v>
      </c>
      <c r="E333">
        <v>75.12</v>
      </c>
      <c r="F333">
        <v>74.650000000000006</v>
      </c>
      <c r="G333">
        <v>74.2</v>
      </c>
      <c r="H333">
        <v>73.760000000000005</v>
      </c>
      <c r="I333">
        <v>73.36</v>
      </c>
      <c r="J333">
        <v>72.98</v>
      </c>
      <c r="K333">
        <v>72.599999999999994</v>
      </c>
      <c r="L333">
        <v>72.19</v>
      </c>
      <c r="M333">
        <v>71.81</v>
      </c>
      <c r="N333">
        <v>71.430000000000007</v>
      </c>
      <c r="O333">
        <v>71.09</v>
      </c>
    </row>
    <row r="334" spans="1:15" x14ac:dyDescent="0.35">
      <c r="A334" s="1">
        <v>44963</v>
      </c>
      <c r="B334">
        <v>74.11</v>
      </c>
      <c r="C334">
        <v>73.72</v>
      </c>
      <c r="D334">
        <v>73.33</v>
      </c>
      <c r="E334">
        <v>72.94</v>
      </c>
      <c r="F334">
        <v>72.55</v>
      </c>
      <c r="G334">
        <v>72.19</v>
      </c>
      <c r="H334">
        <v>71.849999999999994</v>
      </c>
      <c r="I334">
        <v>71.510000000000005</v>
      </c>
      <c r="J334">
        <v>71.2</v>
      </c>
      <c r="K334">
        <v>70.89</v>
      </c>
      <c r="L334">
        <v>70.55</v>
      </c>
      <c r="M334">
        <v>70.22</v>
      </c>
      <c r="N334">
        <v>69.89</v>
      </c>
      <c r="O334">
        <v>69.599999999999994</v>
      </c>
    </row>
    <row r="335" spans="1:15" x14ac:dyDescent="0.35">
      <c r="A335" s="1">
        <v>44960</v>
      </c>
      <c r="B335">
        <v>73.260000000000005</v>
      </c>
      <c r="C335">
        <v>72.87</v>
      </c>
      <c r="D335">
        <v>72.48</v>
      </c>
      <c r="E335">
        <v>72.09</v>
      </c>
      <c r="F335">
        <v>71.7</v>
      </c>
      <c r="G335">
        <v>71.31</v>
      </c>
      <c r="H335">
        <v>70.959999999999994</v>
      </c>
      <c r="I335">
        <v>70.63</v>
      </c>
      <c r="J335">
        <v>70.33</v>
      </c>
      <c r="K335">
        <v>70.040000000000006</v>
      </c>
      <c r="L335">
        <v>69.72</v>
      </c>
      <c r="M335">
        <v>69.39</v>
      </c>
      <c r="N335">
        <v>69.08</v>
      </c>
      <c r="O335">
        <v>68.81</v>
      </c>
    </row>
    <row r="336" spans="1:15" x14ac:dyDescent="0.35">
      <c r="A336" s="1">
        <v>44959</v>
      </c>
      <c r="B336">
        <v>75.569999999999993</v>
      </c>
      <c r="C336">
        <v>75.150000000000006</v>
      </c>
      <c r="D336">
        <v>74.73</v>
      </c>
      <c r="E336">
        <v>74.31</v>
      </c>
      <c r="F336">
        <v>73.89</v>
      </c>
      <c r="G336">
        <v>73.48</v>
      </c>
      <c r="H336">
        <v>73.09</v>
      </c>
      <c r="I336">
        <v>72.739999999999995</v>
      </c>
      <c r="J336">
        <v>72.39</v>
      </c>
      <c r="K336">
        <v>72.05</v>
      </c>
      <c r="L336">
        <v>71.680000000000007</v>
      </c>
      <c r="M336">
        <v>71.319999999999993</v>
      </c>
      <c r="N336">
        <v>70.989999999999995</v>
      </c>
      <c r="O336">
        <v>70.680000000000007</v>
      </c>
    </row>
    <row r="337" spans="1:15" x14ac:dyDescent="0.35">
      <c r="A337" s="1">
        <v>44958</v>
      </c>
      <c r="B337">
        <v>75.930000000000007</v>
      </c>
      <c r="C337">
        <v>75.47</v>
      </c>
      <c r="D337">
        <v>75</v>
      </c>
      <c r="E337">
        <v>74.55</v>
      </c>
      <c r="F337">
        <v>74.09</v>
      </c>
      <c r="G337">
        <v>73.650000000000006</v>
      </c>
      <c r="H337">
        <v>73.239999999999995</v>
      </c>
      <c r="I337">
        <v>72.88</v>
      </c>
      <c r="J337">
        <v>72.55</v>
      </c>
      <c r="K337">
        <v>72.209999999999994</v>
      </c>
      <c r="L337">
        <v>71.84</v>
      </c>
      <c r="M337">
        <v>71.47</v>
      </c>
      <c r="N337">
        <v>71.13</v>
      </c>
      <c r="O337">
        <v>70.83</v>
      </c>
    </row>
    <row r="338" spans="1:15" x14ac:dyDescent="0.35">
      <c r="A338" s="1">
        <v>44957</v>
      </c>
      <c r="B338">
        <v>78.260000000000005</v>
      </c>
      <c r="C338">
        <v>77.73</v>
      </c>
      <c r="D338">
        <v>77.2</v>
      </c>
      <c r="E338">
        <v>76.69</v>
      </c>
      <c r="F338">
        <v>76.16</v>
      </c>
      <c r="G338">
        <v>75.66</v>
      </c>
      <c r="H338">
        <v>75.19</v>
      </c>
      <c r="I338">
        <v>74.77</v>
      </c>
      <c r="J338">
        <v>74.38</v>
      </c>
      <c r="K338">
        <v>73.989999999999995</v>
      </c>
      <c r="L338">
        <v>73.56</v>
      </c>
      <c r="M338">
        <v>73.150000000000006</v>
      </c>
      <c r="N338">
        <v>72.78</v>
      </c>
      <c r="O338">
        <v>72.430000000000007</v>
      </c>
    </row>
    <row r="339" spans="1:15" x14ac:dyDescent="0.35">
      <c r="A339" s="1">
        <v>44956</v>
      </c>
      <c r="B339">
        <v>77.17</v>
      </c>
      <c r="C339">
        <v>76.62</v>
      </c>
      <c r="D339">
        <v>76.09</v>
      </c>
      <c r="E339">
        <v>75.569999999999993</v>
      </c>
      <c r="F339">
        <v>75.05</v>
      </c>
      <c r="G339">
        <v>74.55</v>
      </c>
      <c r="H339">
        <v>74.099999999999994</v>
      </c>
      <c r="I339">
        <v>73.680000000000007</v>
      </c>
      <c r="J339">
        <v>73.3</v>
      </c>
      <c r="K339">
        <v>72.91</v>
      </c>
      <c r="L339">
        <v>72.48</v>
      </c>
      <c r="M339">
        <v>72.069999999999993</v>
      </c>
      <c r="N339">
        <v>71.7</v>
      </c>
      <c r="O339">
        <v>71.349999999999994</v>
      </c>
    </row>
    <row r="340" spans="1:15" x14ac:dyDescent="0.35">
      <c r="A340" s="1">
        <v>44953</v>
      </c>
      <c r="B340">
        <v>78.790000000000006</v>
      </c>
      <c r="C340">
        <v>78.2</v>
      </c>
      <c r="D340">
        <v>77.63</v>
      </c>
      <c r="E340">
        <v>77.069999999999993</v>
      </c>
      <c r="F340">
        <v>76.489999999999995</v>
      </c>
      <c r="G340">
        <v>75.930000000000007</v>
      </c>
      <c r="H340">
        <v>75.42</v>
      </c>
      <c r="I340">
        <v>74.94</v>
      </c>
      <c r="J340">
        <v>74.5</v>
      </c>
      <c r="K340">
        <v>74.05</v>
      </c>
      <c r="L340">
        <v>73.56</v>
      </c>
      <c r="M340">
        <v>73.099999999999994</v>
      </c>
      <c r="N340">
        <v>72.69</v>
      </c>
      <c r="O340">
        <v>72.290000000000006</v>
      </c>
    </row>
    <row r="341" spans="1:15" x14ac:dyDescent="0.35">
      <c r="A341" s="1">
        <v>44952</v>
      </c>
      <c r="B341">
        <v>80.12</v>
      </c>
      <c r="C341">
        <v>79.52</v>
      </c>
      <c r="D341">
        <v>78.95</v>
      </c>
      <c r="E341">
        <v>78.38</v>
      </c>
      <c r="F341">
        <v>77.78</v>
      </c>
      <c r="G341">
        <v>77.2</v>
      </c>
      <c r="H341">
        <v>76.66</v>
      </c>
      <c r="I341">
        <v>76.16</v>
      </c>
      <c r="J341">
        <v>75.7</v>
      </c>
      <c r="K341">
        <v>75.23</v>
      </c>
      <c r="L341">
        <v>74.709999999999994</v>
      </c>
      <c r="M341">
        <v>74.209999999999994</v>
      </c>
      <c r="N341">
        <v>73.75</v>
      </c>
      <c r="O341">
        <v>73.31</v>
      </c>
    </row>
    <row r="342" spans="1:15" x14ac:dyDescent="0.35">
      <c r="A342" s="1">
        <v>44951</v>
      </c>
      <c r="B342">
        <v>79.55</v>
      </c>
      <c r="C342">
        <v>79</v>
      </c>
      <c r="D342">
        <v>78.459999999999994</v>
      </c>
      <c r="E342">
        <v>77.91</v>
      </c>
      <c r="F342">
        <v>77.349999999999994</v>
      </c>
      <c r="G342">
        <v>76.8</v>
      </c>
      <c r="H342">
        <v>76.31</v>
      </c>
      <c r="I342">
        <v>75.84</v>
      </c>
      <c r="J342">
        <v>75.400000000000006</v>
      </c>
      <c r="K342">
        <v>74.959999999999994</v>
      </c>
      <c r="L342">
        <v>74.48</v>
      </c>
      <c r="M342">
        <v>74.02</v>
      </c>
      <c r="N342">
        <v>73.59</v>
      </c>
      <c r="O342">
        <v>73.180000000000007</v>
      </c>
    </row>
    <row r="343" spans="1:15" x14ac:dyDescent="0.35">
      <c r="A343" s="1">
        <v>44950</v>
      </c>
      <c r="B343">
        <v>79.69</v>
      </c>
      <c r="C343">
        <v>79.180000000000007</v>
      </c>
      <c r="D343">
        <v>78.66</v>
      </c>
      <c r="E343">
        <v>78.13</v>
      </c>
      <c r="F343">
        <v>77.59</v>
      </c>
      <c r="G343">
        <v>77.06</v>
      </c>
      <c r="H343">
        <v>76.58</v>
      </c>
      <c r="I343">
        <v>76.11</v>
      </c>
      <c r="J343">
        <v>75.680000000000007</v>
      </c>
      <c r="K343">
        <v>75.260000000000005</v>
      </c>
      <c r="L343">
        <v>74.790000000000006</v>
      </c>
      <c r="M343">
        <v>74.33</v>
      </c>
      <c r="N343">
        <v>73.900000000000006</v>
      </c>
      <c r="O343">
        <v>73.489999999999995</v>
      </c>
    </row>
    <row r="344" spans="1:15" x14ac:dyDescent="0.35">
      <c r="A344" s="1">
        <v>44949</v>
      </c>
      <c r="B344">
        <v>81.11</v>
      </c>
      <c r="C344">
        <v>80.58</v>
      </c>
      <c r="D344">
        <v>80.05</v>
      </c>
      <c r="E344">
        <v>79.510000000000005</v>
      </c>
      <c r="F344">
        <v>78.959999999999994</v>
      </c>
      <c r="G344">
        <v>78.42</v>
      </c>
      <c r="H344">
        <v>77.92</v>
      </c>
      <c r="I344">
        <v>77.45</v>
      </c>
      <c r="J344">
        <v>77.010000000000005</v>
      </c>
      <c r="K344">
        <v>76.56</v>
      </c>
      <c r="L344">
        <v>76.06</v>
      </c>
      <c r="M344">
        <v>75.58</v>
      </c>
      <c r="N344">
        <v>75.12</v>
      </c>
      <c r="O344">
        <v>74.680000000000007</v>
      </c>
    </row>
    <row r="345" spans="1:15" x14ac:dyDescent="0.35">
      <c r="A345" s="1">
        <v>44946</v>
      </c>
      <c r="B345">
        <v>80.69</v>
      </c>
      <c r="C345">
        <v>80.12</v>
      </c>
      <c r="D345">
        <v>79.56</v>
      </c>
      <c r="E345">
        <v>79</v>
      </c>
      <c r="F345">
        <v>78.41</v>
      </c>
      <c r="G345">
        <v>77.819999999999993</v>
      </c>
      <c r="H345">
        <v>77.27</v>
      </c>
      <c r="I345">
        <v>76.760000000000005</v>
      </c>
      <c r="J345">
        <v>76.290000000000006</v>
      </c>
      <c r="K345">
        <v>75.84</v>
      </c>
      <c r="L345">
        <v>75.34</v>
      </c>
      <c r="M345">
        <v>74.849999999999994</v>
      </c>
      <c r="N345">
        <v>74.39</v>
      </c>
      <c r="O345">
        <v>73.95</v>
      </c>
    </row>
    <row r="346" spans="1:15" x14ac:dyDescent="0.35">
      <c r="A346" s="1">
        <v>44945</v>
      </c>
      <c r="B346">
        <v>79.81</v>
      </c>
      <c r="C346">
        <v>79.28</v>
      </c>
      <c r="D346">
        <v>78.739999999999995</v>
      </c>
      <c r="E346">
        <v>78.2</v>
      </c>
      <c r="F346">
        <v>77.63</v>
      </c>
      <c r="G346">
        <v>77.08</v>
      </c>
      <c r="H346">
        <v>76.540000000000006</v>
      </c>
      <c r="I346">
        <v>76.040000000000006</v>
      </c>
      <c r="J346">
        <v>75.599999999999994</v>
      </c>
      <c r="K346">
        <v>75.17</v>
      </c>
      <c r="L346">
        <v>74.69</v>
      </c>
      <c r="M346">
        <v>74.22</v>
      </c>
      <c r="N346">
        <v>73.78</v>
      </c>
      <c r="O346">
        <v>73.36</v>
      </c>
    </row>
    <row r="347" spans="1:15" x14ac:dyDescent="0.35">
      <c r="A347" s="1">
        <v>44944</v>
      </c>
      <c r="B347">
        <v>78.94</v>
      </c>
      <c r="C347">
        <v>78.400000000000006</v>
      </c>
      <c r="D347">
        <v>77.86</v>
      </c>
      <c r="E347">
        <v>77.33</v>
      </c>
      <c r="F347">
        <v>76.78</v>
      </c>
      <c r="G347">
        <v>76.25</v>
      </c>
      <c r="H347">
        <v>75.739999999999995</v>
      </c>
      <c r="I347">
        <v>75.260000000000005</v>
      </c>
      <c r="J347">
        <v>74.819999999999993</v>
      </c>
      <c r="K347">
        <v>74.39</v>
      </c>
      <c r="L347">
        <v>73.92</v>
      </c>
      <c r="M347">
        <v>73.47</v>
      </c>
      <c r="N347">
        <v>73.03</v>
      </c>
      <c r="O347">
        <v>72.62</v>
      </c>
    </row>
    <row r="348" spans="1:15" x14ac:dyDescent="0.35">
      <c r="A348" s="1">
        <v>44943</v>
      </c>
      <c r="B348">
        <v>79.290000000000006</v>
      </c>
      <c r="C348">
        <v>78.72</v>
      </c>
      <c r="D348">
        <v>78.150000000000006</v>
      </c>
      <c r="E348">
        <v>77.599999999999994</v>
      </c>
      <c r="F348">
        <v>77.02</v>
      </c>
      <c r="G348">
        <v>76.45</v>
      </c>
      <c r="H348">
        <v>75.91</v>
      </c>
      <c r="I348">
        <v>75.39</v>
      </c>
      <c r="J348">
        <v>74.94</v>
      </c>
      <c r="K348">
        <v>74.489999999999995</v>
      </c>
      <c r="L348">
        <v>74.02</v>
      </c>
      <c r="M348">
        <v>73.56</v>
      </c>
      <c r="N348">
        <v>73.13</v>
      </c>
      <c r="O348">
        <v>72.73</v>
      </c>
    </row>
    <row r="349" spans="1:15" x14ac:dyDescent="0.35">
      <c r="A349" s="1">
        <v>44942</v>
      </c>
      <c r="B349">
        <v>79.239999999999995</v>
      </c>
      <c r="C349">
        <v>78.77</v>
      </c>
      <c r="D349">
        <v>78.290000000000006</v>
      </c>
      <c r="E349">
        <v>77.81</v>
      </c>
      <c r="F349">
        <v>77.31</v>
      </c>
      <c r="G349">
        <v>76.83</v>
      </c>
      <c r="H349">
        <v>76.349999999999994</v>
      </c>
      <c r="I349">
        <v>75.930000000000007</v>
      </c>
      <c r="J349">
        <v>75.55</v>
      </c>
      <c r="K349">
        <v>75.180000000000007</v>
      </c>
      <c r="L349">
        <v>74.78</v>
      </c>
      <c r="M349">
        <v>74.37</v>
      </c>
      <c r="N349">
        <v>73.989999999999995</v>
      </c>
      <c r="O349">
        <v>73.63</v>
      </c>
    </row>
    <row r="350" spans="1:15" x14ac:dyDescent="0.35">
      <c r="A350" s="1">
        <v>44939</v>
      </c>
      <c r="B350">
        <v>79.239999999999995</v>
      </c>
      <c r="C350">
        <v>78.77</v>
      </c>
      <c r="D350">
        <v>78.290000000000006</v>
      </c>
      <c r="E350">
        <v>77.81</v>
      </c>
      <c r="F350">
        <v>77.31</v>
      </c>
      <c r="G350">
        <v>76.83</v>
      </c>
      <c r="H350">
        <v>76.349999999999994</v>
      </c>
      <c r="I350">
        <v>75.930000000000007</v>
      </c>
      <c r="J350">
        <v>75.55</v>
      </c>
      <c r="K350">
        <v>75.180000000000007</v>
      </c>
      <c r="L350">
        <v>74.78</v>
      </c>
      <c r="M350">
        <v>74.37</v>
      </c>
      <c r="N350">
        <v>73.989999999999995</v>
      </c>
      <c r="O350">
        <v>73.63</v>
      </c>
    </row>
    <row r="351" spans="1:15" x14ac:dyDescent="0.35">
      <c r="A351" s="1">
        <v>44938</v>
      </c>
      <c r="B351">
        <v>78.05</v>
      </c>
      <c r="C351">
        <v>77.64</v>
      </c>
      <c r="D351">
        <v>77.22</v>
      </c>
      <c r="E351">
        <v>76.77</v>
      </c>
      <c r="F351">
        <v>76.31</v>
      </c>
      <c r="G351">
        <v>75.87</v>
      </c>
      <c r="H351">
        <v>75.45</v>
      </c>
      <c r="I351">
        <v>75.06</v>
      </c>
      <c r="J351">
        <v>74.72</v>
      </c>
      <c r="K351">
        <v>74.38</v>
      </c>
      <c r="L351">
        <v>74</v>
      </c>
      <c r="M351">
        <v>73.61</v>
      </c>
      <c r="N351">
        <v>73.25</v>
      </c>
      <c r="O351">
        <v>72.91</v>
      </c>
    </row>
    <row r="352" spans="1:15" x14ac:dyDescent="0.35">
      <c r="A352" s="1">
        <v>44937</v>
      </c>
      <c r="B352">
        <v>77.260000000000005</v>
      </c>
      <c r="C352">
        <v>76.89</v>
      </c>
      <c r="D352">
        <v>76.5</v>
      </c>
      <c r="E352">
        <v>76.099999999999994</v>
      </c>
      <c r="F352">
        <v>75.69</v>
      </c>
      <c r="G352">
        <v>75.290000000000006</v>
      </c>
      <c r="H352">
        <v>74.900000000000006</v>
      </c>
      <c r="I352">
        <v>74.540000000000006</v>
      </c>
      <c r="J352">
        <v>74.22</v>
      </c>
      <c r="K352">
        <v>73.92</v>
      </c>
      <c r="L352">
        <v>73.569999999999993</v>
      </c>
      <c r="M352">
        <v>73.209999999999994</v>
      </c>
      <c r="N352">
        <v>72.87</v>
      </c>
      <c r="O352">
        <v>72.55</v>
      </c>
    </row>
    <row r="353" spans="1:15" x14ac:dyDescent="0.35">
      <c r="A353" s="1">
        <v>44936</v>
      </c>
      <c r="B353">
        <v>75.290000000000006</v>
      </c>
      <c r="C353">
        <v>74.98</v>
      </c>
      <c r="D353">
        <v>74.64</v>
      </c>
      <c r="E353">
        <v>74.28</v>
      </c>
      <c r="F353">
        <v>73.91</v>
      </c>
      <c r="G353">
        <v>73.56</v>
      </c>
      <c r="H353">
        <v>73.209999999999994</v>
      </c>
      <c r="I353">
        <v>72.89</v>
      </c>
      <c r="J353">
        <v>72.61</v>
      </c>
      <c r="K353">
        <v>72.34</v>
      </c>
      <c r="L353">
        <v>72.02</v>
      </c>
      <c r="M353">
        <v>71.69</v>
      </c>
      <c r="N353">
        <v>71.400000000000006</v>
      </c>
      <c r="O353">
        <v>71.14</v>
      </c>
    </row>
    <row r="354" spans="1:15" x14ac:dyDescent="0.35">
      <c r="A354" s="1">
        <v>44935</v>
      </c>
      <c r="B354">
        <v>75.06</v>
      </c>
      <c r="C354">
        <v>74.790000000000006</v>
      </c>
      <c r="D354">
        <v>74.489999999999995</v>
      </c>
      <c r="E354">
        <v>74.16</v>
      </c>
      <c r="F354">
        <v>73.819999999999993</v>
      </c>
      <c r="G354">
        <v>73.5</v>
      </c>
      <c r="H354">
        <v>73.19</v>
      </c>
      <c r="I354">
        <v>72.89</v>
      </c>
      <c r="J354">
        <v>72.61</v>
      </c>
      <c r="K354">
        <v>72.34</v>
      </c>
      <c r="L354">
        <v>72.02</v>
      </c>
      <c r="M354">
        <v>71.709999999999994</v>
      </c>
      <c r="N354">
        <v>71.42</v>
      </c>
      <c r="O354">
        <v>71.150000000000006</v>
      </c>
    </row>
    <row r="355" spans="1:15" x14ac:dyDescent="0.35">
      <c r="A355" s="1">
        <v>44932</v>
      </c>
      <c r="B355">
        <v>74.02</v>
      </c>
      <c r="C355">
        <v>73.75</v>
      </c>
      <c r="D355">
        <v>73.459999999999994</v>
      </c>
      <c r="E355">
        <v>73.14</v>
      </c>
      <c r="F355">
        <v>72.8</v>
      </c>
      <c r="G355">
        <v>72.48</v>
      </c>
      <c r="H355">
        <v>72.17</v>
      </c>
      <c r="I355">
        <v>71.88</v>
      </c>
      <c r="J355">
        <v>71.599999999999994</v>
      </c>
      <c r="K355">
        <v>71.319999999999993</v>
      </c>
      <c r="L355">
        <v>71</v>
      </c>
      <c r="M355">
        <v>70.709999999999994</v>
      </c>
      <c r="N355">
        <v>70.430000000000007</v>
      </c>
      <c r="O355">
        <v>70.180000000000007</v>
      </c>
    </row>
    <row r="356" spans="1:15" x14ac:dyDescent="0.35">
      <c r="A356" s="1">
        <v>44931</v>
      </c>
      <c r="B356">
        <v>73.83</v>
      </c>
      <c r="C356">
        <v>73.56</v>
      </c>
      <c r="D356">
        <v>73.27</v>
      </c>
      <c r="E356">
        <v>72.95</v>
      </c>
      <c r="F356">
        <v>72.61</v>
      </c>
      <c r="G356">
        <v>72.27</v>
      </c>
      <c r="H356">
        <v>71.95</v>
      </c>
      <c r="I356">
        <v>71.650000000000006</v>
      </c>
      <c r="J356">
        <v>71.37</v>
      </c>
      <c r="K356">
        <v>71.09</v>
      </c>
      <c r="L356">
        <v>70.77</v>
      </c>
      <c r="M356">
        <v>70.47</v>
      </c>
      <c r="N356">
        <v>70.19</v>
      </c>
      <c r="O356">
        <v>69.94</v>
      </c>
    </row>
    <row r="357" spans="1:15" x14ac:dyDescent="0.35">
      <c r="A357" s="1">
        <v>44930</v>
      </c>
      <c r="B357">
        <v>73.09</v>
      </c>
      <c r="C357">
        <v>72.83</v>
      </c>
      <c r="D357">
        <v>72.56</v>
      </c>
      <c r="E357">
        <v>72.28</v>
      </c>
      <c r="F357">
        <v>71.97</v>
      </c>
      <c r="G357">
        <v>71.66</v>
      </c>
      <c r="H357">
        <v>71.36</v>
      </c>
      <c r="I357">
        <v>71.08</v>
      </c>
      <c r="J357">
        <v>70.819999999999993</v>
      </c>
      <c r="K357">
        <v>70.569999999999993</v>
      </c>
      <c r="L357">
        <v>70.27</v>
      </c>
      <c r="M357">
        <v>69.989999999999995</v>
      </c>
      <c r="N357">
        <v>69.73</v>
      </c>
      <c r="O357">
        <v>69.5</v>
      </c>
    </row>
    <row r="358" spans="1:15" x14ac:dyDescent="0.35">
      <c r="A358" s="1">
        <v>44929</v>
      </c>
      <c r="B358">
        <v>76.239999999999995</v>
      </c>
      <c r="C358">
        <v>75.81</v>
      </c>
      <c r="D358">
        <v>75.39</v>
      </c>
      <c r="E358">
        <v>74.97</v>
      </c>
      <c r="F358">
        <v>74.53</v>
      </c>
      <c r="G358">
        <v>74.099999999999994</v>
      </c>
      <c r="H358">
        <v>73.67</v>
      </c>
      <c r="I358">
        <v>73.28</v>
      </c>
      <c r="J358">
        <v>72.92</v>
      </c>
      <c r="K358">
        <v>72.56</v>
      </c>
      <c r="L358">
        <v>72.17</v>
      </c>
      <c r="M358">
        <v>71.8</v>
      </c>
      <c r="N358">
        <v>71.45</v>
      </c>
      <c r="O358">
        <v>71.13</v>
      </c>
    </row>
    <row r="359" spans="1:15" x14ac:dyDescent="0.35">
      <c r="A359" s="1">
        <v>44928</v>
      </c>
      <c r="B359">
        <v>78.849999999999994</v>
      </c>
      <c r="C359">
        <v>78.319999999999993</v>
      </c>
      <c r="D359">
        <v>77.81</v>
      </c>
      <c r="E359">
        <v>77.31</v>
      </c>
      <c r="F359">
        <v>76.790000000000006</v>
      </c>
      <c r="G359">
        <v>76.3</v>
      </c>
      <c r="H359">
        <v>75.84</v>
      </c>
      <c r="I359">
        <v>75.39</v>
      </c>
      <c r="J359">
        <v>74.989999999999995</v>
      </c>
      <c r="K359">
        <v>74.59</v>
      </c>
      <c r="L359">
        <v>74.16</v>
      </c>
      <c r="M359">
        <v>73.75</v>
      </c>
      <c r="N359">
        <v>73.349999999999994</v>
      </c>
      <c r="O359">
        <v>72.98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EDD72-BF2B-4F69-8875-E20A3590112F}">
  <dimension ref="A2:O359"/>
  <sheetViews>
    <sheetView topLeftCell="A82" workbookViewId="0">
      <selection activeCell="H3" sqref="H3"/>
    </sheetView>
  </sheetViews>
  <sheetFormatPr defaultRowHeight="14.15" x14ac:dyDescent="0.35"/>
  <cols>
    <col min="1" max="1" width="10.640625" bestFit="1" customWidth="1"/>
    <col min="2" max="3" width="13.640625" bestFit="1" customWidth="1"/>
    <col min="4" max="4" width="13.5703125" bestFit="1" customWidth="1"/>
    <col min="5" max="6" width="12.35546875" bestFit="1" customWidth="1"/>
    <col min="7" max="8" width="12.5703125" bestFit="1" customWidth="1"/>
    <col min="9" max="9" width="12" bestFit="1" customWidth="1"/>
    <col min="10" max="10" width="12.42578125" bestFit="1" customWidth="1"/>
    <col min="11" max="11" width="13.140625" bestFit="1" customWidth="1"/>
    <col min="12" max="13" width="12.640625" bestFit="1" customWidth="1"/>
    <col min="14" max="15" width="12.5703125" bestFit="1" customWidth="1"/>
  </cols>
  <sheetData>
    <row r="2" spans="1:15" x14ac:dyDescent="0.35">
      <c r="B2" t="s">
        <v>9</v>
      </c>
      <c r="C2" t="s">
        <v>10</v>
      </c>
      <c r="D2" t="s">
        <v>11</v>
      </c>
      <c r="E2" t="s">
        <v>12</v>
      </c>
      <c r="F2" t="s">
        <v>13</v>
      </c>
      <c r="G2" t="s">
        <v>14</v>
      </c>
      <c r="H2" t="s">
        <v>117</v>
      </c>
      <c r="I2" t="s">
        <v>136</v>
      </c>
      <c r="J2" t="s">
        <v>137</v>
      </c>
      <c r="K2" t="s">
        <v>138</v>
      </c>
      <c r="L2" t="s">
        <v>139</v>
      </c>
      <c r="M2" t="s">
        <v>140</v>
      </c>
      <c r="N2" t="s">
        <v>142</v>
      </c>
      <c r="O2" t="s">
        <v>141</v>
      </c>
    </row>
    <row r="3" spans="1:15" x14ac:dyDescent="0.35">
      <c r="B3" t="s">
        <v>15</v>
      </c>
      <c r="C3" t="s">
        <v>16</v>
      </c>
      <c r="D3" t="s">
        <v>17</v>
      </c>
      <c r="E3" t="s">
        <v>18</v>
      </c>
      <c r="F3" t="s">
        <v>19</v>
      </c>
      <c r="G3" t="s">
        <v>20</v>
      </c>
      <c r="H3" t="s">
        <v>21</v>
      </c>
      <c r="I3" t="s">
        <v>22</v>
      </c>
      <c r="J3" t="s">
        <v>23</v>
      </c>
      <c r="K3" t="s">
        <v>24</v>
      </c>
      <c r="L3" t="s">
        <v>25</v>
      </c>
      <c r="M3" t="s">
        <v>26</v>
      </c>
      <c r="N3" t="s">
        <v>27</v>
      </c>
      <c r="O3" t="s">
        <v>28</v>
      </c>
    </row>
    <row r="5" spans="1:15" x14ac:dyDescent="0.35">
      <c r="B5" t="s">
        <v>31</v>
      </c>
      <c r="C5" t="s">
        <v>32</v>
      </c>
      <c r="D5" t="s">
        <v>33</v>
      </c>
      <c r="E5" t="s">
        <v>34</v>
      </c>
      <c r="F5" t="s">
        <v>35</v>
      </c>
      <c r="G5" t="s">
        <v>36</v>
      </c>
      <c r="H5" t="s">
        <v>37</v>
      </c>
      <c r="I5" t="s">
        <v>38</v>
      </c>
      <c r="J5" t="s">
        <v>39</v>
      </c>
      <c r="K5" t="s">
        <v>40</v>
      </c>
      <c r="L5" t="s">
        <v>41</v>
      </c>
      <c r="M5" t="s">
        <v>42</v>
      </c>
      <c r="N5" t="s">
        <v>43</v>
      </c>
      <c r="O5" t="s">
        <v>44</v>
      </c>
    </row>
    <row r="6" spans="1:15" x14ac:dyDescent="0.35">
      <c r="A6" t="s">
        <v>29</v>
      </c>
    </row>
    <row r="7" spans="1:15" x14ac:dyDescent="0.35">
      <c r="A7" s="1">
        <v>45420</v>
      </c>
      <c r="B7">
        <v>83.25</v>
      </c>
      <c r="C7">
        <v>93.18</v>
      </c>
      <c r="D7">
        <v>91.65</v>
      </c>
      <c r="E7">
        <v>80.5</v>
      </c>
      <c r="F7">
        <v>76.34</v>
      </c>
      <c r="G7">
        <v>78.09</v>
      </c>
      <c r="H7">
        <v>81.080000000000013</v>
      </c>
      <c r="I7">
        <v>84.580000000000013</v>
      </c>
      <c r="J7">
        <v>85.75</v>
      </c>
      <c r="K7">
        <v>81.89</v>
      </c>
      <c r="L7">
        <v>81.460000000000008</v>
      </c>
      <c r="M7">
        <v>80.97</v>
      </c>
      <c r="N7">
        <v>80.430000000000007</v>
      </c>
      <c r="O7">
        <v>79.87</v>
      </c>
    </row>
    <row r="8" spans="1:15" x14ac:dyDescent="0.35">
      <c r="A8" s="1">
        <v>45419</v>
      </c>
      <c r="B8">
        <v>83.25</v>
      </c>
      <c r="C8">
        <v>93.18</v>
      </c>
      <c r="D8">
        <v>91.65</v>
      </c>
      <c r="E8">
        <v>80.5</v>
      </c>
      <c r="F8">
        <v>76.34</v>
      </c>
      <c r="G8">
        <v>78.09</v>
      </c>
      <c r="H8">
        <v>81.080000000000013</v>
      </c>
      <c r="I8">
        <v>84.580000000000013</v>
      </c>
      <c r="J8">
        <v>85.75</v>
      </c>
      <c r="K8">
        <v>81.28</v>
      </c>
      <c r="L8">
        <v>80.960000000000008</v>
      </c>
      <c r="M8">
        <v>80.580000000000013</v>
      </c>
      <c r="N8">
        <v>80.14</v>
      </c>
      <c r="O8">
        <v>79.660000000000011</v>
      </c>
    </row>
    <row r="9" spans="1:15" x14ac:dyDescent="0.35">
      <c r="A9" s="1">
        <v>45418</v>
      </c>
      <c r="B9">
        <v>83.35</v>
      </c>
      <c r="C9">
        <v>93.28</v>
      </c>
      <c r="D9">
        <v>91.75</v>
      </c>
      <c r="E9">
        <v>80.599999999999994</v>
      </c>
      <c r="F9">
        <v>76.44</v>
      </c>
      <c r="G9">
        <v>78.19</v>
      </c>
      <c r="H9">
        <v>81.180000000000007</v>
      </c>
      <c r="I9">
        <v>84.68</v>
      </c>
      <c r="J9">
        <v>85.85</v>
      </c>
      <c r="K9">
        <v>81.48</v>
      </c>
      <c r="L9">
        <v>81.14</v>
      </c>
      <c r="M9">
        <v>80.739999999999995</v>
      </c>
      <c r="N9">
        <v>80.27</v>
      </c>
      <c r="O9">
        <v>79.77</v>
      </c>
    </row>
    <row r="10" spans="1:15" x14ac:dyDescent="0.35">
      <c r="A10" s="1">
        <v>45415</v>
      </c>
      <c r="B10">
        <v>83.449999999999989</v>
      </c>
      <c r="C10">
        <v>93.38</v>
      </c>
      <c r="D10">
        <v>91.85</v>
      </c>
      <c r="E10">
        <v>80.699999999999989</v>
      </c>
      <c r="F10">
        <v>76.539999999999992</v>
      </c>
      <c r="G10">
        <v>78.289999999999992</v>
      </c>
      <c r="H10">
        <v>81.28</v>
      </c>
      <c r="I10">
        <v>84.78</v>
      </c>
      <c r="J10">
        <v>85.949999999999989</v>
      </c>
      <c r="K10">
        <v>81.209999999999994</v>
      </c>
      <c r="L10">
        <v>80.86</v>
      </c>
      <c r="M10">
        <v>80.449999999999989</v>
      </c>
      <c r="N10">
        <v>79.959999999999994</v>
      </c>
      <c r="O10">
        <v>79.459999999999994</v>
      </c>
    </row>
    <row r="11" spans="1:15" x14ac:dyDescent="0.35">
      <c r="A11" s="1">
        <v>45414</v>
      </c>
      <c r="B11">
        <v>83.55</v>
      </c>
      <c r="C11">
        <v>93.48</v>
      </c>
      <c r="D11">
        <v>91.95</v>
      </c>
      <c r="E11">
        <v>80.8</v>
      </c>
      <c r="F11">
        <v>76.64</v>
      </c>
      <c r="G11">
        <v>78.39</v>
      </c>
      <c r="H11">
        <v>81.38000000000001</v>
      </c>
      <c r="I11">
        <v>84.88000000000001</v>
      </c>
      <c r="J11">
        <v>86.05</v>
      </c>
      <c r="K11">
        <v>82.15</v>
      </c>
      <c r="L11">
        <v>81.680000000000007</v>
      </c>
      <c r="M11">
        <v>81.150000000000006</v>
      </c>
      <c r="N11">
        <v>80.570000000000007</v>
      </c>
      <c r="O11">
        <v>79.98</v>
      </c>
    </row>
    <row r="12" spans="1:15" x14ac:dyDescent="0.35">
      <c r="A12" s="1">
        <v>45413</v>
      </c>
      <c r="B12">
        <v>83.55</v>
      </c>
      <c r="C12">
        <v>93.48</v>
      </c>
      <c r="D12">
        <v>91.95</v>
      </c>
      <c r="E12">
        <v>80.8</v>
      </c>
      <c r="F12">
        <v>76.64</v>
      </c>
      <c r="G12">
        <v>78.39</v>
      </c>
      <c r="H12">
        <v>81.38000000000001</v>
      </c>
      <c r="I12">
        <v>84.88000000000001</v>
      </c>
      <c r="J12">
        <v>86.05</v>
      </c>
      <c r="K12">
        <v>82.2</v>
      </c>
      <c r="L12">
        <v>81.64</v>
      </c>
      <c r="M12">
        <v>81.05</v>
      </c>
      <c r="N12">
        <v>80.42</v>
      </c>
      <c r="O12">
        <v>79.790000000000006</v>
      </c>
    </row>
    <row r="13" spans="1:15" x14ac:dyDescent="0.35">
      <c r="A13" s="1">
        <v>45412</v>
      </c>
      <c r="B13">
        <v>83.529999999999987</v>
      </c>
      <c r="C13">
        <v>93.46</v>
      </c>
      <c r="D13">
        <v>91.929999999999993</v>
      </c>
      <c r="E13">
        <v>80.779999999999987</v>
      </c>
      <c r="F13">
        <v>76.61999999999999</v>
      </c>
      <c r="G13">
        <v>78.36999999999999</v>
      </c>
      <c r="H13">
        <v>81.36</v>
      </c>
      <c r="I13">
        <v>84.86</v>
      </c>
      <c r="J13">
        <v>86.029999999999987</v>
      </c>
      <c r="K13">
        <v>85.11</v>
      </c>
      <c r="L13">
        <v>84.46</v>
      </c>
      <c r="M13">
        <v>83.789999999999992</v>
      </c>
      <c r="N13">
        <v>83.089999999999989</v>
      </c>
      <c r="O13">
        <v>82.389999999999986</v>
      </c>
    </row>
    <row r="14" spans="1:15" x14ac:dyDescent="0.35">
      <c r="A14" s="1">
        <v>45411</v>
      </c>
      <c r="B14">
        <v>83.55</v>
      </c>
      <c r="C14">
        <v>93.48</v>
      </c>
      <c r="D14">
        <v>91.95</v>
      </c>
      <c r="E14">
        <v>80.8</v>
      </c>
      <c r="F14">
        <v>76.64</v>
      </c>
      <c r="G14">
        <v>78.39</v>
      </c>
      <c r="H14">
        <v>81.38000000000001</v>
      </c>
      <c r="I14">
        <v>84.88000000000001</v>
      </c>
      <c r="J14">
        <v>86.05</v>
      </c>
      <c r="K14">
        <v>85.83</v>
      </c>
      <c r="L14">
        <v>85.23</v>
      </c>
      <c r="M14">
        <v>84.570000000000007</v>
      </c>
      <c r="N14">
        <v>83.850000000000009</v>
      </c>
      <c r="O14">
        <v>83.12</v>
      </c>
    </row>
    <row r="15" spans="1:15" x14ac:dyDescent="0.35">
      <c r="A15" s="1">
        <v>45408</v>
      </c>
      <c r="B15">
        <v>83.2</v>
      </c>
      <c r="C15">
        <v>93.13000000000001</v>
      </c>
      <c r="D15">
        <v>91.600000000000009</v>
      </c>
      <c r="E15">
        <v>80.45</v>
      </c>
      <c r="F15">
        <v>76.290000000000006</v>
      </c>
      <c r="G15">
        <v>78.040000000000006</v>
      </c>
      <c r="H15">
        <v>81.030000000000015</v>
      </c>
      <c r="I15">
        <v>84.530000000000015</v>
      </c>
      <c r="J15">
        <v>85.7</v>
      </c>
      <c r="K15">
        <v>86.7</v>
      </c>
      <c r="L15">
        <v>85.98</v>
      </c>
      <c r="M15">
        <v>85.2</v>
      </c>
      <c r="N15">
        <v>84.390000000000015</v>
      </c>
      <c r="O15">
        <v>83.59</v>
      </c>
    </row>
    <row r="16" spans="1:15" x14ac:dyDescent="0.35">
      <c r="A16" s="1">
        <v>45407</v>
      </c>
      <c r="B16">
        <v>82.35</v>
      </c>
      <c r="C16">
        <v>92.28</v>
      </c>
      <c r="D16">
        <v>90.75</v>
      </c>
      <c r="E16">
        <v>79.599999999999994</v>
      </c>
      <c r="F16">
        <v>75.44</v>
      </c>
      <c r="G16">
        <v>77.19</v>
      </c>
      <c r="H16">
        <v>80.180000000000007</v>
      </c>
      <c r="I16">
        <v>83.68</v>
      </c>
      <c r="J16">
        <v>84.85</v>
      </c>
      <c r="K16">
        <v>85.57</v>
      </c>
      <c r="L16">
        <v>84.75</v>
      </c>
      <c r="M16">
        <v>83.93</v>
      </c>
      <c r="N16">
        <v>83.09</v>
      </c>
      <c r="O16">
        <v>82.28</v>
      </c>
    </row>
    <row r="17" spans="1:15" x14ac:dyDescent="0.35">
      <c r="A17" s="1">
        <v>45406</v>
      </c>
      <c r="B17">
        <v>82.55</v>
      </c>
      <c r="C17">
        <v>92.48</v>
      </c>
      <c r="D17">
        <v>90.95</v>
      </c>
      <c r="E17">
        <v>79.8</v>
      </c>
      <c r="F17">
        <v>75.64</v>
      </c>
      <c r="G17">
        <v>77.39</v>
      </c>
      <c r="H17">
        <v>80.38000000000001</v>
      </c>
      <c r="I17">
        <v>83.88000000000001</v>
      </c>
      <c r="J17">
        <v>85.05</v>
      </c>
      <c r="K17">
        <v>85.01</v>
      </c>
      <c r="L17">
        <v>84.29</v>
      </c>
      <c r="M17">
        <v>83.55</v>
      </c>
      <c r="N17">
        <v>82.78</v>
      </c>
      <c r="O17">
        <v>82.01</v>
      </c>
    </row>
    <row r="18" spans="1:15" x14ac:dyDescent="0.35">
      <c r="A18" s="1">
        <v>45405</v>
      </c>
      <c r="B18">
        <v>82.95</v>
      </c>
      <c r="C18">
        <v>92.88000000000001</v>
      </c>
      <c r="D18">
        <v>91.350000000000009</v>
      </c>
      <c r="E18">
        <v>80.2</v>
      </c>
      <c r="F18">
        <v>76.040000000000006</v>
      </c>
      <c r="G18">
        <v>77.790000000000006</v>
      </c>
      <c r="H18">
        <v>80.780000000000015</v>
      </c>
      <c r="I18">
        <v>84.280000000000015</v>
      </c>
      <c r="J18">
        <v>85.45</v>
      </c>
      <c r="K18">
        <v>85.960000000000008</v>
      </c>
      <c r="L18">
        <v>85.160000000000011</v>
      </c>
      <c r="M18">
        <v>84.330000000000013</v>
      </c>
      <c r="N18">
        <v>83.490000000000009</v>
      </c>
      <c r="O18">
        <v>82.660000000000011</v>
      </c>
    </row>
    <row r="19" spans="1:15" x14ac:dyDescent="0.35">
      <c r="A19" s="1">
        <v>45404</v>
      </c>
      <c r="B19">
        <v>83.92</v>
      </c>
      <c r="C19">
        <v>93.850000000000009</v>
      </c>
      <c r="D19">
        <v>92.320000000000007</v>
      </c>
      <c r="E19">
        <v>81.17</v>
      </c>
      <c r="F19">
        <v>77.010000000000005</v>
      </c>
      <c r="G19">
        <v>78.760000000000005</v>
      </c>
      <c r="H19">
        <v>81.750000000000014</v>
      </c>
      <c r="I19">
        <v>85.250000000000014</v>
      </c>
      <c r="J19">
        <v>86.42</v>
      </c>
      <c r="K19">
        <v>85.470000000000013</v>
      </c>
      <c r="L19">
        <v>84.78</v>
      </c>
      <c r="M19">
        <v>84.06</v>
      </c>
      <c r="N19">
        <v>83.300000000000011</v>
      </c>
      <c r="O19">
        <v>82.54</v>
      </c>
    </row>
    <row r="20" spans="1:15" x14ac:dyDescent="0.35">
      <c r="A20" s="1">
        <v>45401</v>
      </c>
      <c r="B20">
        <v>83.64</v>
      </c>
      <c r="C20">
        <v>93.570000000000007</v>
      </c>
      <c r="D20">
        <v>92.04</v>
      </c>
      <c r="E20">
        <v>80.89</v>
      </c>
      <c r="F20">
        <v>76.73</v>
      </c>
      <c r="G20">
        <v>78.48</v>
      </c>
      <c r="H20">
        <v>81.470000000000013</v>
      </c>
      <c r="I20">
        <v>84.970000000000013</v>
      </c>
      <c r="J20">
        <v>86.43</v>
      </c>
      <c r="K20">
        <v>85.51</v>
      </c>
      <c r="L20">
        <v>84.87</v>
      </c>
      <c r="M20">
        <v>84.17</v>
      </c>
      <c r="N20">
        <v>83.42</v>
      </c>
      <c r="O20">
        <v>82.660000000000011</v>
      </c>
    </row>
    <row r="21" spans="1:15" x14ac:dyDescent="0.35">
      <c r="A21" s="1">
        <v>45400</v>
      </c>
      <c r="B21">
        <v>83.449999999999989</v>
      </c>
      <c r="C21">
        <v>93.38</v>
      </c>
      <c r="D21">
        <v>91.85</v>
      </c>
      <c r="E21">
        <v>80.699999999999989</v>
      </c>
      <c r="F21">
        <v>76.539999999999992</v>
      </c>
      <c r="G21">
        <v>78.289999999999992</v>
      </c>
      <c r="H21">
        <v>81.28</v>
      </c>
      <c r="I21">
        <v>84.78</v>
      </c>
      <c r="J21">
        <v>85.83</v>
      </c>
      <c r="K21">
        <v>85.199999999999989</v>
      </c>
      <c r="L21">
        <v>84.61999999999999</v>
      </c>
      <c r="M21">
        <v>83.97</v>
      </c>
      <c r="N21">
        <v>83.27</v>
      </c>
      <c r="O21">
        <v>82.55</v>
      </c>
    </row>
    <row r="22" spans="1:15" x14ac:dyDescent="0.35">
      <c r="A22" s="1">
        <v>45399</v>
      </c>
      <c r="B22">
        <v>83.35</v>
      </c>
      <c r="C22">
        <v>93.28</v>
      </c>
      <c r="D22">
        <v>91.75</v>
      </c>
      <c r="E22">
        <v>80.599999999999994</v>
      </c>
      <c r="F22">
        <v>76.44</v>
      </c>
      <c r="G22">
        <v>78.19</v>
      </c>
      <c r="H22">
        <v>81.180000000000007</v>
      </c>
      <c r="I22">
        <v>84.68</v>
      </c>
      <c r="J22">
        <v>85.69</v>
      </c>
      <c r="K22">
        <v>85.15</v>
      </c>
      <c r="L22">
        <v>84.61</v>
      </c>
      <c r="M22">
        <v>84</v>
      </c>
      <c r="N22">
        <v>83.31</v>
      </c>
      <c r="O22">
        <v>82.61</v>
      </c>
    </row>
    <row r="23" spans="1:15" x14ac:dyDescent="0.35">
      <c r="A23" s="1">
        <v>45398</v>
      </c>
      <c r="B23">
        <v>83.38</v>
      </c>
      <c r="C23">
        <v>93.31</v>
      </c>
      <c r="D23">
        <v>91.78</v>
      </c>
      <c r="E23">
        <v>80.63</v>
      </c>
      <c r="F23">
        <v>76.47</v>
      </c>
      <c r="G23">
        <v>78.22</v>
      </c>
      <c r="H23">
        <v>81.210000000000008</v>
      </c>
      <c r="I23">
        <v>84.710000000000008</v>
      </c>
      <c r="J23">
        <v>88.39</v>
      </c>
      <c r="K23">
        <v>87.86</v>
      </c>
      <c r="L23">
        <v>87.25</v>
      </c>
      <c r="M23">
        <v>86.54</v>
      </c>
      <c r="N23">
        <v>85.76</v>
      </c>
      <c r="O23">
        <v>84.95</v>
      </c>
    </row>
    <row r="24" spans="1:15" x14ac:dyDescent="0.35">
      <c r="A24" s="1">
        <v>45397</v>
      </c>
      <c r="B24">
        <v>83.399999999999991</v>
      </c>
      <c r="C24">
        <v>93.33</v>
      </c>
      <c r="D24">
        <v>91.8</v>
      </c>
      <c r="E24">
        <v>80.649999999999991</v>
      </c>
      <c r="F24">
        <v>76.489999999999995</v>
      </c>
      <c r="G24">
        <v>78.239999999999995</v>
      </c>
      <c r="H24">
        <v>81.23</v>
      </c>
      <c r="I24">
        <v>84.73</v>
      </c>
      <c r="J24">
        <v>88.46</v>
      </c>
      <c r="K24">
        <v>87.91</v>
      </c>
      <c r="L24">
        <v>87.25</v>
      </c>
      <c r="M24">
        <v>86.52</v>
      </c>
      <c r="N24">
        <v>85.7</v>
      </c>
      <c r="O24">
        <v>84.88</v>
      </c>
    </row>
    <row r="25" spans="1:15" x14ac:dyDescent="0.35">
      <c r="A25" s="1">
        <v>45394</v>
      </c>
      <c r="B25">
        <v>83.05</v>
      </c>
      <c r="C25">
        <v>92.98</v>
      </c>
      <c r="D25">
        <v>91.45</v>
      </c>
      <c r="E25">
        <v>80.3</v>
      </c>
      <c r="F25">
        <v>76.14</v>
      </c>
      <c r="G25">
        <v>77.89</v>
      </c>
      <c r="H25">
        <v>80.88000000000001</v>
      </c>
      <c r="I25">
        <v>84.38000000000001</v>
      </c>
      <c r="J25">
        <v>88.36</v>
      </c>
      <c r="K25">
        <v>87.78</v>
      </c>
      <c r="L25">
        <v>87.100000000000009</v>
      </c>
      <c r="M25">
        <v>86.350000000000009</v>
      </c>
      <c r="N25">
        <v>85.52</v>
      </c>
      <c r="O25">
        <v>84.66</v>
      </c>
    </row>
    <row r="26" spans="1:15" x14ac:dyDescent="0.35">
      <c r="A26" s="1">
        <v>45393</v>
      </c>
      <c r="B26">
        <v>83.05</v>
      </c>
      <c r="C26">
        <v>92.98</v>
      </c>
      <c r="D26">
        <v>91.45</v>
      </c>
      <c r="E26">
        <v>80.3</v>
      </c>
      <c r="F26">
        <v>76.14</v>
      </c>
      <c r="G26">
        <v>77.89</v>
      </c>
      <c r="H26">
        <v>80.88000000000001</v>
      </c>
      <c r="I26">
        <v>84.38000000000001</v>
      </c>
      <c r="J26">
        <v>87.72</v>
      </c>
      <c r="K26">
        <v>87.15</v>
      </c>
      <c r="L26">
        <v>86.47</v>
      </c>
      <c r="M26">
        <v>85.72</v>
      </c>
      <c r="N26">
        <v>84.9</v>
      </c>
      <c r="O26">
        <v>84.070000000000007</v>
      </c>
    </row>
    <row r="27" spans="1:15" x14ac:dyDescent="0.35">
      <c r="A27" s="1">
        <v>45392</v>
      </c>
      <c r="B27">
        <v>83.13</v>
      </c>
      <c r="C27">
        <v>93.06</v>
      </c>
      <c r="D27">
        <v>91.53</v>
      </c>
      <c r="E27">
        <v>80.38</v>
      </c>
      <c r="F27">
        <v>76.22</v>
      </c>
      <c r="G27">
        <v>77.97</v>
      </c>
      <c r="H27">
        <v>80.960000000000008</v>
      </c>
      <c r="I27">
        <v>84.460000000000008</v>
      </c>
      <c r="J27">
        <v>88.99</v>
      </c>
      <c r="K27">
        <v>88.22</v>
      </c>
      <c r="L27">
        <v>87.41</v>
      </c>
      <c r="M27">
        <v>86.55</v>
      </c>
      <c r="N27">
        <v>85.65</v>
      </c>
      <c r="O27">
        <v>84.75</v>
      </c>
    </row>
    <row r="28" spans="1:15" x14ac:dyDescent="0.35">
      <c r="A28" s="1">
        <v>45391</v>
      </c>
      <c r="B28">
        <v>83.21</v>
      </c>
      <c r="C28">
        <v>93.14</v>
      </c>
      <c r="D28">
        <v>91.61</v>
      </c>
      <c r="E28">
        <v>80.459999999999994</v>
      </c>
      <c r="F28">
        <v>76.3</v>
      </c>
      <c r="G28">
        <v>78.05</v>
      </c>
      <c r="H28">
        <v>81.040000000000006</v>
      </c>
      <c r="I28">
        <v>84.54</v>
      </c>
      <c r="J28">
        <v>88.09</v>
      </c>
      <c r="K28">
        <v>87.32</v>
      </c>
      <c r="L28">
        <v>86.54</v>
      </c>
      <c r="M28">
        <v>85.73</v>
      </c>
      <c r="N28">
        <v>84.88</v>
      </c>
      <c r="O28">
        <v>84.02</v>
      </c>
    </row>
    <row r="29" spans="1:15" x14ac:dyDescent="0.35">
      <c r="A29" s="1">
        <v>45390</v>
      </c>
      <c r="B29">
        <v>83.269999999999982</v>
      </c>
      <c r="C29">
        <v>93.199999999999989</v>
      </c>
      <c r="D29">
        <v>91.669999999999987</v>
      </c>
      <c r="E29">
        <v>80.519999999999982</v>
      </c>
      <c r="F29">
        <v>76.359999999999985</v>
      </c>
      <c r="G29">
        <v>78.109999999999985</v>
      </c>
      <c r="H29">
        <v>81.099999999999994</v>
      </c>
      <c r="I29">
        <v>84.6</v>
      </c>
      <c r="J29">
        <v>89.35</v>
      </c>
      <c r="K29">
        <v>88.449999999999989</v>
      </c>
      <c r="L29">
        <v>87.559999999999988</v>
      </c>
      <c r="M29">
        <v>86.629999999999981</v>
      </c>
      <c r="N29">
        <v>85.689999999999984</v>
      </c>
      <c r="O29">
        <v>84.759999999999991</v>
      </c>
    </row>
    <row r="30" spans="1:15" x14ac:dyDescent="0.35">
      <c r="A30" s="1">
        <v>45387</v>
      </c>
      <c r="B30">
        <v>83.45</v>
      </c>
      <c r="C30">
        <v>93.38000000000001</v>
      </c>
      <c r="D30">
        <v>91.850000000000009</v>
      </c>
      <c r="E30">
        <v>80.7</v>
      </c>
      <c r="F30">
        <v>76.540000000000006</v>
      </c>
      <c r="G30">
        <v>78.290000000000006</v>
      </c>
      <c r="H30">
        <v>81.280000000000015</v>
      </c>
      <c r="I30">
        <v>84.780000000000015</v>
      </c>
      <c r="J30">
        <v>90.01</v>
      </c>
      <c r="K30">
        <v>89.2</v>
      </c>
      <c r="L30">
        <v>88.300000000000011</v>
      </c>
      <c r="M30">
        <v>87.34</v>
      </c>
      <c r="N30">
        <v>86.360000000000014</v>
      </c>
      <c r="O30">
        <v>85.38000000000001</v>
      </c>
    </row>
    <row r="31" spans="1:15" x14ac:dyDescent="0.35">
      <c r="A31" s="1">
        <v>45386</v>
      </c>
      <c r="B31">
        <v>83.249999999999986</v>
      </c>
      <c r="C31">
        <v>93.179999999999993</v>
      </c>
      <c r="D31">
        <v>91.649999999999991</v>
      </c>
      <c r="E31">
        <v>80.499999999999986</v>
      </c>
      <c r="F31">
        <v>76.339999999999989</v>
      </c>
      <c r="G31">
        <v>78.089999999999989</v>
      </c>
      <c r="H31">
        <v>81.08</v>
      </c>
      <c r="I31">
        <v>84.58</v>
      </c>
      <c r="J31">
        <v>89.49</v>
      </c>
      <c r="K31">
        <v>88.71</v>
      </c>
      <c r="L31">
        <v>87.859999999999985</v>
      </c>
      <c r="M31">
        <v>86.929999999999993</v>
      </c>
      <c r="N31">
        <v>85.969999999999985</v>
      </c>
      <c r="O31">
        <v>85.02</v>
      </c>
    </row>
    <row r="32" spans="1:15" x14ac:dyDescent="0.35">
      <c r="A32" s="1">
        <v>45385</v>
      </c>
      <c r="B32">
        <v>83.85</v>
      </c>
      <c r="C32">
        <v>93.78</v>
      </c>
      <c r="D32">
        <v>92.25</v>
      </c>
      <c r="E32">
        <v>81.099999999999994</v>
      </c>
      <c r="F32">
        <v>76.94</v>
      </c>
      <c r="G32">
        <v>78.69</v>
      </c>
      <c r="H32">
        <v>81.680000000000007</v>
      </c>
      <c r="I32">
        <v>85.18</v>
      </c>
      <c r="J32">
        <v>88.93</v>
      </c>
      <c r="K32">
        <v>88.11</v>
      </c>
      <c r="L32">
        <v>87.27</v>
      </c>
      <c r="M32">
        <v>86.38</v>
      </c>
      <c r="N32">
        <v>85.47</v>
      </c>
      <c r="O32">
        <v>84.57</v>
      </c>
    </row>
    <row r="33" spans="1:15" x14ac:dyDescent="0.35">
      <c r="A33" s="1">
        <v>45384</v>
      </c>
      <c r="B33">
        <v>83.889999999999986</v>
      </c>
      <c r="C33">
        <v>93.82</v>
      </c>
      <c r="D33">
        <v>92.289999999999992</v>
      </c>
      <c r="E33">
        <v>81.139999999999986</v>
      </c>
      <c r="F33">
        <v>76.97999999999999</v>
      </c>
      <c r="G33">
        <v>78.72999999999999</v>
      </c>
      <c r="H33">
        <v>81.72</v>
      </c>
      <c r="I33">
        <v>85.22</v>
      </c>
      <c r="J33">
        <v>88.69</v>
      </c>
      <c r="K33">
        <v>87.759999999999991</v>
      </c>
      <c r="L33">
        <v>86.83</v>
      </c>
      <c r="M33">
        <v>85.88</v>
      </c>
      <c r="N33">
        <v>84.919999999999987</v>
      </c>
      <c r="O33">
        <v>83.99</v>
      </c>
    </row>
    <row r="34" spans="1:15" x14ac:dyDescent="0.35">
      <c r="A34" s="1">
        <v>45383</v>
      </c>
      <c r="B34">
        <v>84.26</v>
      </c>
      <c r="C34">
        <v>94.190000000000012</v>
      </c>
      <c r="D34">
        <v>92.660000000000011</v>
      </c>
      <c r="E34">
        <v>81.510000000000005</v>
      </c>
      <c r="F34">
        <v>77.350000000000009</v>
      </c>
      <c r="G34">
        <v>79.100000000000009</v>
      </c>
      <c r="H34">
        <v>82.090000000000018</v>
      </c>
      <c r="I34">
        <v>85.590000000000018</v>
      </c>
      <c r="J34">
        <v>87.62</v>
      </c>
      <c r="K34">
        <v>86.73</v>
      </c>
      <c r="L34">
        <v>85.890000000000015</v>
      </c>
      <c r="M34">
        <v>85.030000000000015</v>
      </c>
      <c r="N34">
        <v>84.170000000000016</v>
      </c>
      <c r="O34">
        <v>83.330000000000013</v>
      </c>
    </row>
    <row r="35" spans="1:15" x14ac:dyDescent="0.35">
      <c r="A35" s="1">
        <v>45380</v>
      </c>
      <c r="B35">
        <v>83.85</v>
      </c>
      <c r="C35">
        <v>93.78</v>
      </c>
      <c r="D35">
        <v>92.25</v>
      </c>
      <c r="E35">
        <v>81.099999999999994</v>
      </c>
      <c r="F35">
        <v>76.94</v>
      </c>
      <c r="G35">
        <v>78.69</v>
      </c>
      <c r="H35">
        <v>81.680000000000007</v>
      </c>
      <c r="I35">
        <v>85.18</v>
      </c>
      <c r="J35">
        <v>86.67</v>
      </c>
      <c r="K35">
        <v>85.92</v>
      </c>
      <c r="L35">
        <v>85.17</v>
      </c>
      <c r="M35">
        <v>84.39</v>
      </c>
      <c r="N35">
        <v>83.59</v>
      </c>
      <c r="O35">
        <v>82.79</v>
      </c>
    </row>
    <row r="36" spans="1:15" x14ac:dyDescent="0.35">
      <c r="A36" s="1">
        <v>45379</v>
      </c>
      <c r="B36">
        <v>83.85</v>
      </c>
      <c r="C36">
        <v>93.78</v>
      </c>
      <c r="D36">
        <v>92.25</v>
      </c>
      <c r="E36">
        <v>81.099999999999994</v>
      </c>
      <c r="F36">
        <v>76.94</v>
      </c>
      <c r="G36">
        <v>78.69</v>
      </c>
      <c r="H36">
        <v>81.680000000000007</v>
      </c>
      <c r="I36">
        <v>85.18</v>
      </c>
      <c r="J36">
        <v>86.67</v>
      </c>
      <c r="K36">
        <v>85.92</v>
      </c>
      <c r="L36">
        <v>85.17</v>
      </c>
      <c r="M36">
        <v>84.39</v>
      </c>
      <c r="N36">
        <v>83.59</v>
      </c>
      <c r="O36">
        <v>82.79</v>
      </c>
    </row>
    <row r="37" spans="1:15" x14ac:dyDescent="0.35">
      <c r="A37" s="1">
        <v>45378</v>
      </c>
      <c r="B37">
        <v>83.35</v>
      </c>
      <c r="C37">
        <v>93.28</v>
      </c>
      <c r="D37">
        <v>91.75</v>
      </c>
      <c r="E37">
        <v>80.599999999999994</v>
      </c>
      <c r="F37">
        <v>76.44</v>
      </c>
      <c r="G37">
        <v>78.19</v>
      </c>
      <c r="H37">
        <v>81.180000000000007</v>
      </c>
      <c r="I37">
        <v>84.68</v>
      </c>
      <c r="J37">
        <v>84.35</v>
      </c>
      <c r="K37">
        <v>83.78</v>
      </c>
      <c r="L37">
        <v>83.19</v>
      </c>
      <c r="M37">
        <v>82.52</v>
      </c>
      <c r="N37">
        <v>81.819999999999993</v>
      </c>
      <c r="O37">
        <v>81.12</v>
      </c>
    </row>
    <row r="38" spans="1:15" x14ac:dyDescent="0.35">
      <c r="A38" s="1">
        <v>45377</v>
      </c>
      <c r="B38">
        <v>83.35</v>
      </c>
      <c r="C38">
        <v>93.28</v>
      </c>
      <c r="D38">
        <v>91.75</v>
      </c>
      <c r="E38">
        <v>80.599999999999994</v>
      </c>
      <c r="F38">
        <v>76.44</v>
      </c>
      <c r="G38">
        <v>78.19</v>
      </c>
      <c r="H38">
        <v>81.180000000000007</v>
      </c>
      <c r="I38">
        <v>84.68</v>
      </c>
      <c r="J38">
        <v>84.62</v>
      </c>
      <c r="K38">
        <v>84.04</v>
      </c>
      <c r="L38">
        <v>83.43</v>
      </c>
      <c r="M38">
        <v>82.73</v>
      </c>
      <c r="N38">
        <v>82.01</v>
      </c>
      <c r="O38">
        <v>81.28</v>
      </c>
    </row>
    <row r="39" spans="1:15" x14ac:dyDescent="0.35">
      <c r="A39" s="1">
        <v>45376</v>
      </c>
      <c r="B39">
        <v>84.149999999999991</v>
      </c>
      <c r="C39">
        <v>94.08</v>
      </c>
      <c r="D39">
        <v>92.55</v>
      </c>
      <c r="E39">
        <v>81.399999999999991</v>
      </c>
      <c r="F39">
        <v>77.239999999999995</v>
      </c>
      <c r="G39">
        <v>78.989999999999995</v>
      </c>
      <c r="H39">
        <v>81.98</v>
      </c>
      <c r="I39">
        <v>85.48</v>
      </c>
      <c r="J39">
        <v>85.75</v>
      </c>
      <c r="K39">
        <v>85.179999999999993</v>
      </c>
      <c r="L39">
        <v>84.57</v>
      </c>
      <c r="M39">
        <v>83.86</v>
      </c>
      <c r="N39">
        <v>83.09</v>
      </c>
      <c r="O39">
        <v>82.33</v>
      </c>
    </row>
    <row r="40" spans="1:15" x14ac:dyDescent="0.35">
      <c r="A40" s="1">
        <v>45373</v>
      </c>
      <c r="B40">
        <v>84.199999999999989</v>
      </c>
      <c r="C40">
        <v>94.13</v>
      </c>
      <c r="D40">
        <v>92.6</v>
      </c>
      <c r="E40">
        <v>81.449999999999989</v>
      </c>
      <c r="F40">
        <v>77.289999999999992</v>
      </c>
      <c r="G40">
        <v>79.039999999999992</v>
      </c>
      <c r="H40">
        <v>82.03</v>
      </c>
      <c r="I40">
        <v>85.53</v>
      </c>
      <c r="J40">
        <v>84.47999999999999</v>
      </c>
      <c r="K40">
        <v>84.02</v>
      </c>
      <c r="L40">
        <v>83.46</v>
      </c>
      <c r="M40">
        <v>82.8</v>
      </c>
      <c r="N40">
        <v>82.08</v>
      </c>
      <c r="O40">
        <v>81.36</v>
      </c>
    </row>
    <row r="41" spans="1:15" x14ac:dyDescent="0.35">
      <c r="A41" s="1">
        <v>45372</v>
      </c>
      <c r="B41">
        <v>84.149999999999991</v>
      </c>
      <c r="C41">
        <v>94.08</v>
      </c>
      <c r="D41">
        <v>92.55</v>
      </c>
      <c r="E41">
        <v>81.399999999999991</v>
      </c>
      <c r="F41">
        <v>77.239999999999995</v>
      </c>
      <c r="G41">
        <v>78.989999999999995</v>
      </c>
      <c r="H41">
        <v>81.98</v>
      </c>
      <c r="I41">
        <v>85.48</v>
      </c>
      <c r="J41">
        <v>84.86999999999999</v>
      </c>
      <c r="K41">
        <v>84.44</v>
      </c>
      <c r="L41">
        <v>83.89</v>
      </c>
      <c r="M41">
        <v>83.25</v>
      </c>
      <c r="N41">
        <v>82.55</v>
      </c>
      <c r="O41">
        <v>81.849999999999994</v>
      </c>
    </row>
    <row r="42" spans="1:15" x14ac:dyDescent="0.35">
      <c r="A42" s="1">
        <v>45371</v>
      </c>
      <c r="B42">
        <v>84.149999999999991</v>
      </c>
      <c r="C42">
        <v>94.08</v>
      </c>
      <c r="D42">
        <v>92.55</v>
      </c>
      <c r="E42">
        <v>81.399999999999991</v>
      </c>
      <c r="F42">
        <v>77.239999999999995</v>
      </c>
      <c r="G42">
        <v>78.989999999999995</v>
      </c>
      <c r="H42">
        <v>81.98</v>
      </c>
      <c r="I42">
        <v>85.48</v>
      </c>
      <c r="J42">
        <v>85.07</v>
      </c>
      <c r="K42">
        <v>84.58</v>
      </c>
      <c r="L42">
        <v>83.98</v>
      </c>
      <c r="M42">
        <v>83.31</v>
      </c>
      <c r="N42">
        <v>82.59</v>
      </c>
      <c r="O42">
        <v>81.86</v>
      </c>
    </row>
    <row r="43" spans="1:15" x14ac:dyDescent="0.35">
      <c r="A43" s="1">
        <v>45370</v>
      </c>
      <c r="B43">
        <v>83.58</v>
      </c>
      <c r="C43">
        <v>93.51</v>
      </c>
      <c r="D43">
        <v>91.98</v>
      </c>
      <c r="E43">
        <v>80.83</v>
      </c>
      <c r="F43">
        <v>76.67</v>
      </c>
      <c r="G43">
        <v>78.42</v>
      </c>
      <c r="H43">
        <v>81.410000000000011</v>
      </c>
      <c r="I43">
        <v>86.7</v>
      </c>
      <c r="J43">
        <v>85.960000000000008</v>
      </c>
      <c r="K43">
        <v>85.31</v>
      </c>
      <c r="L43">
        <v>84.61</v>
      </c>
      <c r="M43">
        <v>83.84</v>
      </c>
      <c r="N43">
        <v>83.04</v>
      </c>
      <c r="O43">
        <v>82.26</v>
      </c>
    </row>
    <row r="44" spans="1:15" x14ac:dyDescent="0.35">
      <c r="A44" s="1">
        <v>45369</v>
      </c>
      <c r="B44">
        <v>83.25</v>
      </c>
      <c r="C44">
        <v>93.18</v>
      </c>
      <c r="D44">
        <v>91.65</v>
      </c>
      <c r="E44">
        <v>80.5</v>
      </c>
      <c r="F44">
        <v>76.34</v>
      </c>
      <c r="G44">
        <v>78.09</v>
      </c>
      <c r="H44">
        <v>81.080000000000013</v>
      </c>
      <c r="I44">
        <v>85.62</v>
      </c>
      <c r="J44">
        <v>85.06</v>
      </c>
      <c r="K44">
        <v>84.51</v>
      </c>
      <c r="L44">
        <v>83.86</v>
      </c>
      <c r="M44">
        <v>83.13000000000001</v>
      </c>
      <c r="N44">
        <v>82.36</v>
      </c>
      <c r="O44">
        <v>81.59</v>
      </c>
    </row>
    <row r="45" spans="1:15" x14ac:dyDescent="0.35">
      <c r="A45" s="1">
        <v>45366</v>
      </c>
      <c r="B45">
        <v>83.35</v>
      </c>
      <c r="C45">
        <v>93.28</v>
      </c>
      <c r="D45">
        <v>91.75</v>
      </c>
      <c r="E45">
        <v>80.599999999999994</v>
      </c>
      <c r="F45">
        <v>76.44</v>
      </c>
      <c r="G45">
        <v>78.19</v>
      </c>
      <c r="H45">
        <v>81.180000000000007</v>
      </c>
      <c r="I45">
        <v>84.04</v>
      </c>
      <c r="J45">
        <v>83.58</v>
      </c>
      <c r="K45">
        <v>83.14</v>
      </c>
      <c r="L45">
        <v>82.61</v>
      </c>
      <c r="M45">
        <v>81.98</v>
      </c>
      <c r="N45">
        <v>81.3</v>
      </c>
      <c r="O45">
        <v>80.62</v>
      </c>
    </row>
    <row r="46" spans="1:15" x14ac:dyDescent="0.35">
      <c r="A46" s="1">
        <v>45365</v>
      </c>
      <c r="B46">
        <v>83.309999999999988</v>
      </c>
      <c r="C46">
        <v>93.24</v>
      </c>
      <c r="D46">
        <v>91.71</v>
      </c>
      <c r="E46">
        <v>80.559999999999988</v>
      </c>
      <c r="F46">
        <v>76.399999999999991</v>
      </c>
      <c r="G46">
        <v>78.149999999999991</v>
      </c>
      <c r="H46">
        <v>81.14</v>
      </c>
      <c r="I46">
        <v>84.22</v>
      </c>
      <c r="J46">
        <v>83.699999999999989</v>
      </c>
      <c r="K46">
        <v>83.149999999999991</v>
      </c>
      <c r="L46">
        <v>82.529999999999987</v>
      </c>
      <c r="M46">
        <v>81.839999999999989</v>
      </c>
      <c r="N46">
        <v>81.11999999999999</v>
      </c>
      <c r="O46">
        <v>80.41</v>
      </c>
    </row>
    <row r="47" spans="1:15" x14ac:dyDescent="0.35">
      <c r="A47" s="1">
        <v>45364</v>
      </c>
      <c r="B47">
        <v>83.11999999999999</v>
      </c>
      <c r="C47">
        <v>93.05</v>
      </c>
      <c r="D47">
        <v>91.52</v>
      </c>
      <c r="E47">
        <v>80.36999999999999</v>
      </c>
      <c r="F47">
        <v>76.209999999999994</v>
      </c>
      <c r="G47">
        <v>77.959999999999994</v>
      </c>
      <c r="H47">
        <v>80.95</v>
      </c>
      <c r="I47">
        <v>82.49</v>
      </c>
      <c r="J47">
        <v>82.07</v>
      </c>
      <c r="K47">
        <v>81.61</v>
      </c>
      <c r="L47">
        <v>81.08</v>
      </c>
      <c r="M47">
        <v>80.47</v>
      </c>
      <c r="N47">
        <v>79.789999999999992</v>
      </c>
      <c r="O47">
        <v>79.11999999999999</v>
      </c>
    </row>
    <row r="48" spans="1:15" x14ac:dyDescent="0.35">
      <c r="A48" s="1">
        <v>45363</v>
      </c>
      <c r="B48">
        <v>83.149999999999991</v>
      </c>
      <c r="C48">
        <v>93.08</v>
      </c>
      <c r="D48">
        <v>91.55</v>
      </c>
      <c r="E48">
        <v>80.399999999999991</v>
      </c>
      <c r="F48">
        <v>76.239999999999995</v>
      </c>
      <c r="G48">
        <v>77.989999999999995</v>
      </c>
      <c r="H48">
        <v>80.98</v>
      </c>
      <c r="I48">
        <v>80.36</v>
      </c>
      <c r="J48">
        <v>80.05</v>
      </c>
      <c r="K48">
        <v>79.7</v>
      </c>
      <c r="L48">
        <v>79.259999999999991</v>
      </c>
      <c r="M48">
        <v>78.73</v>
      </c>
      <c r="N48">
        <v>78.13</v>
      </c>
      <c r="O48">
        <v>77.53</v>
      </c>
    </row>
    <row r="49" spans="1:15" x14ac:dyDescent="0.35">
      <c r="A49" s="1">
        <v>45362</v>
      </c>
      <c r="B49">
        <v>83.109999999999985</v>
      </c>
      <c r="C49">
        <v>93.039999999999992</v>
      </c>
      <c r="D49">
        <v>91.509999999999991</v>
      </c>
      <c r="E49">
        <v>80.359999999999985</v>
      </c>
      <c r="F49">
        <v>76.199999999999989</v>
      </c>
      <c r="G49">
        <v>77.949999999999989</v>
      </c>
      <c r="H49">
        <v>80.94</v>
      </c>
      <c r="I49">
        <v>80.69</v>
      </c>
      <c r="J49">
        <v>80.289999999999992</v>
      </c>
      <c r="K49">
        <v>79.899999999999991</v>
      </c>
      <c r="L49">
        <v>79.449999999999989</v>
      </c>
      <c r="M49">
        <v>78.91</v>
      </c>
      <c r="N49">
        <v>78.309999999999988</v>
      </c>
      <c r="O49">
        <v>77.709999999999994</v>
      </c>
    </row>
    <row r="50" spans="1:15" x14ac:dyDescent="0.35">
      <c r="A50" s="1">
        <v>45359</v>
      </c>
      <c r="B50">
        <v>82.949999999999989</v>
      </c>
      <c r="C50">
        <v>92.88</v>
      </c>
      <c r="D50">
        <v>91.35</v>
      </c>
      <c r="E50">
        <v>80.199999999999989</v>
      </c>
      <c r="F50">
        <v>76.039999999999992</v>
      </c>
      <c r="G50">
        <v>77.789999999999992</v>
      </c>
      <c r="H50">
        <v>80.78</v>
      </c>
      <c r="I50">
        <v>80.61</v>
      </c>
      <c r="J50">
        <v>80.099999999999994</v>
      </c>
      <c r="K50">
        <v>79.63</v>
      </c>
      <c r="L50">
        <v>79.11</v>
      </c>
      <c r="M50">
        <v>78.52</v>
      </c>
      <c r="N50">
        <v>77.89</v>
      </c>
      <c r="O50">
        <v>77.25</v>
      </c>
    </row>
    <row r="51" spans="1:15" x14ac:dyDescent="0.35">
      <c r="A51" s="1">
        <v>45358</v>
      </c>
      <c r="B51">
        <v>82.85</v>
      </c>
      <c r="C51">
        <v>92.78</v>
      </c>
      <c r="D51">
        <v>91.25</v>
      </c>
      <c r="E51">
        <v>80.099999999999994</v>
      </c>
      <c r="F51">
        <v>75.94</v>
      </c>
      <c r="G51">
        <v>77.69</v>
      </c>
      <c r="H51">
        <v>80.680000000000007</v>
      </c>
      <c r="I51">
        <v>81.430000000000007</v>
      </c>
      <c r="J51">
        <v>80.819999999999993</v>
      </c>
      <c r="K51">
        <v>80.28</v>
      </c>
      <c r="L51">
        <v>79.7</v>
      </c>
      <c r="M51">
        <v>79.06</v>
      </c>
      <c r="N51">
        <v>78.400000000000006</v>
      </c>
      <c r="O51">
        <v>77.739999999999995</v>
      </c>
    </row>
    <row r="52" spans="1:15" x14ac:dyDescent="0.35">
      <c r="A52" s="1">
        <v>45357</v>
      </c>
      <c r="B52">
        <v>82.75</v>
      </c>
      <c r="C52">
        <v>92.68</v>
      </c>
      <c r="D52">
        <v>91.15</v>
      </c>
      <c r="E52">
        <v>80</v>
      </c>
      <c r="F52">
        <v>75.84</v>
      </c>
      <c r="G52">
        <v>77.59</v>
      </c>
      <c r="H52">
        <v>80.580000000000013</v>
      </c>
      <c r="I52">
        <v>81.53</v>
      </c>
      <c r="J52">
        <v>80.81</v>
      </c>
      <c r="K52">
        <v>80.180000000000007</v>
      </c>
      <c r="L52">
        <v>79.540000000000006</v>
      </c>
      <c r="M52">
        <v>78.87</v>
      </c>
      <c r="N52">
        <v>78.190000000000012</v>
      </c>
      <c r="O52">
        <v>77.52000000000001</v>
      </c>
    </row>
    <row r="53" spans="1:15" x14ac:dyDescent="0.35">
      <c r="A53" s="1">
        <v>45356</v>
      </c>
      <c r="B53">
        <v>82.85</v>
      </c>
      <c r="C53">
        <v>92.78</v>
      </c>
      <c r="D53">
        <v>91.25</v>
      </c>
      <c r="E53">
        <v>80.099999999999994</v>
      </c>
      <c r="F53">
        <v>75.94</v>
      </c>
      <c r="G53">
        <v>77.69</v>
      </c>
      <c r="H53">
        <v>80.680000000000007</v>
      </c>
      <c r="I53">
        <v>80.650000000000006</v>
      </c>
      <c r="J53">
        <v>79.91</v>
      </c>
      <c r="K53">
        <v>79.319999999999993</v>
      </c>
      <c r="L53">
        <v>78.72</v>
      </c>
      <c r="M53">
        <v>78.11</v>
      </c>
      <c r="N53">
        <v>77.5</v>
      </c>
      <c r="O53">
        <v>76.89</v>
      </c>
    </row>
    <row r="54" spans="1:15" x14ac:dyDescent="0.35">
      <c r="A54" s="1">
        <v>45355</v>
      </c>
      <c r="B54">
        <v>82.85</v>
      </c>
      <c r="C54">
        <v>92.78</v>
      </c>
      <c r="D54">
        <v>91.25</v>
      </c>
      <c r="E54">
        <v>80.099999999999994</v>
      </c>
      <c r="F54">
        <v>75.94</v>
      </c>
      <c r="G54">
        <v>77.69</v>
      </c>
      <c r="H54">
        <v>80.680000000000007</v>
      </c>
      <c r="I54">
        <v>81.239999999999995</v>
      </c>
      <c r="J54">
        <v>80.67</v>
      </c>
      <c r="K54">
        <v>80.11</v>
      </c>
      <c r="L54">
        <v>79.510000000000005</v>
      </c>
      <c r="M54">
        <v>78.88</v>
      </c>
      <c r="N54">
        <v>78.239999999999995</v>
      </c>
      <c r="O54">
        <v>77.599999999999994</v>
      </c>
    </row>
    <row r="55" spans="1:15" x14ac:dyDescent="0.35">
      <c r="A55" s="1">
        <v>45352</v>
      </c>
      <c r="B55">
        <v>82.929999999999993</v>
      </c>
      <c r="C55">
        <v>92.86</v>
      </c>
      <c r="D55">
        <v>91.33</v>
      </c>
      <c r="E55">
        <v>80.179999999999993</v>
      </c>
      <c r="F55">
        <v>76.02</v>
      </c>
      <c r="G55">
        <v>77.77</v>
      </c>
      <c r="H55">
        <v>80.760000000000005</v>
      </c>
      <c r="I55">
        <v>82.55</v>
      </c>
      <c r="J55">
        <v>81.67</v>
      </c>
      <c r="K55">
        <v>80.91</v>
      </c>
      <c r="L55">
        <v>80.17</v>
      </c>
      <c r="M55">
        <v>79.42</v>
      </c>
      <c r="N55">
        <v>78.67</v>
      </c>
      <c r="O55">
        <v>77.95</v>
      </c>
    </row>
    <row r="56" spans="1:15" x14ac:dyDescent="0.35">
      <c r="A56" s="1">
        <v>45351</v>
      </c>
      <c r="B56">
        <v>82.749999999999986</v>
      </c>
      <c r="C56">
        <v>92.679999999999993</v>
      </c>
      <c r="D56">
        <v>91.149999999999991</v>
      </c>
      <c r="E56">
        <v>79.999999999999986</v>
      </c>
      <c r="F56">
        <v>75.839999999999989</v>
      </c>
      <c r="G56">
        <v>77.589999999999989</v>
      </c>
      <c r="H56">
        <v>80.58</v>
      </c>
      <c r="I56">
        <v>80.66</v>
      </c>
      <c r="J56">
        <v>79.849999999999994</v>
      </c>
      <c r="K56">
        <v>79.209999999999994</v>
      </c>
      <c r="L56">
        <v>78.58</v>
      </c>
      <c r="M56">
        <v>77.929999999999993</v>
      </c>
      <c r="N56">
        <v>77.259999999999991</v>
      </c>
      <c r="O56">
        <v>76.63</v>
      </c>
    </row>
    <row r="57" spans="1:15" x14ac:dyDescent="0.35">
      <c r="A57" s="1">
        <v>45350</v>
      </c>
      <c r="B57">
        <v>82.72999999999999</v>
      </c>
      <c r="C57">
        <v>92.66</v>
      </c>
      <c r="D57">
        <v>91.13</v>
      </c>
      <c r="E57">
        <v>79.97999999999999</v>
      </c>
      <c r="F57">
        <v>75.819999999999993</v>
      </c>
      <c r="G57">
        <v>77.569999999999993</v>
      </c>
      <c r="H57">
        <v>80.56</v>
      </c>
      <c r="I57">
        <v>80.92</v>
      </c>
      <c r="J57">
        <v>80.209999999999994</v>
      </c>
      <c r="K57">
        <v>79.589999999999989</v>
      </c>
      <c r="L57">
        <v>78.949999999999989</v>
      </c>
      <c r="M57">
        <v>78.28</v>
      </c>
      <c r="N57">
        <v>77.61</v>
      </c>
      <c r="O57">
        <v>76.97</v>
      </c>
    </row>
    <row r="58" spans="1:15" x14ac:dyDescent="0.35">
      <c r="A58" s="1">
        <v>45349</v>
      </c>
      <c r="B58">
        <v>82.899999999999991</v>
      </c>
      <c r="C58">
        <v>92.83</v>
      </c>
      <c r="D58">
        <v>91.3</v>
      </c>
      <c r="E58">
        <v>80.149999999999991</v>
      </c>
      <c r="F58">
        <v>75.989999999999995</v>
      </c>
      <c r="G58">
        <v>77.739999999999995</v>
      </c>
      <c r="H58">
        <v>80.73</v>
      </c>
      <c r="I58">
        <v>81.42</v>
      </c>
      <c r="J58">
        <v>80.78</v>
      </c>
      <c r="K58">
        <v>80.19</v>
      </c>
      <c r="L58">
        <v>79.55</v>
      </c>
      <c r="M58">
        <v>78.86999999999999</v>
      </c>
      <c r="N58">
        <v>78.209999999999994</v>
      </c>
      <c r="O58">
        <v>77.569999999999993</v>
      </c>
    </row>
    <row r="59" spans="1:15" x14ac:dyDescent="0.35">
      <c r="A59" s="1">
        <v>45348</v>
      </c>
      <c r="B59">
        <v>82.75</v>
      </c>
      <c r="C59">
        <v>92.68</v>
      </c>
      <c r="D59">
        <v>91.15</v>
      </c>
      <c r="E59">
        <v>80</v>
      </c>
      <c r="F59">
        <v>75.84</v>
      </c>
      <c r="G59">
        <v>77.59</v>
      </c>
      <c r="H59">
        <v>80.580000000000013</v>
      </c>
      <c r="I59">
        <v>79.98</v>
      </c>
      <c r="J59">
        <v>79.490000000000009</v>
      </c>
      <c r="K59">
        <v>78.990000000000009</v>
      </c>
      <c r="L59">
        <v>78.45</v>
      </c>
      <c r="M59">
        <v>77.86</v>
      </c>
      <c r="N59">
        <v>77.25</v>
      </c>
      <c r="O59">
        <v>76.67</v>
      </c>
    </row>
    <row r="60" spans="1:15" x14ac:dyDescent="0.35">
      <c r="A60" s="1">
        <v>45345</v>
      </c>
      <c r="B60">
        <v>81.96</v>
      </c>
      <c r="C60">
        <v>91.89</v>
      </c>
      <c r="D60">
        <v>90.36</v>
      </c>
      <c r="E60">
        <v>79.209999999999994</v>
      </c>
      <c r="F60">
        <v>75.05</v>
      </c>
      <c r="G60">
        <v>76.8</v>
      </c>
      <c r="H60">
        <v>79.790000000000006</v>
      </c>
      <c r="I60">
        <v>78.099999999999994</v>
      </c>
      <c r="J60">
        <v>77.69</v>
      </c>
      <c r="K60">
        <v>77.23</v>
      </c>
      <c r="L60">
        <v>76.739999999999995</v>
      </c>
      <c r="M60">
        <v>76.2</v>
      </c>
      <c r="N60">
        <v>75.66</v>
      </c>
      <c r="O60">
        <v>75.12</v>
      </c>
    </row>
    <row r="61" spans="1:15" x14ac:dyDescent="0.35">
      <c r="A61" s="1">
        <v>45344</v>
      </c>
      <c r="B61">
        <v>82.6</v>
      </c>
      <c r="C61">
        <v>92.53</v>
      </c>
      <c r="D61">
        <v>91</v>
      </c>
      <c r="E61">
        <v>79.849999999999994</v>
      </c>
      <c r="F61">
        <v>75.69</v>
      </c>
      <c r="G61">
        <v>77.44</v>
      </c>
      <c r="H61">
        <v>80.430000000000007</v>
      </c>
      <c r="I61">
        <v>80.86</v>
      </c>
      <c r="J61">
        <v>80.180000000000007</v>
      </c>
      <c r="K61">
        <v>79.59</v>
      </c>
      <c r="L61">
        <v>78.989999999999995</v>
      </c>
      <c r="M61">
        <v>78.37</v>
      </c>
      <c r="N61">
        <v>77.75</v>
      </c>
      <c r="O61">
        <v>77.14</v>
      </c>
    </row>
    <row r="62" spans="1:15" x14ac:dyDescent="0.35">
      <c r="A62" s="1">
        <v>45343</v>
      </c>
      <c r="B62">
        <v>82.72999999999999</v>
      </c>
      <c r="C62">
        <v>92.66</v>
      </c>
      <c r="D62">
        <v>91.13</v>
      </c>
      <c r="E62">
        <v>79.97999999999999</v>
      </c>
      <c r="F62">
        <v>75.819999999999993</v>
      </c>
      <c r="G62">
        <v>77.569999999999993</v>
      </c>
      <c r="H62">
        <v>80.56</v>
      </c>
      <c r="I62">
        <v>80.289999999999992</v>
      </c>
      <c r="J62">
        <v>79.69</v>
      </c>
      <c r="K62">
        <v>79.16</v>
      </c>
      <c r="L62">
        <v>78.599999999999994</v>
      </c>
      <c r="M62">
        <v>78.009999999999991</v>
      </c>
      <c r="N62">
        <v>77.41</v>
      </c>
      <c r="O62">
        <v>76.819999999999993</v>
      </c>
    </row>
    <row r="63" spans="1:15" x14ac:dyDescent="0.35">
      <c r="A63" s="1">
        <v>45342</v>
      </c>
      <c r="B63">
        <v>82.85</v>
      </c>
      <c r="C63">
        <v>92.78</v>
      </c>
      <c r="D63">
        <v>91.25</v>
      </c>
      <c r="E63">
        <v>80.099999999999994</v>
      </c>
      <c r="F63">
        <v>75.94</v>
      </c>
      <c r="G63">
        <v>77.69</v>
      </c>
      <c r="H63">
        <v>80.680000000000007</v>
      </c>
      <c r="I63">
        <v>79.540000000000006</v>
      </c>
      <c r="J63">
        <v>79.12</v>
      </c>
      <c r="K63">
        <v>78.7</v>
      </c>
      <c r="L63">
        <v>78.23</v>
      </c>
      <c r="M63">
        <v>77.7</v>
      </c>
      <c r="N63">
        <v>77.150000000000006</v>
      </c>
      <c r="O63">
        <v>76.599999999999994</v>
      </c>
    </row>
    <row r="64" spans="1:15" x14ac:dyDescent="0.35">
      <c r="A64" s="1">
        <v>45341</v>
      </c>
      <c r="B64">
        <v>83.149999999999991</v>
      </c>
      <c r="C64">
        <v>93.08</v>
      </c>
      <c r="D64">
        <v>91.55</v>
      </c>
      <c r="E64">
        <v>80.399999999999991</v>
      </c>
      <c r="F64">
        <v>76.239999999999995</v>
      </c>
      <c r="G64">
        <v>77.989999999999995</v>
      </c>
      <c r="H64">
        <v>81.99</v>
      </c>
      <c r="I64">
        <v>81.259999999999991</v>
      </c>
      <c r="J64">
        <v>80.78</v>
      </c>
      <c r="K64">
        <v>80.28</v>
      </c>
      <c r="L64">
        <v>79.739999999999995</v>
      </c>
      <c r="M64">
        <v>79.149999999999991</v>
      </c>
      <c r="N64">
        <v>78.569999999999993</v>
      </c>
      <c r="O64">
        <v>78</v>
      </c>
    </row>
    <row r="65" spans="1:15" x14ac:dyDescent="0.35">
      <c r="A65" s="1">
        <v>45338</v>
      </c>
      <c r="B65">
        <v>83.149999999999991</v>
      </c>
      <c r="C65">
        <v>93.08</v>
      </c>
      <c r="D65">
        <v>91.55</v>
      </c>
      <c r="E65">
        <v>80.399999999999991</v>
      </c>
      <c r="F65">
        <v>76.239999999999995</v>
      </c>
      <c r="G65">
        <v>77.989999999999995</v>
      </c>
      <c r="H65">
        <v>81.99</v>
      </c>
      <c r="I65">
        <v>81.259999999999991</v>
      </c>
      <c r="J65">
        <v>80.78</v>
      </c>
      <c r="K65">
        <v>80.28</v>
      </c>
      <c r="L65">
        <v>79.739999999999995</v>
      </c>
      <c r="M65">
        <v>79.149999999999991</v>
      </c>
      <c r="N65">
        <v>78.569999999999993</v>
      </c>
      <c r="O65">
        <v>78</v>
      </c>
    </row>
    <row r="66" spans="1:15" x14ac:dyDescent="0.35">
      <c r="A66" s="1">
        <v>45337</v>
      </c>
      <c r="B66">
        <v>83.149999999999991</v>
      </c>
      <c r="C66">
        <v>93.08</v>
      </c>
      <c r="D66">
        <v>91.55</v>
      </c>
      <c r="E66">
        <v>80.399999999999991</v>
      </c>
      <c r="F66">
        <v>76.239999999999995</v>
      </c>
      <c r="G66">
        <v>77.989999999999995</v>
      </c>
      <c r="H66">
        <v>80.83</v>
      </c>
      <c r="I66">
        <v>80.39</v>
      </c>
      <c r="J66">
        <v>80.02</v>
      </c>
      <c r="K66">
        <v>79.61</v>
      </c>
      <c r="L66">
        <v>79.14</v>
      </c>
      <c r="M66">
        <v>78.61</v>
      </c>
      <c r="N66">
        <v>78.06</v>
      </c>
      <c r="O66">
        <v>77.52</v>
      </c>
    </row>
    <row r="67" spans="1:15" x14ac:dyDescent="0.35">
      <c r="A67" s="1">
        <v>45336</v>
      </c>
      <c r="B67">
        <v>82.949999999999989</v>
      </c>
      <c r="C67">
        <v>92.88</v>
      </c>
      <c r="D67">
        <v>91.35</v>
      </c>
      <c r="E67">
        <v>80.199999999999989</v>
      </c>
      <c r="F67">
        <v>76.039999999999992</v>
      </c>
      <c r="G67">
        <v>77.789999999999992</v>
      </c>
      <c r="H67">
        <v>79.239999999999995</v>
      </c>
      <c r="I67">
        <v>78.959999999999994</v>
      </c>
      <c r="J67">
        <v>78.709999999999994</v>
      </c>
      <c r="K67">
        <v>78.39</v>
      </c>
      <c r="L67">
        <v>78.009999999999991</v>
      </c>
      <c r="M67">
        <v>77.559999999999988</v>
      </c>
      <c r="N67">
        <v>77.089999999999989</v>
      </c>
      <c r="O67">
        <v>76.58</v>
      </c>
    </row>
    <row r="68" spans="1:15" x14ac:dyDescent="0.35">
      <c r="A68" s="1">
        <v>45335</v>
      </c>
      <c r="B68">
        <v>82.999999999999986</v>
      </c>
      <c r="C68">
        <v>92.929999999999993</v>
      </c>
      <c r="D68">
        <v>91.399999999999991</v>
      </c>
      <c r="E68">
        <v>80.249999999999986</v>
      </c>
      <c r="F68">
        <v>76.089999999999989</v>
      </c>
      <c r="G68">
        <v>77.839999999999989</v>
      </c>
      <c r="H68">
        <v>80.52</v>
      </c>
      <c r="I68">
        <v>80.209999999999994</v>
      </c>
      <c r="J68">
        <v>79.889999999999986</v>
      </c>
      <c r="K68">
        <v>79.52</v>
      </c>
      <c r="L68">
        <v>79.089999999999989</v>
      </c>
      <c r="M68">
        <v>78.589999999999989</v>
      </c>
      <c r="N68">
        <v>78.05</v>
      </c>
      <c r="O68">
        <v>77.529999999999987</v>
      </c>
    </row>
    <row r="69" spans="1:15" x14ac:dyDescent="0.35">
      <c r="A69" s="1">
        <v>45334</v>
      </c>
      <c r="B69">
        <v>83.059999999999988</v>
      </c>
      <c r="C69">
        <v>92.99</v>
      </c>
      <c r="D69">
        <v>91.46</v>
      </c>
      <c r="E69">
        <v>80.309999999999988</v>
      </c>
      <c r="F69">
        <v>76.149999999999991</v>
      </c>
      <c r="G69">
        <v>77.899999999999991</v>
      </c>
      <c r="H69">
        <v>79.63</v>
      </c>
      <c r="I69">
        <v>79.529999999999987</v>
      </c>
      <c r="J69">
        <v>79.36</v>
      </c>
      <c r="K69">
        <v>79.099999999999994</v>
      </c>
      <c r="L69">
        <v>78.75</v>
      </c>
      <c r="M69">
        <v>78.33</v>
      </c>
      <c r="N69">
        <v>77.86</v>
      </c>
      <c r="O69">
        <v>77.38</v>
      </c>
    </row>
    <row r="70" spans="1:15" x14ac:dyDescent="0.35">
      <c r="A70" s="1">
        <v>45331</v>
      </c>
      <c r="B70">
        <v>83.19</v>
      </c>
      <c r="C70">
        <v>93.12</v>
      </c>
      <c r="D70">
        <v>91.59</v>
      </c>
      <c r="E70">
        <v>80.44</v>
      </c>
      <c r="F70">
        <v>76.28</v>
      </c>
      <c r="G70">
        <v>78.03</v>
      </c>
      <c r="H70">
        <v>79.680000000000007</v>
      </c>
      <c r="I70">
        <v>79.61</v>
      </c>
      <c r="J70">
        <v>79.45</v>
      </c>
      <c r="K70">
        <v>79.19</v>
      </c>
      <c r="L70">
        <v>78.850000000000009</v>
      </c>
      <c r="M70">
        <v>78.430000000000007</v>
      </c>
      <c r="N70">
        <v>77.95</v>
      </c>
      <c r="O70">
        <v>77.460000000000008</v>
      </c>
    </row>
    <row r="71" spans="1:15" x14ac:dyDescent="0.35">
      <c r="A71" s="1">
        <v>45330</v>
      </c>
      <c r="B71">
        <v>83.13</v>
      </c>
      <c r="C71">
        <v>93.06</v>
      </c>
      <c r="D71">
        <v>91.53</v>
      </c>
      <c r="E71">
        <v>80.38</v>
      </c>
      <c r="F71">
        <v>76.22</v>
      </c>
      <c r="G71">
        <v>77.97</v>
      </c>
      <c r="H71">
        <v>79</v>
      </c>
      <c r="I71">
        <v>78.97</v>
      </c>
      <c r="J71">
        <v>78.820000000000007</v>
      </c>
      <c r="K71">
        <v>78.56</v>
      </c>
      <c r="L71">
        <v>78.23</v>
      </c>
      <c r="M71">
        <v>77.8</v>
      </c>
      <c r="N71">
        <v>77.320000000000007</v>
      </c>
      <c r="O71">
        <v>76.83</v>
      </c>
    </row>
    <row r="72" spans="1:15" x14ac:dyDescent="0.35">
      <c r="A72" s="1">
        <v>45329</v>
      </c>
      <c r="B72">
        <v>83.05</v>
      </c>
      <c r="C72">
        <v>92.98</v>
      </c>
      <c r="D72">
        <v>91.45</v>
      </c>
      <c r="E72">
        <v>80.3</v>
      </c>
      <c r="F72">
        <v>76.14</v>
      </c>
      <c r="G72">
        <v>77.89</v>
      </c>
      <c r="H72">
        <v>76.56</v>
      </c>
      <c r="I72">
        <v>76.61</v>
      </c>
      <c r="J72">
        <v>76.59</v>
      </c>
      <c r="K72">
        <v>76.47</v>
      </c>
      <c r="L72">
        <v>76.240000000000009</v>
      </c>
      <c r="M72">
        <v>75.900000000000006</v>
      </c>
      <c r="N72">
        <v>75.5</v>
      </c>
      <c r="O72">
        <v>75.08</v>
      </c>
    </row>
    <row r="73" spans="1:15" x14ac:dyDescent="0.35">
      <c r="A73" s="1">
        <v>45328</v>
      </c>
      <c r="B73">
        <v>83.059999999999988</v>
      </c>
      <c r="C73">
        <v>92.99</v>
      </c>
      <c r="D73">
        <v>91.46</v>
      </c>
      <c r="E73">
        <v>80.309999999999988</v>
      </c>
      <c r="F73">
        <v>76.149999999999991</v>
      </c>
      <c r="G73">
        <v>77.899999999999991</v>
      </c>
      <c r="H73">
        <v>76.02</v>
      </c>
      <c r="I73">
        <v>76.08</v>
      </c>
      <c r="J73">
        <v>76.059999999999988</v>
      </c>
      <c r="K73">
        <v>75.94</v>
      </c>
      <c r="L73">
        <v>75.72</v>
      </c>
      <c r="M73">
        <v>75.39</v>
      </c>
      <c r="N73">
        <v>75.009999999999991</v>
      </c>
      <c r="O73">
        <v>74.61</v>
      </c>
    </row>
    <row r="74" spans="1:15" x14ac:dyDescent="0.35">
      <c r="A74" s="1">
        <v>45327</v>
      </c>
      <c r="B74">
        <v>82.949999999999989</v>
      </c>
      <c r="C74">
        <v>92.88</v>
      </c>
      <c r="D74">
        <v>91.35</v>
      </c>
      <c r="E74">
        <v>80.199999999999989</v>
      </c>
      <c r="F74">
        <v>76.039999999999992</v>
      </c>
      <c r="G74">
        <v>77.789999999999992</v>
      </c>
      <c r="H74">
        <v>75.38</v>
      </c>
      <c r="I74">
        <v>75.449999999999989</v>
      </c>
      <c r="J74">
        <v>75.47</v>
      </c>
      <c r="K74">
        <v>75.39</v>
      </c>
      <c r="L74">
        <v>75.199999999999989</v>
      </c>
      <c r="M74">
        <v>74.899999999999991</v>
      </c>
      <c r="N74">
        <v>74.539999999999992</v>
      </c>
      <c r="O74">
        <v>74.16</v>
      </c>
    </row>
    <row r="75" spans="1:15" x14ac:dyDescent="0.35">
      <c r="A75" s="1">
        <v>45324</v>
      </c>
      <c r="B75">
        <v>82.949999999999989</v>
      </c>
      <c r="C75">
        <v>92.88</v>
      </c>
      <c r="D75">
        <v>91.35</v>
      </c>
      <c r="E75">
        <v>80.199999999999989</v>
      </c>
      <c r="F75">
        <v>76.039999999999992</v>
      </c>
      <c r="G75">
        <v>77.789999999999992</v>
      </c>
      <c r="H75">
        <v>74.88</v>
      </c>
      <c r="I75">
        <v>74.899999999999991</v>
      </c>
      <c r="J75">
        <v>74.88</v>
      </c>
      <c r="K75">
        <v>74.78</v>
      </c>
      <c r="L75">
        <v>74.569999999999993</v>
      </c>
      <c r="M75">
        <v>74.259999999999991</v>
      </c>
      <c r="N75">
        <v>73.88</v>
      </c>
      <c r="O75">
        <v>73.489999999999995</v>
      </c>
    </row>
    <row r="76" spans="1:15" x14ac:dyDescent="0.35">
      <c r="A76" s="1">
        <v>45323</v>
      </c>
      <c r="B76">
        <v>82.85</v>
      </c>
      <c r="C76">
        <v>92.78</v>
      </c>
      <c r="D76">
        <v>91.25</v>
      </c>
      <c r="E76">
        <v>80.099999999999994</v>
      </c>
      <c r="F76">
        <v>75.94</v>
      </c>
      <c r="G76">
        <v>77.69</v>
      </c>
      <c r="H76">
        <v>76.319999999999993</v>
      </c>
      <c r="I76">
        <v>76.290000000000006</v>
      </c>
      <c r="J76">
        <v>76.2</v>
      </c>
      <c r="K76">
        <v>76.040000000000006</v>
      </c>
      <c r="L76">
        <v>75.78</v>
      </c>
      <c r="M76">
        <v>75.41</v>
      </c>
      <c r="N76">
        <v>74.989999999999995</v>
      </c>
      <c r="O76">
        <v>74.56</v>
      </c>
    </row>
    <row r="77" spans="1:15" x14ac:dyDescent="0.35">
      <c r="A77" s="1">
        <v>45322</v>
      </c>
      <c r="B77">
        <v>82.8</v>
      </c>
      <c r="C77">
        <v>92.73</v>
      </c>
      <c r="D77">
        <v>91.2</v>
      </c>
      <c r="E77">
        <v>80.05</v>
      </c>
      <c r="F77">
        <v>75.89</v>
      </c>
      <c r="G77">
        <v>77.64</v>
      </c>
      <c r="H77">
        <v>78.3</v>
      </c>
      <c r="I77">
        <v>78.16</v>
      </c>
      <c r="J77">
        <v>78.010000000000005</v>
      </c>
      <c r="K77">
        <v>77.8</v>
      </c>
      <c r="L77">
        <v>77.490000000000009</v>
      </c>
      <c r="M77">
        <v>77.09</v>
      </c>
      <c r="N77">
        <v>76.650000000000006</v>
      </c>
      <c r="O77">
        <v>76.19</v>
      </c>
    </row>
    <row r="78" spans="1:15" x14ac:dyDescent="0.35">
      <c r="A78" s="1">
        <v>45321</v>
      </c>
      <c r="B78">
        <v>82.93</v>
      </c>
      <c r="C78">
        <v>92.860000000000014</v>
      </c>
      <c r="D78">
        <v>91.330000000000013</v>
      </c>
      <c r="E78">
        <v>80.180000000000007</v>
      </c>
      <c r="F78">
        <v>76.02000000000001</v>
      </c>
      <c r="G78">
        <v>77.77000000000001</v>
      </c>
      <c r="H78">
        <v>80.400000000000006</v>
      </c>
      <c r="I78">
        <v>80.230000000000018</v>
      </c>
      <c r="J78">
        <v>80.060000000000016</v>
      </c>
      <c r="K78">
        <v>79.800000000000011</v>
      </c>
      <c r="L78">
        <v>79.450000000000017</v>
      </c>
      <c r="M78">
        <v>78.990000000000009</v>
      </c>
      <c r="N78">
        <v>78.500000000000014</v>
      </c>
      <c r="O78">
        <v>77.990000000000009</v>
      </c>
    </row>
    <row r="79" spans="1:15" x14ac:dyDescent="0.35">
      <c r="A79" s="1">
        <v>45320</v>
      </c>
      <c r="B79">
        <v>82.8</v>
      </c>
      <c r="C79">
        <v>92.73</v>
      </c>
      <c r="D79">
        <v>91.2</v>
      </c>
      <c r="E79">
        <v>80.05</v>
      </c>
      <c r="F79">
        <v>75.89</v>
      </c>
      <c r="G79">
        <v>77.64</v>
      </c>
      <c r="H79">
        <v>79.23</v>
      </c>
      <c r="I79">
        <v>79.12</v>
      </c>
      <c r="J79">
        <v>79</v>
      </c>
      <c r="K79">
        <v>78.78</v>
      </c>
      <c r="L79">
        <v>78.45</v>
      </c>
      <c r="M79">
        <v>78.010000000000005</v>
      </c>
      <c r="N79">
        <v>77.510000000000005</v>
      </c>
      <c r="O79">
        <v>77</v>
      </c>
    </row>
    <row r="80" spans="1:15" x14ac:dyDescent="0.35">
      <c r="A80" s="1">
        <v>45317</v>
      </c>
      <c r="B80">
        <v>82.799999999999983</v>
      </c>
      <c r="C80">
        <v>92.72999999999999</v>
      </c>
      <c r="D80">
        <v>91.199999999999989</v>
      </c>
      <c r="E80">
        <v>80.049999999999983</v>
      </c>
      <c r="F80">
        <v>75.889999999999986</v>
      </c>
      <c r="G80">
        <v>77.639999999999986</v>
      </c>
      <c r="H80">
        <v>80.459999999999994</v>
      </c>
      <c r="I80">
        <v>80.309999999999988</v>
      </c>
      <c r="J80">
        <v>80.13</v>
      </c>
      <c r="K80">
        <v>79.839999999999989</v>
      </c>
      <c r="L80">
        <v>79.449999999999989</v>
      </c>
      <c r="M80">
        <v>78.969999999999985</v>
      </c>
      <c r="N80">
        <v>78.439999999999984</v>
      </c>
      <c r="O80">
        <v>77.909999999999982</v>
      </c>
    </row>
    <row r="81" spans="1:15" x14ac:dyDescent="0.35">
      <c r="A81" s="1">
        <v>45316</v>
      </c>
      <c r="B81">
        <v>82.179999999999993</v>
      </c>
      <c r="C81">
        <v>92.11</v>
      </c>
      <c r="D81">
        <v>90.58</v>
      </c>
      <c r="E81">
        <v>79.429999999999993</v>
      </c>
      <c r="F81">
        <v>75.27</v>
      </c>
      <c r="G81">
        <v>77.02</v>
      </c>
      <c r="H81">
        <v>79.19</v>
      </c>
      <c r="I81">
        <v>79.02</v>
      </c>
      <c r="J81">
        <v>78.84</v>
      </c>
      <c r="K81">
        <v>78.55</v>
      </c>
      <c r="L81">
        <v>78.17</v>
      </c>
      <c r="M81">
        <v>77.709999999999994</v>
      </c>
      <c r="N81">
        <v>77.209999999999994</v>
      </c>
      <c r="O81">
        <v>76.7</v>
      </c>
    </row>
    <row r="82" spans="1:15" x14ac:dyDescent="0.35">
      <c r="A82" s="1">
        <v>45315</v>
      </c>
      <c r="B82">
        <v>82.35</v>
      </c>
      <c r="C82">
        <v>92.28</v>
      </c>
      <c r="D82">
        <v>90.75</v>
      </c>
      <c r="E82">
        <v>79.599999999999994</v>
      </c>
      <c r="F82">
        <v>75.44</v>
      </c>
      <c r="G82">
        <v>77.19</v>
      </c>
      <c r="H82">
        <v>77.09</v>
      </c>
      <c r="I82">
        <v>76.98</v>
      </c>
      <c r="J82">
        <v>76.849999999999994</v>
      </c>
      <c r="K82">
        <v>76.64</v>
      </c>
      <c r="L82">
        <v>76.349999999999994</v>
      </c>
      <c r="M82">
        <v>75.98</v>
      </c>
      <c r="N82">
        <v>75.56</v>
      </c>
      <c r="O82">
        <v>75.13</v>
      </c>
    </row>
    <row r="83" spans="1:15" x14ac:dyDescent="0.35">
      <c r="A83" s="1">
        <v>45314</v>
      </c>
      <c r="B83">
        <v>82.35</v>
      </c>
      <c r="C83">
        <v>92.28</v>
      </c>
      <c r="D83">
        <v>90.75</v>
      </c>
      <c r="E83">
        <v>79.599999999999994</v>
      </c>
      <c r="F83">
        <v>75.44</v>
      </c>
      <c r="G83">
        <v>77.19</v>
      </c>
      <c r="H83">
        <v>76.37</v>
      </c>
      <c r="I83">
        <v>76.27</v>
      </c>
      <c r="J83">
        <v>76.16</v>
      </c>
      <c r="K83">
        <v>75.98</v>
      </c>
      <c r="L83">
        <v>75.73</v>
      </c>
      <c r="M83">
        <v>75.400000000000006</v>
      </c>
      <c r="N83">
        <v>75.03</v>
      </c>
      <c r="O83">
        <v>74.63</v>
      </c>
    </row>
    <row r="84" spans="1:15" x14ac:dyDescent="0.35">
      <c r="A84" s="1">
        <v>45313</v>
      </c>
      <c r="B84">
        <v>82.7</v>
      </c>
      <c r="C84">
        <v>92.63000000000001</v>
      </c>
      <c r="D84">
        <v>91.100000000000009</v>
      </c>
      <c r="E84">
        <v>79.95</v>
      </c>
      <c r="F84">
        <v>75.790000000000006</v>
      </c>
      <c r="G84">
        <v>77.540000000000006</v>
      </c>
      <c r="H84">
        <v>77.110000000000014</v>
      </c>
      <c r="I84">
        <v>77.000000000000014</v>
      </c>
      <c r="J84">
        <v>76.890000000000015</v>
      </c>
      <c r="K84">
        <v>76.7</v>
      </c>
      <c r="L84">
        <v>76.45</v>
      </c>
      <c r="M84">
        <v>76.110000000000014</v>
      </c>
      <c r="N84">
        <v>75.720000000000013</v>
      </c>
      <c r="O84">
        <v>75.320000000000007</v>
      </c>
    </row>
    <row r="85" spans="1:15" x14ac:dyDescent="0.35">
      <c r="A85" s="1">
        <v>45310</v>
      </c>
      <c r="B85">
        <v>82.929999999999993</v>
      </c>
      <c r="C85">
        <v>92.86</v>
      </c>
      <c r="D85">
        <v>91.33</v>
      </c>
      <c r="E85">
        <v>80.179999999999993</v>
      </c>
      <c r="F85">
        <v>76.02</v>
      </c>
      <c r="G85">
        <v>75.989999999999995</v>
      </c>
      <c r="H85">
        <v>75.83</v>
      </c>
      <c r="I85">
        <v>75.7</v>
      </c>
      <c r="J85">
        <v>75.569999999999993</v>
      </c>
      <c r="K85">
        <v>75.38</v>
      </c>
      <c r="L85">
        <v>75.12</v>
      </c>
      <c r="M85">
        <v>74.789999999999992</v>
      </c>
      <c r="N85">
        <v>74.399999999999991</v>
      </c>
      <c r="O85">
        <v>74</v>
      </c>
    </row>
    <row r="86" spans="1:15" x14ac:dyDescent="0.35">
      <c r="A86" s="1">
        <v>45309</v>
      </c>
      <c r="B86">
        <v>83.11</v>
      </c>
      <c r="C86">
        <v>93.04</v>
      </c>
      <c r="D86">
        <v>91.51</v>
      </c>
      <c r="E86">
        <v>80.36</v>
      </c>
      <c r="F86">
        <v>76.2</v>
      </c>
      <c r="G86">
        <v>76.84</v>
      </c>
      <c r="H86">
        <v>76.710000000000008</v>
      </c>
      <c r="I86">
        <v>76.59</v>
      </c>
      <c r="J86">
        <v>76.460000000000008</v>
      </c>
      <c r="K86">
        <v>76.260000000000005</v>
      </c>
      <c r="L86">
        <v>76.010000000000005</v>
      </c>
      <c r="M86">
        <v>75.660000000000011</v>
      </c>
      <c r="N86">
        <v>75.28</v>
      </c>
      <c r="O86">
        <v>74.88000000000001</v>
      </c>
    </row>
    <row r="87" spans="1:15" x14ac:dyDescent="0.35">
      <c r="A87" s="1">
        <v>45308</v>
      </c>
      <c r="B87">
        <v>83.399999999999991</v>
      </c>
      <c r="C87">
        <v>93.33</v>
      </c>
      <c r="D87">
        <v>91.8</v>
      </c>
      <c r="E87">
        <v>80.649999999999991</v>
      </c>
      <c r="F87">
        <v>76.489999999999995</v>
      </c>
      <c r="G87">
        <v>75.61</v>
      </c>
      <c r="H87">
        <v>75.53</v>
      </c>
      <c r="I87">
        <v>75.509999999999991</v>
      </c>
      <c r="J87">
        <v>75.459999999999994</v>
      </c>
      <c r="K87">
        <v>75.33</v>
      </c>
      <c r="L87">
        <v>75.14</v>
      </c>
      <c r="M87">
        <v>74.849999999999994</v>
      </c>
      <c r="N87">
        <v>74.509999999999991</v>
      </c>
      <c r="O87">
        <v>74.149999999999991</v>
      </c>
    </row>
    <row r="88" spans="1:15" x14ac:dyDescent="0.35">
      <c r="A88" s="1">
        <v>45307</v>
      </c>
      <c r="B88">
        <v>83.36999999999999</v>
      </c>
      <c r="C88">
        <v>93.3</v>
      </c>
      <c r="D88">
        <v>91.77</v>
      </c>
      <c r="E88">
        <v>80.61999999999999</v>
      </c>
      <c r="F88">
        <v>76.459999999999994</v>
      </c>
      <c r="G88">
        <v>75.42</v>
      </c>
      <c r="H88">
        <v>75.539999999999992</v>
      </c>
      <c r="I88">
        <v>75.599999999999994</v>
      </c>
      <c r="J88">
        <v>75.61</v>
      </c>
      <c r="K88">
        <v>75.52</v>
      </c>
      <c r="L88">
        <v>75.349999999999994</v>
      </c>
      <c r="M88">
        <v>75.069999999999993</v>
      </c>
      <c r="N88">
        <v>74.739999999999995</v>
      </c>
      <c r="O88">
        <v>74.38</v>
      </c>
    </row>
    <row r="89" spans="1:15" x14ac:dyDescent="0.35">
      <c r="A89" s="1">
        <v>45306</v>
      </c>
      <c r="B89">
        <v>83.35</v>
      </c>
      <c r="C89">
        <v>93.28</v>
      </c>
      <c r="D89">
        <v>91.75</v>
      </c>
      <c r="E89">
        <v>80.599999999999994</v>
      </c>
      <c r="F89">
        <v>76.44</v>
      </c>
      <c r="G89">
        <v>75.680000000000007</v>
      </c>
      <c r="H89">
        <v>75.790000000000006</v>
      </c>
      <c r="I89">
        <v>75.88</v>
      </c>
      <c r="J89">
        <v>75.930000000000007</v>
      </c>
      <c r="K89">
        <v>75.87</v>
      </c>
      <c r="L89">
        <v>75.7</v>
      </c>
      <c r="M89">
        <v>75.44</v>
      </c>
      <c r="N89">
        <v>75.11</v>
      </c>
      <c r="O89">
        <v>74.760000000000005</v>
      </c>
    </row>
    <row r="90" spans="1:15" x14ac:dyDescent="0.35">
      <c r="A90" s="1">
        <v>45303</v>
      </c>
      <c r="B90">
        <v>83.35</v>
      </c>
      <c r="C90">
        <v>93.28</v>
      </c>
      <c r="D90">
        <v>91.75</v>
      </c>
      <c r="E90">
        <v>80.599999999999994</v>
      </c>
      <c r="F90">
        <v>76.44</v>
      </c>
      <c r="G90">
        <v>75.680000000000007</v>
      </c>
      <c r="H90">
        <v>75.790000000000006</v>
      </c>
      <c r="I90">
        <v>75.88</v>
      </c>
      <c r="J90">
        <v>75.930000000000007</v>
      </c>
      <c r="K90">
        <v>75.87</v>
      </c>
      <c r="L90">
        <v>75.7</v>
      </c>
      <c r="M90">
        <v>75.44</v>
      </c>
      <c r="N90">
        <v>75.11</v>
      </c>
      <c r="O90">
        <v>74.760000000000005</v>
      </c>
    </row>
    <row r="91" spans="1:15" x14ac:dyDescent="0.35">
      <c r="A91" s="1">
        <v>45302</v>
      </c>
      <c r="B91">
        <v>83.1</v>
      </c>
      <c r="C91">
        <v>93.03</v>
      </c>
      <c r="D91">
        <v>91.5</v>
      </c>
      <c r="E91">
        <v>80.349999999999994</v>
      </c>
      <c r="F91">
        <v>76.19</v>
      </c>
      <c r="G91">
        <v>74.77</v>
      </c>
      <c r="H91">
        <v>74.84</v>
      </c>
      <c r="I91">
        <v>74.92</v>
      </c>
      <c r="J91">
        <v>74.959999999999994</v>
      </c>
      <c r="K91">
        <v>74.89</v>
      </c>
      <c r="L91">
        <v>74.73</v>
      </c>
      <c r="M91">
        <v>74.47</v>
      </c>
      <c r="N91">
        <v>74.16</v>
      </c>
      <c r="O91">
        <v>73.819999999999993</v>
      </c>
    </row>
    <row r="92" spans="1:15" x14ac:dyDescent="0.35">
      <c r="A92" s="1">
        <v>45301</v>
      </c>
      <c r="B92">
        <v>82.949999999999989</v>
      </c>
      <c r="C92">
        <v>92.88</v>
      </c>
      <c r="D92">
        <v>91.35</v>
      </c>
      <c r="E92">
        <v>80.199999999999989</v>
      </c>
      <c r="F92">
        <v>76.039999999999992</v>
      </c>
      <c r="G92">
        <v>73.97</v>
      </c>
      <c r="H92">
        <v>74.039999999999992</v>
      </c>
      <c r="I92">
        <v>74.099999999999994</v>
      </c>
      <c r="J92">
        <v>74.14</v>
      </c>
      <c r="K92">
        <v>74.089999999999989</v>
      </c>
      <c r="L92">
        <v>73.949999999999989</v>
      </c>
      <c r="M92">
        <v>73.72</v>
      </c>
      <c r="N92">
        <v>73.429999999999993</v>
      </c>
      <c r="O92">
        <v>73.099999999999994</v>
      </c>
    </row>
    <row r="93" spans="1:15" x14ac:dyDescent="0.35">
      <c r="A93" s="1">
        <v>45300</v>
      </c>
      <c r="B93">
        <v>82.8</v>
      </c>
      <c r="C93">
        <v>92.73</v>
      </c>
      <c r="D93">
        <v>91.2</v>
      </c>
      <c r="E93">
        <v>80.05</v>
      </c>
      <c r="F93">
        <v>75.89</v>
      </c>
      <c r="G93">
        <v>74.69</v>
      </c>
      <c r="H93">
        <v>74.740000000000009</v>
      </c>
      <c r="I93">
        <v>74.78</v>
      </c>
      <c r="J93">
        <v>74.75</v>
      </c>
      <c r="K93">
        <v>74.63000000000001</v>
      </c>
      <c r="L93">
        <v>74.42</v>
      </c>
      <c r="M93">
        <v>74.13000000000001</v>
      </c>
      <c r="N93">
        <v>73.790000000000006</v>
      </c>
      <c r="O93">
        <v>73.42</v>
      </c>
    </row>
    <row r="94" spans="1:15" x14ac:dyDescent="0.35">
      <c r="A94" s="1">
        <v>45299</v>
      </c>
      <c r="B94">
        <v>82.75</v>
      </c>
      <c r="C94">
        <v>92.68</v>
      </c>
      <c r="D94">
        <v>91.15</v>
      </c>
      <c r="E94">
        <v>80</v>
      </c>
      <c r="F94">
        <v>75.84</v>
      </c>
      <c r="G94">
        <v>73.17</v>
      </c>
      <c r="H94">
        <v>73.320000000000007</v>
      </c>
      <c r="I94">
        <v>73.42</v>
      </c>
      <c r="J94">
        <v>73.460000000000008</v>
      </c>
      <c r="K94">
        <v>73.42</v>
      </c>
      <c r="L94">
        <v>73.27000000000001</v>
      </c>
      <c r="M94">
        <v>73.02000000000001</v>
      </c>
      <c r="N94">
        <v>72.710000000000008</v>
      </c>
      <c r="O94">
        <v>72.39</v>
      </c>
    </row>
    <row r="95" spans="1:15" x14ac:dyDescent="0.35">
      <c r="A95" s="1">
        <v>45296</v>
      </c>
      <c r="B95">
        <v>82.749999999999986</v>
      </c>
      <c r="C95">
        <v>92.679999999999993</v>
      </c>
      <c r="D95">
        <v>91.149999999999991</v>
      </c>
      <c r="E95">
        <v>79.999999999999986</v>
      </c>
      <c r="F95">
        <v>75.839999999999989</v>
      </c>
      <c r="G95">
        <v>76.209999999999994</v>
      </c>
      <c r="H95">
        <v>76.259999999999991</v>
      </c>
      <c r="I95">
        <v>76.27</v>
      </c>
      <c r="J95">
        <v>76.209999999999994</v>
      </c>
      <c r="K95">
        <v>76.059999999999988</v>
      </c>
      <c r="L95">
        <v>75.809999999999988</v>
      </c>
      <c r="M95">
        <v>75.47999999999999</v>
      </c>
      <c r="N95">
        <v>75.109999999999985</v>
      </c>
      <c r="O95">
        <v>74.72999999999999</v>
      </c>
    </row>
    <row r="96" spans="1:15" x14ac:dyDescent="0.35">
      <c r="A96" s="1">
        <v>45295</v>
      </c>
      <c r="B96">
        <v>82.85</v>
      </c>
      <c r="C96">
        <v>92.78</v>
      </c>
      <c r="D96">
        <v>91.25</v>
      </c>
      <c r="E96">
        <v>80.099999999999994</v>
      </c>
      <c r="F96">
        <v>75.94</v>
      </c>
      <c r="G96">
        <v>74.69</v>
      </c>
      <c r="H96">
        <v>74.86</v>
      </c>
      <c r="I96">
        <v>74.959999999999994</v>
      </c>
      <c r="J96">
        <v>74.989999999999995</v>
      </c>
      <c r="K96">
        <v>74.930000000000007</v>
      </c>
      <c r="L96">
        <v>74.75</v>
      </c>
      <c r="M96">
        <v>74.47</v>
      </c>
      <c r="N96">
        <v>74.150000000000006</v>
      </c>
      <c r="O96">
        <v>73.790000000000006</v>
      </c>
    </row>
    <row r="97" spans="1:15" x14ac:dyDescent="0.35">
      <c r="A97" s="1">
        <v>45294</v>
      </c>
      <c r="B97">
        <v>82.85</v>
      </c>
      <c r="C97">
        <v>92.78</v>
      </c>
      <c r="D97">
        <v>91.25</v>
      </c>
      <c r="E97">
        <v>80.099999999999994</v>
      </c>
      <c r="F97">
        <v>75.94</v>
      </c>
      <c r="G97">
        <v>75.2</v>
      </c>
      <c r="H97">
        <v>75.39</v>
      </c>
      <c r="I97">
        <v>75.53</v>
      </c>
      <c r="J97">
        <v>75.62</v>
      </c>
      <c r="K97">
        <v>75.59</v>
      </c>
      <c r="L97">
        <v>75.44</v>
      </c>
      <c r="M97">
        <v>75.16</v>
      </c>
      <c r="N97">
        <v>74.84</v>
      </c>
      <c r="O97">
        <v>74.489999999999995</v>
      </c>
    </row>
    <row r="98" spans="1:15" x14ac:dyDescent="0.35">
      <c r="A98" s="1">
        <v>45293</v>
      </c>
      <c r="B98">
        <v>82.95</v>
      </c>
      <c r="C98">
        <v>92.88000000000001</v>
      </c>
      <c r="D98">
        <v>91.350000000000009</v>
      </c>
      <c r="E98">
        <v>80.2</v>
      </c>
      <c r="F98">
        <v>76.040000000000006</v>
      </c>
      <c r="G98">
        <v>72.98</v>
      </c>
      <c r="H98">
        <v>73.220000000000013</v>
      </c>
      <c r="I98">
        <v>73.42</v>
      </c>
      <c r="J98">
        <v>73.59</v>
      </c>
      <c r="K98">
        <v>73.640000000000015</v>
      </c>
      <c r="L98">
        <v>73.540000000000006</v>
      </c>
      <c r="M98">
        <v>73.300000000000011</v>
      </c>
      <c r="N98">
        <v>73.010000000000005</v>
      </c>
      <c r="O98">
        <v>72.7</v>
      </c>
    </row>
    <row r="99" spans="1:15" x14ac:dyDescent="0.35">
      <c r="A99" s="1">
        <v>45292</v>
      </c>
      <c r="B99">
        <v>82.949999999999989</v>
      </c>
      <c r="C99">
        <v>92.88</v>
      </c>
      <c r="D99">
        <v>91.35</v>
      </c>
      <c r="E99">
        <v>80.199999999999989</v>
      </c>
      <c r="F99">
        <v>76.039999999999992</v>
      </c>
      <c r="G99">
        <v>74.25</v>
      </c>
      <c r="H99">
        <v>74.44</v>
      </c>
      <c r="I99">
        <v>74.61</v>
      </c>
      <c r="J99">
        <v>74.72999999999999</v>
      </c>
      <c r="K99">
        <v>74.72</v>
      </c>
      <c r="L99">
        <v>74.569999999999993</v>
      </c>
      <c r="M99">
        <v>74.289999999999992</v>
      </c>
      <c r="N99">
        <v>73.94</v>
      </c>
      <c r="O99">
        <v>73.58</v>
      </c>
    </row>
    <row r="100" spans="1:15" x14ac:dyDescent="0.35">
      <c r="A100" s="1">
        <v>45289</v>
      </c>
      <c r="B100">
        <v>82.949999999999989</v>
      </c>
      <c r="C100">
        <v>92.88</v>
      </c>
      <c r="D100">
        <v>91.35</v>
      </c>
      <c r="E100">
        <v>80.199999999999989</v>
      </c>
      <c r="F100">
        <v>76.039999999999992</v>
      </c>
      <c r="G100">
        <v>74.25</v>
      </c>
      <c r="H100">
        <v>74.44</v>
      </c>
      <c r="I100">
        <v>74.61</v>
      </c>
      <c r="J100">
        <v>74.72999999999999</v>
      </c>
      <c r="K100">
        <v>74.72</v>
      </c>
      <c r="L100">
        <v>74.569999999999993</v>
      </c>
      <c r="M100">
        <v>74.289999999999992</v>
      </c>
      <c r="N100">
        <v>73.94</v>
      </c>
      <c r="O100">
        <v>73.58</v>
      </c>
    </row>
    <row r="101" spans="1:15" x14ac:dyDescent="0.35">
      <c r="A101" s="1">
        <v>45288</v>
      </c>
      <c r="B101">
        <v>83.149999999999991</v>
      </c>
      <c r="C101">
        <v>93.08</v>
      </c>
      <c r="D101">
        <v>91.55</v>
      </c>
      <c r="E101">
        <v>80.399999999999991</v>
      </c>
      <c r="F101">
        <v>76.239999999999995</v>
      </c>
      <c r="G101">
        <v>74.569999999999993</v>
      </c>
      <c r="H101">
        <v>74.77</v>
      </c>
      <c r="I101">
        <v>74.94</v>
      </c>
      <c r="J101">
        <v>75.069999999999993</v>
      </c>
      <c r="K101">
        <v>75.09</v>
      </c>
      <c r="L101">
        <v>74.95</v>
      </c>
      <c r="M101">
        <v>74.69</v>
      </c>
      <c r="N101">
        <v>74.36</v>
      </c>
      <c r="O101">
        <v>74.009999999999991</v>
      </c>
    </row>
    <row r="102" spans="1:15" x14ac:dyDescent="0.35">
      <c r="A102" s="1">
        <v>45287</v>
      </c>
      <c r="B102">
        <v>82.85</v>
      </c>
      <c r="C102">
        <v>92.78</v>
      </c>
      <c r="D102">
        <v>91.25</v>
      </c>
      <c r="E102">
        <v>80.099999999999994</v>
      </c>
      <c r="F102">
        <v>75.94</v>
      </c>
      <c r="G102">
        <v>76.61</v>
      </c>
      <c r="H102">
        <v>76.84</v>
      </c>
      <c r="I102">
        <v>77.010000000000005</v>
      </c>
      <c r="J102">
        <v>77.099999999999994</v>
      </c>
      <c r="K102">
        <v>77.069999999999993</v>
      </c>
      <c r="L102">
        <v>76.89</v>
      </c>
      <c r="M102">
        <v>76.599999999999994</v>
      </c>
      <c r="N102">
        <v>76.25</v>
      </c>
      <c r="O102">
        <v>75.88</v>
      </c>
    </row>
    <row r="103" spans="1:15" x14ac:dyDescent="0.35">
      <c r="A103" s="1">
        <v>45286</v>
      </c>
      <c r="B103">
        <v>82.9</v>
      </c>
      <c r="C103">
        <v>92.830000000000013</v>
      </c>
      <c r="D103">
        <v>91.300000000000011</v>
      </c>
      <c r="E103">
        <v>80.150000000000006</v>
      </c>
      <c r="F103">
        <v>75.990000000000009</v>
      </c>
      <c r="G103">
        <v>78.12</v>
      </c>
      <c r="H103">
        <v>78.260000000000005</v>
      </c>
      <c r="I103">
        <v>78.340000000000018</v>
      </c>
      <c r="J103">
        <v>78.340000000000018</v>
      </c>
      <c r="K103">
        <v>78.200000000000017</v>
      </c>
      <c r="L103">
        <v>77.930000000000007</v>
      </c>
      <c r="M103">
        <v>77.570000000000007</v>
      </c>
      <c r="N103">
        <v>77.140000000000015</v>
      </c>
      <c r="O103">
        <v>76.700000000000017</v>
      </c>
    </row>
    <row r="104" spans="1:15" x14ac:dyDescent="0.35">
      <c r="A104" s="1">
        <v>45285</v>
      </c>
      <c r="B104">
        <v>83.35</v>
      </c>
      <c r="C104">
        <v>93.28</v>
      </c>
      <c r="D104">
        <v>91.75</v>
      </c>
      <c r="E104">
        <v>80.599999999999994</v>
      </c>
      <c r="F104">
        <v>76.44</v>
      </c>
      <c r="G104">
        <v>76.56</v>
      </c>
      <c r="H104">
        <v>76.73</v>
      </c>
      <c r="I104">
        <v>76.84</v>
      </c>
      <c r="J104">
        <v>76.88</v>
      </c>
      <c r="K104">
        <v>76.8</v>
      </c>
      <c r="L104">
        <v>76.599999999999994</v>
      </c>
      <c r="M104">
        <v>76.319999999999993</v>
      </c>
      <c r="N104">
        <v>75.98</v>
      </c>
      <c r="O104">
        <v>75.61</v>
      </c>
    </row>
    <row r="105" spans="1:15" x14ac:dyDescent="0.35">
      <c r="A105" s="1">
        <v>45282</v>
      </c>
      <c r="B105">
        <v>83.35</v>
      </c>
      <c r="C105">
        <v>93.28</v>
      </c>
      <c r="D105">
        <v>91.75</v>
      </c>
      <c r="E105">
        <v>80.599999999999994</v>
      </c>
      <c r="F105">
        <v>76.44</v>
      </c>
      <c r="G105">
        <v>76.56</v>
      </c>
      <c r="H105">
        <v>76.73</v>
      </c>
      <c r="I105">
        <v>76.84</v>
      </c>
      <c r="J105">
        <v>76.88</v>
      </c>
      <c r="K105">
        <v>76.8</v>
      </c>
      <c r="L105">
        <v>76.599999999999994</v>
      </c>
      <c r="M105">
        <v>76.319999999999993</v>
      </c>
      <c r="N105">
        <v>75.98</v>
      </c>
      <c r="O105">
        <v>75.61</v>
      </c>
    </row>
    <row r="106" spans="1:15" x14ac:dyDescent="0.35">
      <c r="A106" s="1">
        <v>45281</v>
      </c>
      <c r="B106">
        <v>83.35</v>
      </c>
      <c r="C106">
        <v>93.28</v>
      </c>
      <c r="D106">
        <v>91.75</v>
      </c>
      <c r="E106">
        <v>80.599999999999994</v>
      </c>
      <c r="F106">
        <v>76.44</v>
      </c>
      <c r="G106">
        <v>76.89</v>
      </c>
      <c r="H106">
        <v>77.06</v>
      </c>
      <c r="I106">
        <v>77.180000000000007</v>
      </c>
      <c r="J106">
        <v>77.239999999999995</v>
      </c>
      <c r="K106">
        <v>77.2</v>
      </c>
      <c r="L106">
        <v>77.06</v>
      </c>
      <c r="M106">
        <v>76.83</v>
      </c>
      <c r="N106">
        <v>76.55</v>
      </c>
      <c r="O106">
        <v>76.23</v>
      </c>
    </row>
    <row r="107" spans="1:15" x14ac:dyDescent="0.35">
      <c r="A107" s="1">
        <v>45280</v>
      </c>
      <c r="B107">
        <v>83.35</v>
      </c>
      <c r="C107">
        <v>93.28</v>
      </c>
      <c r="D107">
        <v>91.75</v>
      </c>
      <c r="E107">
        <v>80.599999999999994</v>
      </c>
      <c r="F107">
        <v>76.44</v>
      </c>
      <c r="G107">
        <v>77.22</v>
      </c>
      <c r="H107">
        <v>77.45</v>
      </c>
      <c r="I107">
        <v>77.62</v>
      </c>
      <c r="J107">
        <v>77.73</v>
      </c>
      <c r="K107">
        <v>77.739999999999995</v>
      </c>
      <c r="L107">
        <v>77.63</v>
      </c>
      <c r="M107">
        <v>77.42</v>
      </c>
      <c r="N107">
        <v>77.14</v>
      </c>
      <c r="O107">
        <v>76.819999999999993</v>
      </c>
    </row>
    <row r="108" spans="1:15" x14ac:dyDescent="0.35">
      <c r="A108" s="1">
        <v>45279</v>
      </c>
      <c r="B108">
        <v>83.35</v>
      </c>
      <c r="C108">
        <v>93.28</v>
      </c>
      <c r="D108">
        <v>91.75</v>
      </c>
      <c r="E108">
        <v>80.599999999999994</v>
      </c>
      <c r="F108">
        <v>76.44</v>
      </c>
      <c r="G108">
        <v>76.94</v>
      </c>
      <c r="H108">
        <v>77.209999999999994</v>
      </c>
      <c r="I108">
        <v>77.44</v>
      </c>
      <c r="J108">
        <v>77.62</v>
      </c>
      <c r="K108">
        <v>77.69</v>
      </c>
      <c r="L108">
        <v>77.650000000000006</v>
      </c>
      <c r="M108">
        <v>77.48</v>
      </c>
      <c r="N108">
        <v>77.23</v>
      </c>
      <c r="O108">
        <v>76.94</v>
      </c>
    </row>
    <row r="109" spans="1:15" x14ac:dyDescent="0.35">
      <c r="A109" s="1">
        <v>45278</v>
      </c>
      <c r="B109">
        <v>83.85</v>
      </c>
      <c r="C109">
        <v>93.78</v>
      </c>
      <c r="D109">
        <v>92.25</v>
      </c>
      <c r="E109">
        <v>81.099999999999994</v>
      </c>
      <c r="F109">
        <v>75.97</v>
      </c>
      <c r="G109">
        <v>76.319999999999993</v>
      </c>
      <c r="H109">
        <v>76.599999999999994</v>
      </c>
      <c r="I109">
        <v>76.849999999999994</v>
      </c>
      <c r="J109">
        <v>77.06</v>
      </c>
      <c r="K109">
        <v>77.17</v>
      </c>
      <c r="L109">
        <v>77.16</v>
      </c>
      <c r="M109">
        <v>77.03</v>
      </c>
      <c r="N109">
        <v>76.8</v>
      </c>
      <c r="O109">
        <v>76.52</v>
      </c>
    </row>
    <row r="110" spans="1:15" x14ac:dyDescent="0.35">
      <c r="A110" s="1">
        <v>45275</v>
      </c>
      <c r="B110">
        <v>83.35</v>
      </c>
      <c r="C110">
        <v>93.28</v>
      </c>
      <c r="D110">
        <v>91.75</v>
      </c>
      <c r="E110">
        <v>80.599999999999994</v>
      </c>
      <c r="F110">
        <v>74.430000000000007</v>
      </c>
      <c r="G110">
        <v>74.78</v>
      </c>
      <c r="H110">
        <v>75.05</v>
      </c>
      <c r="I110">
        <v>75.31</v>
      </c>
      <c r="J110">
        <v>75.53</v>
      </c>
      <c r="K110">
        <v>75.650000000000006</v>
      </c>
      <c r="L110">
        <v>75.650000000000006</v>
      </c>
      <c r="M110">
        <v>75.55</v>
      </c>
      <c r="N110">
        <v>75.36</v>
      </c>
      <c r="O110">
        <v>75.12</v>
      </c>
    </row>
    <row r="111" spans="1:15" x14ac:dyDescent="0.35">
      <c r="A111" s="1">
        <v>45274</v>
      </c>
      <c r="B111">
        <v>83.149999999999991</v>
      </c>
      <c r="C111">
        <v>93.08</v>
      </c>
      <c r="D111">
        <v>91.55</v>
      </c>
      <c r="E111">
        <v>80.399999999999991</v>
      </c>
      <c r="F111">
        <v>74.38</v>
      </c>
      <c r="G111">
        <v>74.709999999999994</v>
      </c>
      <c r="H111">
        <v>75.009999999999991</v>
      </c>
      <c r="I111">
        <v>75.25</v>
      </c>
      <c r="J111">
        <v>75.459999999999994</v>
      </c>
      <c r="K111">
        <v>75.569999999999993</v>
      </c>
      <c r="L111">
        <v>75.569999999999993</v>
      </c>
      <c r="M111">
        <v>75.47</v>
      </c>
      <c r="N111">
        <v>75.28</v>
      </c>
      <c r="O111">
        <v>75.039999999999992</v>
      </c>
    </row>
    <row r="112" spans="1:15" x14ac:dyDescent="0.35">
      <c r="A112" s="1">
        <v>45273</v>
      </c>
      <c r="B112">
        <v>83.149999999999991</v>
      </c>
      <c r="C112">
        <v>93.08</v>
      </c>
      <c r="D112">
        <v>91.55</v>
      </c>
      <c r="E112">
        <v>80.399999999999991</v>
      </c>
      <c r="F112">
        <v>72.27</v>
      </c>
      <c r="G112">
        <v>72.52</v>
      </c>
      <c r="H112">
        <v>72.78</v>
      </c>
      <c r="I112">
        <v>73.039999999999992</v>
      </c>
      <c r="J112">
        <v>73.289999999999992</v>
      </c>
      <c r="K112">
        <v>73.45</v>
      </c>
      <c r="L112">
        <v>73.52</v>
      </c>
      <c r="M112">
        <v>73.48</v>
      </c>
      <c r="N112">
        <v>73.34</v>
      </c>
      <c r="O112">
        <v>73.149999999999991</v>
      </c>
    </row>
    <row r="113" spans="1:15" x14ac:dyDescent="0.35">
      <c r="A113" s="1">
        <v>45272</v>
      </c>
      <c r="B113">
        <v>83.179999999999993</v>
      </c>
      <c r="C113">
        <v>93.11</v>
      </c>
      <c r="D113">
        <v>91.58</v>
      </c>
      <c r="E113">
        <v>80.429999999999993</v>
      </c>
      <c r="F113">
        <v>71.44</v>
      </c>
      <c r="G113">
        <v>71.679999999999993</v>
      </c>
      <c r="H113">
        <v>71.92</v>
      </c>
      <c r="I113">
        <v>72.14</v>
      </c>
      <c r="J113">
        <v>72.34</v>
      </c>
      <c r="K113">
        <v>72.489999999999995</v>
      </c>
      <c r="L113">
        <v>72.539999999999992</v>
      </c>
      <c r="M113">
        <v>72.489999999999995</v>
      </c>
      <c r="N113">
        <v>72.33</v>
      </c>
      <c r="O113">
        <v>72.13</v>
      </c>
    </row>
    <row r="114" spans="1:15" x14ac:dyDescent="0.35">
      <c r="A114" s="1">
        <v>45271</v>
      </c>
      <c r="B114">
        <v>83.25</v>
      </c>
      <c r="C114">
        <v>93.18</v>
      </c>
      <c r="D114">
        <v>91.65</v>
      </c>
      <c r="E114">
        <v>80.5</v>
      </c>
      <c r="F114">
        <v>74.22</v>
      </c>
      <c r="G114">
        <v>74.460000000000008</v>
      </c>
      <c r="H114">
        <v>74.660000000000011</v>
      </c>
      <c r="I114">
        <v>74.820000000000007</v>
      </c>
      <c r="J114">
        <v>74.940000000000012</v>
      </c>
      <c r="K114">
        <v>74.990000000000009</v>
      </c>
      <c r="L114">
        <v>74.95</v>
      </c>
      <c r="M114">
        <v>74.820000000000007</v>
      </c>
      <c r="N114">
        <v>74.62</v>
      </c>
      <c r="O114">
        <v>74.37</v>
      </c>
    </row>
    <row r="115" spans="1:15" x14ac:dyDescent="0.35">
      <c r="A115" s="1">
        <v>45268</v>
      </c>
      <c r="B115">
        <v>83.249999999999986</v>
      </c>
      <c r="C115">
        <v>93.179999999999993</v>
      </c>
      <c r="D115">
        <v>91.649999999999991</v>
      </c>
      <c r="E115">
        <v>80.499999999999986</v>
      </c>
      <c r="F115">
        <v>74.13</v>
      </c>
      <c r="G115">
        <v>74.339999999999989</v>
      </c>
      <c r="H115">
        <v>74.47999999999999</v>
      </c>
      <c r="I115">
        <v>74.589999999999989</v>
      </c>
      <c r="J115">
        <v>74.66</v>
      </c>
      <c r="K115">
        <v>74.649999999999991</v>
      </c>
      <c r="L115">
        <v>74.559999999999988</v>
      </c>
      <c r="M115">
        <v>74.389999999999986</v>
      </c>
      <c r="N115">
        <v>74.149999999999991</v>
      </c>
      <c r="O115">
        <v>73.88</v>
      </c>
    </row>
    <row r="116" spans="1:15" x14ac:dyDescent="0.35">
      <c r="A116" s="1">
        <v>45267</v>
      </c>
      <c r="B116">
        <v>83.149999999999991</v>
      </c>
      <c r="C116">
        <v>93.08</v>
      </c>
      <c r="D116">
        <v>91.55</v>
      </c>
      <c r="E116">
        <v>80.399999999999991</v>
      </c>
      <c r="F116">
        <v>72.14</v>
      </c>
      <c r="G116">
        <v>72.39</v>
      </c>
      <c r="H116">
        <v>72.61</v>
      </c>
      <c r="I116">
        <v>72.8</v>
      </c>
      <c r="J116">
        <v>72.95</v>
      </c>
      <c r="K116">
        <v>73</v>
      </c>
      <c r="L116">
        <v>72.959999999999994</v>
      </c>
      <c r="M116">
        <v>72.83</v>
      </c>
      <c r="N116">
        <v>72.64</v>
      </c>
      <c r="O116">
        <v>72.41</v>
      </c>
    </row>
    <row r="117" spans="1:15" x14ac:dyDescent="0.35">
      <c r="A117" s="1">
        <v>45266</v>
      </c>
      <c r="B117">
        <v>83.28</v>
      </c>
      <c r="C117">
        <v>93.210000000000008</v>
      </c>
      <c r="D117">
        <v>91.68</v>
      </c>
      <c r="E117">
        <v>80.53</v>
      </c>
      <c r="F117">
        <v>72.31</v>
      </c>
      <c r="G117">
        <v>72.580000000000013</v>
      </c>
      <c r="H117">
        <v>72.84</v>
      </c>
      <c r="I117">
        <v>73.050000000000011</v>
      </c>
      <c r="J117">
        <v>73.210000000000008</v>
      </c>
      <c r="K117">
        <v>73.27000000000001</v>
      </c>
      <c r="L117">
        <v>73.240000000000009</v>
      </c>
      <c r="M117">
        <v>73.110000000000014</v>
      </c>
      <c r="N117">
        <v>72.930000000000007</v>
      </c>
      <c r="O117">
        <v>72.7</v>
      </c>
    </row>
    <row r="118" spans="1:15" x14ac:dyDescent="0.35">
      <c r="A118" s="1">
        <v>45265</v>
      </c>
      <c r="B118">
        <v>83.4</v>
      </c>
      <c r="C118">
        <v>93.330000000000013</v>
      </c>
      <c r="D118">
        <v>91.800000000000011</v>
      </c>
      <c r="E118">
        <v>80.650000000000006</v>
      </c>
      <c r="F118">
        <v>75.37</v>
      </c>
      <c r="G118">
        <v>75.580000000000013</v>
      </c>
      <c r="H118">
        <v>75.750000000000014</v>
      </c>
      <c r="I118">
        <v>75.850000000000009</v>
      </c>
      <c r="J118">
        <v>75.910000000000011</v>
      </c>
      <c r="K118">
        <v>75.890000000000015</v>
      </c>
      <c r="L118">
        <v>75.780000000000015</v>
      </c>
      <c r="M118">
        <v>75.590000000000018</v>
      </c>
      <c r="N118">
        <v>75.340000000000018</v>
      </c>
      <c r="O118">
        <v>75.040000000000006</v>
      </c>
    </row>
    <row r="119" spans="1:15" x14ac:dyDescent="0.35">
      <c r="A119" s="1">
        <v>45264</v>
      </c>
      <c r="B119">
        <v>83.35</v>
      </c>
      <c r="C119">
        <v>93.28</v>
      </c>
      <c r="D119">
        <v>91.75</v>
      </c>
      <c r="E119">
        <v>80.599999999999994</v>
      </c>
      <c r="F119">
        <v>76.040000000000006</v>
      </c>
      <c r="G119">
        <v>76.319999999999993</v>
      </c>
      <c r="H119">
        <v>76.53</v>
      </c>
      <c r="I119">
        <v>76.680000000000007</v>
      </c>
      <c r="J119">
        <v>76.760000000000005</v>
      </c>
      <c r="K119">
        <v>76.760000000000005</v>
      </c>
      <c r="L119">
        <v>76.67</v>
      </c>
      <c r="M119">
        <v>76.489999999999995</v>
      </c>
      <c r="N119">
        <v>76.23</v>
      </c>
      <c r="O119">
        <v>75.930000000000007</v>
      </c>
    </row>
    <row r="120" spans="1:15" x14ac:dyDescent="0.35">
      <c r="A120" s="1">
        <v>45261</v>
      </c>
      <c r="B120">
        <v>83.35</v>
      </c>
      <c r="C120">
        <v>93.28</v>
      </c>
      <c r="D120">
        <v>91.75</v>
      </c>
      <c r="E120">
        <v>80.599999999999994</v>
      </c>
      <c r="F120">
        <v>77.069999999999993</v>
      </c>
      <c r="G120">
        <v>77.25</v>
      </c>
      <c r="H120">
        <v>77.31</v>
      </c>
      <c r="I120">
        <v>77.28</v>
      </c>
      <c r="J120">
        <v>77.2</v>
      </c>
      <c r="K120">
        <v>77.040000000000006</v>
      </c>
      <c r="L120">
        <v>76.83</v>
      </c>
      <c r="M120">
        <v>76.55</v>
      </c>
      <c r="N120">
        <v>76.22</v>
      </c>
      <c r="O120">
        <v>75.849999999999994</v>
      </c>
    </row>
    <row r="121" spans="1:15" x14ac:dyDescent="0.35">
      <c r="A121" s="1">
        <v>45260</v>
      </c>
      <c r="B121">
        <v>83.3</v>
      </c>
      <c r="C121">
        <v>93.23</v>
      </c>
      <c r="D121">
        <v>91.7</v>
      </c>
      <c r="E121">
        <v>80.55</v>
      </c>
      <c r="F121">
        <v>78.91</v>
      </c>
      <c r="G121">
        <v>79</v>
      </c>
      <c r="H121">
        <v>78.94</v>
      </c>
      <c r="I121">
        <v>78.8</v>
      </c>
      <c r="J121">
        <v>78.63000000000001</v>
      </c>
      <c r="K121">
        <v>78.42</v>
      </c>
      <c r="L121">
        <v>78.150000000000006</v>
      </c>
      <c r="M121">
        <v>77.820000000000007</v>
      </c>
      <c r="N121">
        <v>77.430000000000007</v>
      </c>
      <c r="O121">
        <v>77.03</v>
      </c>
    </row>
    <row r="122" spans="1:15" x14ac:dyDescent="0.35">
      <c r="A122" s="1">
        <v>45259</v>
      </c>
      <c r="B122">
        <v>83.449999999999989</v>
      </c>
      <c r="C122">
        <v>93.38</v>
      </c>
      <c r="D122">
        <v>91.85</v>
      </c>
      <c r="E122">
        <v>80.699999999999989</v>
      </c>
      <c r="F122">
        <v>80.959999999999994</v>
      </c>
      <c r="G122">
        <v>81.089999999999989</v>
      </c>
      <c r="H122">
        <v>81.08</v>
      </c>
      <c r="I122">
        <v>80.959999999999994</v>
      </c>
      <c r="J122">
        <v>80.789999999999992</v>
      </c>
      <c r="K122">
        <v>80.55</v>
      </c>
      <c r="L122">
        <v>80.239999999999995</v>
      </c>
      <c r="M122">
        <v>79.86</v>
      </c>
      <c r="N122">
        <v>79.459999999999994</v>
      </c>
      <c r="O122">
        <v>79.05</v>
      </c>
    </row>
    <row r="123" spans="1:15" x14ac:dyDescent="0.35">
      <c r="A123" s="1">
        <v>45258</v>
      </c>
      <c r="B123">
        <v>83.85</v>
      </c>
      <c r="C123">
        <v>93.78</v>
      </c>
      <c r="D123">
        <v>92.25</v>
      </c>
      <c r="E123">
        <v>81.099999999999994</v>
      </c>
      <c r="F123">
        <v>79.91</v>
      </c>
      <c r="G123">
        <v>80.09</v>
      </c>
      <c r="H123">
        <v>80.16</v>
      </c>
      <c r="I123">
        <v>80.09</v>
      </c>
      <c r="J123">
        <v>79.95</v>
      </c>
      <c r="K123">
        <v>79.72</v>
      </c>
      <c r="L123">
        <v>79.430000000000007</v>
      </c>
      <c r="M123">
        <v>79.08</v>
      </c>
      <c r="N123">
        <v>78.69</v>
      </c>
      <c r="O123">
        <v>78.3</v>
      </c>
    </row>
    <row r="124" spans="1:15" x14ac:dyDescent="0.35">
      <c r="A124" s="1">
        <v>45257</v>
      </c>
      <c r="B124">
        <v>83.85</v>
      </c>
      <c r="C124">
        <v>93.78</v>
      </c>
      <c r="D124">
        <v>92.25</v>
      </c>
      <c r="E124">
        <v>81.099999999999994</v>
      </c>
      <c r="F124">
        <v>78.36</v>
      </c>
      <c r="G124">
        <v>78.59</v>
      </c>
      <c r="H124">
        <v>78.72</v>
      </c>
      <c r="I124">
        <v>78.7</v>
      </c>
      <c r="J124">
        <v>78.59</v>
      </c>
      <c r="K124">
        <v>78.400000000000006</v>
      </c>
      <c r="L124">
        <v>78.16</v>
      </c>
      <c r="M124">
        <v>77.86</v>
      </c>
      <c r="N124">
        <v>77.540000000000006</v>
      </c>
      <c r="O124">
        <v>77.19</v>
      </c>
    </row>
    <row r="125" spans="1:15" x14ac:dyDescent="0.35">
      <c r="A125" s="1">
        <v>45254</v>
      </c>
      <c r="B125">
        <v>84.85</v>
      </c>
      <c r="C125">
        <v>94.78</v>
      </c>
      <c r="D125">
        <v>93.25</v>
      </c>
      <c r="E125">
        <v>82.1</v>
      </c>
      <c r="F125">
        <v>81.599999999999994</v>
      </c>
      <c r="G125">
        <v>81.75</v>
      </c>
      <c r="H125">
        <v>81.73</v>
      </c>
      <c r="I125">
        <v>81.58</v>
      </c>
      <c r="J125">
        <v>81.37</v>
      </c>
      <c r="K125">
        <v>81.099999999999994</v>
      </c>
      <c r="L125">
        <v>80.78</v>
      </c>
      <c r="M125">
        <v>80.41</v>
      </c>
      <c r="N125">
        <v>80.03</v>
      </c>
      <c r="O125">
        <v>79.63</v>
      </c>
    </row>
    <row r="126" spans="1:15" x14ac:dyDescent="0.35">
      <c r="A126" s="1">
        <v>45253</v>
      </c>
      <c r="B126">
        <v>84.85</v>
      </c>
      <c r="C126">
        <v>94.78</v>
      </c>
      <c r="D126">
        <v>93.25</v>
      </c>
      <c r="E126">
        <v>82.1</v>
      </c>
      <c r="F126">
        <v>81.599999999999994</v>
      </c>
      <c r="G126">
        <v>81.75</v>
      </c>
      <c r="H126">
        <v>81.73</v>
      </c>
      <c r="I126">
        <v>81.58</v>
      </c>
      <c r="J126">
        <v>81.37</v>
      </c>
      <c r="K126">
        <v>81.099999999999994</v>
      </c>
      <c r="L126">
        <v>80.78</v>
      </c>
      <c r="M126">
        <v>80.41</v>
      </c>
      <c r="N126">
        <v>80.03</v>
      </c>
      <c r="O126">
        <v>79.63</v>
      </c>
    </row>
    <row r="127" spans="1:15" x14ac:dyDescent="0.35">
      <c r="A127" s="1">
        <v>45252</v>
      </c>
      <c r="B127">
        <v>84.85</v>
      </c>
      <c r="C127">
        <v>94.78</v>
      </c>
      <c r="D127">
        <v>93.25</v>
      </c>
      <c r="E127">
        <v>82.1</v>
      </c>
      <c r="F127">
        <v>81.599999999999994</v>
      </c>
      <c r="G127">
        <v>81.75</v>
      </c>
      <c r="H127">
        <v>81.73</v>
      </c>
      <c r="I127">
        <v>81.58</v>
      </c>
      <c r="J127">
        <v>81.37</v>
      </c>
      <c r="K127">
        <v>81.099999999999994</v>
      </c>
      <c r="L127">
        <v>80.78</v>
      </c>
      <c r="M127">
        <v>80.41</v>
      </c>
      <c r="N127">
        <v>80.03</v>
      </c>
      <c r="O127">
        <v>79.63</v>
      </c>
    </row>
    <row r="128" spans="1:15" x14ac:dyDescent="0.35">
      <c r="A128" s="1">
        <v>45251</v>
      </c>
      <c r="B128">
        <v>84.1</v>
      </c>
      <c r="C128">
        <v>94.03</v>
      </c>
      <c r="D128">
        <v>92.5</v>
      </c>
      <c r="E128">
        <v>81.349999999999994</v>
      </c>
      <c r="F128">
        <v>81.52</v>
      </c>
      <c r="G128">
        <v>81.67</v>
      </c>
      <c r="H128">
        <v>81.63</v>
      </c>
      <c r="I128">
        <v>81.489999999999995</v>
      </c>
      <c r="J128">
        <v>81.290000000000006</v>
      </c>
      <c r="K128">
        <v>81.010000000000005</v>
      </c>
      <c r="L128">
        <v>80.67</v>
      </c>
      <c r="M128">
        <v>80.3</v>
      </c>
      <c r="N128">
        <v>79.900000000000006</v>
      </c>
      <c r="O128">
        <v>79.5</v>
      </c>
    </row>
    <row r="129" spans="1:15" x14ac:dyDescent="0.35">
      <c r="A129" s="1">
        <v>45250</v>
      </c>
      <c r="B129">
        <v>83.85</v>
      </c>
      <c r="C129">
        <v>93.78</v>
      </c>
      <c r="D129">
        <v>92.25</v>
      </c>
      <c r="E129">
        <v>81.099999999999994</v>
      </c>
      <c r="F129">
        <v>81.33</v>
      </c>
      <c r="G129">
        <v>81.400000000000006</v>
      </c>
      <c r="H129">
        <v>81.33</v>
      </c>
      <c r="I129">
        <v>81.180000000000007</v>
      </c>
      <c r="J129">
        <v>80.97</v>
      </c>
      <c r="K129">
        <v>80.69</v>
      </c>
      <c r="L129">
        <v>80.36</v>
      </c>
      <c r="M129">
        <v>79.989999999999995</v>
      </c>
      <c r="N129">
        <v>79.599999999999994</v>
      </c>
      <c r="O129">
        <v>79.209999999999994</v>
      </c>
    </row>
    <row r="130" spans="1:15" x14ac:dyDescent="0.35">
      <c r="A130" s="1">
        <v>45247</v>
      </c>
      <c r="B130">
        <v>84.35</v>
      </c>
      <c r="C130">
        <v>94.28</v>
      </c>
      <c r="D130">
        <v>92.75</v>
      </c>
      <c r="E130">
        <v>79.89</v>
      </c>
      <c r="F130">
        <v>80.040000000000006</v>
      </c>
      <c r="G130">
        <v>80.11</v>
      </c>
      <c r="H130">
        <v>80.08</v>
      </c>
      <c r="I130">
        <v>79.97</v>
      </c>
      <c r="J130">
        <v>79.8</v>
      </c>
      <c r="K130">
        <v>79.58</v>
      </c>
      <c r="L130">
        <v>79.290000000000006</v>
      </c>
      <c r="M130">
        <v>78.959999999999994</v>
      </c>
      <c r="N130">
        <v>78.61</v>
      </c>
      <c r="O130">
        <v>78.260000000000005</v>
      </c>
    </row>
    <row r="131" spans="1:15" x14ac:dyDescent="0.35">
      <c r="A131" s="1">
        <v>45246</v>
      </c>
      <c r="B131">
        <v>82.899999999999991</v>
      </c>
      <c r="C131">
        <v>92.83</v>
      </c>
      <c r="D131">
        <v>91.3</v>
      </c>
      <c r="E131">
        <v>75.45</v>
      </c>
      <c r="F131">
        <v>75.64</v>
      </c>
      <c r="G131">
        <v>75.739999999999995</v>
      </c>
      <c r="H131">
        <v>75.83</v>
      </c>
      <c r="I131">
        <v>75.819999999999993</v>
      </c>
      <c r="J131">
        <v>75.739999999999995</v>
      </c>
      <c r="K131">
        <v>75.59</v>
      </c>
      <c r="L131">
        <v>75.36</v>
      </c>
      <c r="M131">
        <v>75.09</v>
      </c>
      <c r="N131">
        <v>74.789999999999992</v>
      </c>
      <c r="O131">
        <v>74.47</v>
      </c>
    </row>
    <row r="132" spans="1:15" x14ac:dyDescent="0.35">
      <c r="A132" s="1">
        <v>45245</v>
      </c>
      <c r="B132">
        <v>82.92</v>
      </c>
      <c r="C132">
        <v>92.850000000000009</v>
      </c>
      <c r="D132">
        <v>91.320000000000007</v>
      </c>
      <c r="E132">
        <v>79.23</v>
      </c>
      <c r="F132">
        <v>79.360000000000014</v>
      </c>
      <c r="G132">
        <v>79.37</v>
      </c>
      <c r="H132">
        <v>79.290000000000006</v>
      </c>
      <c r="I132">
        <v>79.13000000000001</v>
      </c>
      <c r="J132">
        <v>78.930000000000007</v>
      </c>
      <c r="K132">
        <v>78.680000000000007</v>
      </c>
      <c r="L132">
        <v>78.39</v>
      </c>
      <c r="M132">
        <v>78.06</v>
      </c>
      <c r="N132">
        <v>77.7</v>
      </c>
      <c r="O132">
        <v>77.34</v>
      </c>
    </row>
    <row r="133" spans="1:15" x14ac:dyDescent="0.35">
      <c r="A133" s="1">
        <v>45244</v>
      </c>
      <c r="B133">
        <v>83.1</v>
      </c>
      <c r="C133">
        <v>93.03</v>
      </c>
      <c r="D133">
        <v>91.5</v>
      </c>
      <c r="E133">
        <v>81.010000000000005</v>
      </c>
      <c r="F133">
        <v>80.92</v>
      </c>
      <c r="G133">
        <v>80.73</v>
      </c>
      <c r="H133">
        <v>80.5</v>
      </c>
      <c r="I133">
        <v>80.239999999999995</v>
      </c>
      <c r="J133">
        <v>79.95</v>
      </c>
      <c r="K133">
        <v>79.62</v>
      </c>
      <c r="L133">
        <v>79.260000000000005</v>
      </c>
      <c r="M133">
        <v>78.87</v>
      </c>
      <c r="N133">
        <v>78.47</v>
      </c>
      <c r="O133">
        <v>78.06</v>
      </c>
    </row>
    <row r="134" spans="1:15" x14ac:dyDescent="0.35">
      <c r="A134" s="1">
        <v>45243</v>
      </c>
      <c r="B134">
        <v>83.049999999999983</v>
      </c>
      <c r="C134">
        <v>92.97999999999999</v>
      </c>
      <c r="D134">
        <v>91.449999999999989</v>
      </c>
      <c r="E134">
        <v>80.959999999999994</v>
      </c>
      <c r="F134">
        <v>80.889999999999986</v>
      </c>
      <c r="G134">
        <v>80.689999999999984</v>
      </c>
      <c r="H134">
        <v>80.449999999999989</v>
      </c>
      <c r="I134">
        <v>80.209999999999994</v>
      </c>
      <c r="J134">
        <v>79.949999999999989</v>
      </c>
      <c r="K134">
        <v>79.639999999999986</v>
      </c>
      <c r="L134">
        <v>79.319999999999993</v>
      </c>
      <c r="M134">
        <v>78.959999999999994</v>
      </c>
      <c r="N134">
        <v>78.569999999999993</v>
      </c>
      <c r="O134">
        <v>78.189999999999984</v>
      </c>
    </row>
    <row r="135" spans="1:15" x14ac:dyDescent="0.35">
      <c r="A135" s="1">
        <v>45240</v>
      </c>
      <c r="B135">
        <v>82.839999999999989</v>
      </c>
      <c r="C135">
        <v>92.77</v>
      </c>
      <c r="D135">
        <v>91.24</v>
      </c>
      <c r="E135">
        <v>79.66</v>
      </c>
      <c r="F135">
        <v>79.64</v>
      </c>
      <c r="G135">
        <v>79.42</v>
      </c>
      <c r="H135">
        <v>79.17</v>
      </c>
      <c r="I135">
        <v>78.92</v>
      </c>
      <c r="J135">
        <v>78.67</v>
      </c>
      <c r="K135">
        <v>78.39</v>
      </c>
      <c r="L135">
        <v>78.08</v>
      </c>
      <c r="M135">
        <v>77.739999999999995</v>
      </c>
      <c r="N135">
        <v>77.38</v>
      </c>
      <c r="O135">
        <v>77.02</v>
      </c>
    </row>
    <row r="136" spans="1:15" x14ac:dyDescent="0.35">
      <c r="A136" s="1">
        <v>45239</v>
      </c>
      <c r="B136">
        <v>82.6</v>
      </c>
      <c r="C136">
        <v>92.53</v>
      </c>
      <c r="D136">
        <v>91</v>
      </c>
      <c r="E136">
        <v>77.989999999999995</v>
      </c>
      <c r="F136">
        <v>78</v>
      </c>
      <c r="G136">
        <v>77.819999999999993</v>
      </c>
      <c r="H136">
        <v>77.63</v>
      </c>
      <c r="I136">
        <v>77.430000000000007</v>
      </c>
      <c r="J136">
        <v>77.209999999999994</v>
      </c>
      <c r="K136">
        <v>76.95</v>
      </c>
      <c r="L136">
        <v>76.67</v>
      </c>
      <c r="M136">
        <v>76.349999999999994</v>
      </c>
      <c r="N136">
        <v>76</v>
      </c>
      <c r="O136">
        <v>75.650000000000006</v>
      </c>
    </row>
    <row r="137" spans="1:15" x14ac:dyDescent="0.35">
      <c r="A137" s="1">
        <v>45238</v>
      </c>
      <c r="B137">
        <v>82.5</v>
      </c>
      <c r="C137">
        <v>92.43</v>
      </c>
      <c r="D137">
        <v>90.9</v>
      </c>
      <c r="E137">
        <v>77.48</v>
      </c>
      <c r="F137">
        <v>77.460000000000008</v>
      </c>
      <c r="G137">
        <v>77.27000000000001</v>
      </c>
      <c r="H137">
        <v>77.080000000000013</v>
      </c>
      <c r="I137">
        <v>76.89</v>
      </c>
      <c r="J137">
        <v>76.67</v>
      </c>
      <c r="K137">
        <v>76.400000000000006</v>
      </c>
      <c r="L137">
        <v>76.11</v>
      </c>
      <c r="M137">
        <v>75.78</v>
      </c>
      <c r="N137">
        <v>75.430000000000007</v>
      </c>
      <c r="O137">
        <v>75.070000000000007</v>
      </c>
    </row>
    <row r="138" spans="1:15" x14ac:dyDescent="0.35">
      <c r="A138" s="1">
        <v>45237</v>
      </c>
      <c r="B138">
        <v>82.35</v>
      </c>
      <c r="C138">
        <v>92.28</v>
      </c>
      <c r="D138">
        <v>90.75</v>
      </c>
      <c r="E138">
        <v>79.37</v>
      </c>
      <c r="F138">
        <v>79.209999999999994</v>
      </c>
      <c r="G138">
        <v>78.98</v>
      </c>
      <c r="H138">
        <v>78.73</v>
      </c>
      <c r="I138">
        <v>78.459999999999994</v>
      </c>
      <c r="J138">
        <v>78.16</v>
      </c>
      <c r="K138">
        <v>77.849999999999994</v>
      </c>
      <c r="L138">
        <v>77.5</v>
      </c>
      <c r="M138">
        <v>77.13</v>
      </c>
      <c r="N138">
        <v>76.760000000000005</v>
      </c>
      <c r="O138">
        <v>76.38</v>
      </c>
    </row>
    <row r="139" spans="1:15" x14ac:dyDescent="0.35">
      <c r="A139" s="1">
        <v>45236</v>
      </c>
      <c r="B139">
        <v>82.35</v>
      </c>
      <c r="C139">
        <v>92.28</v>
      </c>
      <c r="D139">
        <v>90.75</v>
      </c>
      <c r="E139">
        <v>82.82</v>
      </c>
      <c r="F139">
        <v>82.6</v>
      </c>
      <c r="G139">
        <v>82.32</v>
      </c>
      <c r="H139">
        <v>81.99</v>
      </c>
      <c r="I139">
        <v>81.66</v>
      </c>
      <c r="J139">
        <v>81.3</v>
      </c>
      <c r="K139">
        <v>80.930000000000007</v>
      </c>
      <c r="L139">
        <v>80.55</v>
      </c>
      <c r="M139">
        <v>80.150000000000006</v>
      </c>
      <c r="N139">
        <v>79.75</v>
      </c>
      <c r="O139">
        <v>79.34</v>
      </c>
    </row>
    <row r="140" spans="1:15" x14ac:dyDescent="0.35">
      <c r="A140" s="1">
        <v>45233</v>
      </c>
      <c r="B140">
        <v>82.6</v>
      </c>
      <c r="C140">
        <v>92.53</v>
      </c>
      <c r="D140">
        <v>91</v>
      </c>
      <c r="E140">
        <v>82.76</v>
      </c>
      <c r="F140">
        <v>82.48</v>
      </c>
      <c r="G140">
        <v>82.11</v>
      </c>
      <c r="H140">
        <v>81.709999999999994</v>
      </c>
      <c r="I140">
        <v>81.319999999999993</v>
      </c>
      <c r="J140">
        <v>80.92</v>
      </c>
      <c r="K140">
        <v>80.510000000000005</v>
      </c>
      <c r="L140">
        <v>80.08</v>
      </c>
      <c r="M140">
        <v>79.650000000000006</v>
      </c>
      <c r="N140">
        <v>79.22</v>
      </c>
      <c r="O140">
        <v>78.790000000000006</v>
      </c>
    </row>
    <row r="141" spans="1:15" x14ac:dyDescent="0.35">
      <c r="A141" s="1">
        <v>45232</v>
      </c>
      <c r="B141">
        <v>82.6</v>
      </c>
      <c r="C141">
        <v>92.53</v>
      </c>
      <c r="D141">
        <v>91</v>
      </c>
      <c r="E141">
        <v>84.71</v>
      </c>
      <c r="F141">
        <v>84.41</v>
      </c>
      <c r="G141">
        <v>83.95</v>
      </c>
      <c r="H141">
        <v>83.45</v>
      </c>
      <c r="I141">
        <v>82.97</v>
      </c>
      <c r="J141">
        <v>82.49</v>
      </c>
      <c r="K141">
        <v>82.02</v>
      </c>
      <c r="L141">
        <v>81.55</v>
      </c>
      <c r="M141">
        <v>81.08</v>
      </c>
      <c r="N141">
        <v>80.62</v>
      </c>
      <c r="O141">
        <v>80.150000000000006</v>
      </c>
    </row>
    <row r="142" spans="1:15" x14ac:dyDescent="0.35">
      <c r="A142" s="1">
        <v>45231</v>
      </c>
      <c r="B142">
        <v>82.539999999999992</v>
      </c>
      <c r="C142">
        <v>92.47</v>
      </c>
      <c r="D142">
        <v>90.94</v>
      </c>
      <c r="E142">
        <v>82.63</v>
      </c>
      <c r="F142">
        <v>82.289999999999992</v>
      </c>
      <c r="G142">
        <v>81.819999999999993</v>
      </c>
      <c r="H142">
        <v>81.319999999999993</v>
      </c>
      <c r="I142">
        <v>80.86</v>
      </c>
      <c r="J142">
        <v>80.42</v>
      </c>
      <c r="K142">
        <v>80</v>
      </c>
      <c r="L142">
        <v>79.56</v>
      </c>
      <c r="M142">
        <v>79.14</v>
      </c>
      <c r="N142">
        <v>78.759999999999991</v>
      </c>
      <c r="O142">
        <v>78.349999999999994</v>
      </c>
    </row>
    <row r="143" spans="1:15" x14ac:dyDescent="0.35">
      <c r="A143" s="1">
        <v>45230</v>
      </c>
      <c r="B143">
        <v>82.55</v>
      </c>
      <c r="C143">
        <v>92.48</v>
      </c>
      <c r="D143">
        <v>90.95</v>
      </c>
      <c r="E143">
        <v>83.22</v>
      </c>
      <c r="F143">
        <v>82.7</v>
      </c>
      <c r="G143">
        <v>82.16</v>
      </c>
      <c r="H143">
        <v>81.62</v>
      </c>
      <c r="I143">
        <v>81.13000000000001</v>
      </c>
      <c r="J143">
        <v>80.67</v>
      </c>
      <c r="K143">
        <v>80.240000000000009</v>
      </c>
      <c r="L143">
        <v>79.820000000000007</v>
      </c>
      <c r="M143">
        <v>79.41</v>
      </c>
      <c r="N143">
        <v>79.010000000000005</v>
      </c>
      <c r="O143">
        <v>78.62</v>
      </c>
    </row>
    <row r="144" spans="1:15" x14ac:dyDescent="0.35">
      <c r="A144" s="1">
        <v>45229</v>
      </c>
      <c r="B144">
        <v>82.449999999999989</v>
      </c>
      <c r="C144">
        <v>92.38</v>
      </c>
      <c r="D144">
        <v>90.85</v>
      </c>
      <c r="E144">
        <v>84.41</v>
      </c>
      <c r="F144">
        <v>83.78</v>
      </c>
      <c r="G144">
        <v>83.089999999999989</v>
      </c>
      <c r="H144">
        <v>82.44</v>
      </c>
      <c r="I144">
        <v>81.88</v>
      </c>
      <c r="J144">
        <v>81.36</v>
      </c>
      <c r="K144">
        <v>80.849999999999994</v>
      </c>
      <c r="L144">
        <v>80.399999999999991</v>
      </c>
      <c r="M144">
        <v>79.959999999999994</v>
      </c>
      <c r="N144">
        <v>79.52</v>
      </c>
      <c r="O144">
        <v>79.11</v>
      </c>
    </row>
    <row r="145" spans="1:15" x14ac:dyDescent="0.35">
      <c r="A145" s="1">
        <v>45226</v>
      </c>
      <c r="B145">
        <v>82.35</v>
      </c>
      <c r="C145">
        <v>92.28</v>
      </c>
      <c r="D145">
        <v>90.75</v>
      </c>
      <c r="E145">
        <v>87.54</v>
      </c>
      <c r="F145">
        <v>86.7</v>
      </c>
      <c r="G145">
        <v>85.84</v>
      </c>
      <c r="H145">
        <v>85.05</v>
      </c>
      <c r="I145">
        <v>84.36</v>
      </c>
      <c r="J145">
        <v>83.74</v>
      </c>
      <c r="K145">
        <v>83.15</v>
      </c>
      <c r="L145">
        <v>82.6</v>
      </c>
      <c r="M145">
        <v>82.07</v>
      </c>
      <c r="N145">
        <v>81.569999999999993</v>
      </c>
      <c r="O145">
        <v>81.09</v>
      </c>
    </row>
    <row r="146" spans="1:15" x14ac:dyDescent="0.35">
      <c r="A146" s="1">
        <v>45225</v>
      </c>
      <c r="B146">
        <v>82.35</v>
      </c>
      <c r="C146">
        <v>92.28</v>
      </c>
      <c r="D146">
        <v>90.75</v>
      </c>
      <c r="E146">
        <v>85.21</v>
      </c>
      <c r="F146">
        <v>84.54</v>
      </c>
      <c r="G146">
        <v>83.84</v>
      </c>
      <c r="H146">
        <v>83.19</v>
      </c>
      <c r="I146">
        <v>82.63</v>
      </c>
      <c r="J146">
        <v>82.11</v>
      </c>
      <c r="K146">
        <v>81.61</v>
      </c>
      <c r="L146">
        <v>81.12</v>
      </c>
      <c r="M146">
        <v>80.650000000000006</v>
      </c>
      <c r="N146">
        <v>80.2</v>
      </c>
      <c r="O146">
        <v>79.760000000000005</v>
      </c>
    </row>
    <row r="147" spans="1:15" x14ac:dyDescent="0.35">
      <c r="A147" s="1">
        <v>45224</v>
      </c>
      <c r="B147">
        <v>82.05</v>
      </c>
      <c r="C147">
        <v>91.98</v>
      </c>
      <c r="D147">
        <v>90.45</v>
      </c>
      <c r="E147">
        <v>87.09</v>
      </c>
      <c r="F147">
        <v>86.39</v>
      </c>
      <c r="G147">
        <v>85.56</v>
      </c>
      <c r="H147">
        <v>84.78</v>
      </c>
      <c r="I147">
        <v>84.11</v>
      </c>
      <c r="J147">
        <v>83.5</v>
      </c>
      <c r="K147">
        <v>82.92</v>
      </c>
      <c r="L147">
        <v>82.350000000000009</v>
      </c>
      <c r="M147">
        <v>81.81</v>
      </c>
      <c r="N147">
        <v>81.290000000000006</v>
      </c>
      <c r="O147">
        <v>80.790000000000006</v>
      </c>
    </row>
    <row r="148" spans="1:15" x14ac:dyDescent="0.35">
      <c r="A148" s="1">
        <v>45223</v>
      </c>
      <c r="B148">
        <v>82.15</v>
      </c>
      <c r="C148">
        <v>92.080000000000013</v>
      </c>
      <c r="D148">
        <v>90.550000000000011</v>
      </c>
      <c r="E148">
        <v>85.54</v>
      </c>
      <c r="F148">
        <v>84.77000000000001</v>
      </c>
      <c r="G148">
        <v>83.940000000000012</v>
      </c>
      <c r="H148">
        <v>83.190000000000012</v>
      </c>
      <c r="I148">
        <v>82.530000000000015</v>
      </c>
      <c r="J148">
        <v>81.93</v>
      </c>
      <c r="K148">
        <v>81.37</v>
      </c>
      <c r="L148">
        <v>80.850000000000009</v>
      </c>
      <c r="M148">
        <v>80.350000000000009</v>
      </c>
      <c r="N148">
        <v>79.87</v>
      </c>
      <c r="O148">
        <v>79.410000000000011</v>
      </c>
    </row>
    <row r="149" spans="1:15" x14ac:dyDescent="0.35">
      <c r="A149" s="1">
        <v>45222</v>
      </c>
      <c r="B149">
        <v>81.849999999999994</v>
      </c>
      <c r="C149">
        <v>91.78</v>
      </c>
      <c r="D149">
        <v>90.25</v>
      </c>
      <c r="E149">
        <v>86.99</v>
      </c>
      <c r="F149">
        <v>85.92</v>
      </c>
      <c r="G149">
        <v>84.9</v>
      </c>
      <c r="H149">
        <v>84.01</v>
      </c>
      <c r="I149">
        <v>83.26</v>
      </c>
      <c r="J149">
        <v>82.6</v>
      </c>
      <c r="K149">
        <v>81.98</v>
      </c>
      <c r="L149">
        <v>81.41</v>
      </c>
      <c r="M149">
        <v>80.86</v>
      </c>
      <c r="N149">
        <v>80.31</v>
      </c>
      <c r="O149">
        <v>79.81</v>
      </c>
    </row>
    <row r="150" spans="1:15" x14ac:dyDescent="0.35">
      <c r="A150" s="1">
        <v>45219</v>
      </c>
      <c r="B150">
        <v>81.949999999999989</v>
      </c>
      <c r="C150">
        <v>91.88</v>
      </c>
      <c r="D150">
        <v>90.35</v>
      </c>
      <c r="E150">
        <v>89.679999999999993</v>
      </c>
      <c r="F150">
        <v>88.419999999999987</v>
      </c>
      <c r="G150">
        <v>87.169999999999987</v>
      </c>
      <c r="H150">
        <v>86.07</v>
      </c>
      <c r="I150">
        <v>85.14</v>
      </c>
      <c r="J150">
        <v>84.33</v>
      </c>
      <c r="K150">
        <v>83.589999999999989</v>
      </c>
      <c r="L150">
        <v>82.899999999999991</v>
      </c>
      <c r="M150">
        <v>82.259999999999991</v>
      </c>
      <c r="N150">
        <v>81.649999999999991</v>
      </c>
      <c r="O150">
        <v>81.069999999999993</v>
      </c>
    </row>
    <row r="151" spans="1:15" x14ac:dyDescent="0.35">
      <c r="A151" s="1">
        <v>45218</v>
      </c>
      <c r="B151">
        <v>82.039999999999992</v>
      </c>
      <c r="C151">
        <v>91.97</v>
      </c>
      <c r="D151">
        <v>91.06</v>
      </c>
      <c r="E151">
        <v>90.06</v>
      </c>
      <c r="F151">
        <v>88.75</v>
      </c>
      <c r="G151">
        <v>87.48</v>
      </c>
      <c r="H151">
        <v>86.38</v>
      </c>
      <c r="I151">
        <v>85.46</v>
      </c>
      <c r="J151">
        <v>84.67</v>
      </c>
      <c r="K151">
        <v>83.96</v>
      </c>
      <c r="L151">
        <v>83.289999999999992</v>
      </c>
      <c r="M151">
        <v>82.66</v>
      </c>
      <c r="N151">
        <v>82.07</v>
      </c>
      <c r="O151">
        <v>81.52</v>
      </c>
    </row>
    <row r="152" spans="1:15" x14ac:dyDescent="0.35">
      <c r="A152" s="1">
        <v>45217</v>
      </c>
      <c r="B152">
        <v>82.15</v>
      </c>
      <c r="C152">
        <v>92.080000000000013</v>
      </c>
      <c r="D152">
        <v>90.12</v>
      </c>
      <c r="E152">
        <v>89.070000000000007</v>
      </c>
      <c r="F152">
        <v>87.890000000000015</v>
      </c>
      <c r="G152">
        <v>86.77000000000001</v>
      </c>
      <c r="H152">
        <v>85.830000000000013</v>
      </c>
      <c r="I152">
        <v>85.030000000000015</v>
      </c>
      <c r="J152">
        <v>84.330000000000013</v>
      </c>
      <c r="K152">
        <v>83.690000000000012</v>
      </c>
      <c r="L152">
        <v>83.090000000000018</v>
      </c>
      <c r="M152">
        <v>82.51</v>
      </c>
      <c r="N152">
        <v>81.970000000000013</v>
      </c>
      <c r="O152">
        <v>81.470000000000013</v>
      </c>
    </row>
    <row r="153" spans="1:15" x14ac:dyDescent="0.35">
      <c r="A153" s="1">
        <v>45216</v>
      </c>
      <c r="B153">
        <v>82.5</v>
      </c>
      <c r="C153">
        <v>92.43</v>
      </c>
      <c r="D153">
        <v>88.81</v>
      </c>
      <c r="E153">
        <v>87.59</v>
      </c>
      <c r="F153">
        <v>86.45</v>
      </c>
      <c r="G153">
        <v>85.410000000000011</v>
      </c>
      <c r="H153">
        <v>84.570000000000007</v>
      </c>
      <c r="I153">
        <v>83.86</v>
      </c>
      <c r="J153">
        <v>83.23</v>
      </c>
      <c r="K153">
        <v>82.660000000000011</v>
      </c>
      <c r="L153">
        <v>82.12</v>
      </c>
      <c r="M153">
        <v>81.62</v>
      </c>
      <c r="N153">
        <v>81.150000000000006</v>
      </c>
      <c r="O153">
        <v>80.7</v>
      </c>
    </row>
    <row r="154" spans="1:15" x14ac:dyDescent="0.35">
      <c r="A154" s="1">
        <v>45215</v>
      </c>
      <c r="B154">
        <v>82.7</v>
      </c>
      <c r="C154">
        <v>92.63000000000001</v>
      </c>
      <c r="D154">
        <v>89.01</v>
      </c>
      <c r="E154">
        <v>87.610000000000014</v>
      </c>
      <c r="F154">
        <v>86.37</v>
      </c>
      <c r="G154">
        <v>85.27000000000001</v>
      </c>
      <c r="H154">
        <v>84.390000000000015</v>
      </c>
      <c r="I154">
        <v>83.67</v>
      </c>
      <c r="J154">
        <v>83.06</v>
      </c>
      <c r="K154">
        <v>82.500000000000014</v>
      </c>
      <c r="L154">
        <v>81.98</v>
      </c>
      <c r="M154">
        <v>81.490000000000009</v>
      </c>
      <c r="N154">
        <v>81.030000000000015</v>
      </c>
      <c r="O154">
        <v>80.59</v>
      </c>
    </row>
    <row r="155" spans="1:15" x14ac:dyDescent="0.35">
      <c r="A155" s="1">
        <v>45212</v>
      </c>
      <c r="B155">
        <v>82.7</v>
      </c>
      <c r="C155">
        <v>92.63000000000001</v>
      </c>
      <c r="D155">
        <v>90.04</v>
      </c>
      <c r="E155">
        <v>88.7</v>
      </c>
      <c r="F155">
        <v>87.43</v>
      </c>
      <c r="G155">
        <v>86.240000000000009</v>
      </c>
      <c r="H155">
        <v>85.27000000000001</v>
      </c>
      <c r="I155">
        <v>84.490000000000009</v>
      </c>
      <c r="J155">
        <v>83.820000000000007</v>
      </c>
      <c r="K155">
        <v>83.220000000000013</v>
      </c>
      <c r="L155">
        <v>82.68</v>
      </c>
      <c r="M155">
        <v>82.160000000000011</v>
      </c>
      <c r="N155">
        <v>81.640000000000015</v>
      </c>
      <c r="O155">
        <v>81.17</v>
      </c>
    </row>
    <row r="156" spans="1:15" x14ac:dyDescent="0.35">
      <c r="A156" s="1">
        <v>45211</v>
      </c>
      <c r="B156">
        <v>82.7</v>
      </c>
      <c r="C156">
        <v>92.63000000000001</v>
      </c>
      <c r="D156">
        <v>85.26</v>
      </c>
      <c r="E156">
        <v>84.15</v>
      </c>
      <c r="F156">
        <v>83.080000000000013</v>
      </c>
      <c r="G156">
        <v>82.140000000000015</v>
      </c>
      <c r="H156">
        <v>81.390000000000015</v>
      </c>
      <c r="I156">
        <v>80.790000000000006</v>
      </c>
      <c r="J156">
        <v>80.300000000000011</v>
      </c>
      <c r="K156">
        <v>79.860000000000014</v>
      </c>
      <c r="L156">
        <v>79.440000000000012</v>
      </c>
      <c r="M156">
        <v>79.030000000000015</v>
      </c>
      <c r="N156">
        <v>78.63000000000001</v>
      </c>
      <c r="O156">
        <v>78.240000000000009</v>
      </c>
    </row>
    <row r="157" spans="1:15" x14ac:dyDescent="0.35">
      <c r="A157" s="1">
        <v>45210</v>
      </c>
      <c r="B157">
        <v>82.85</v>
      </c>
      <c r="C157">
        <v>92.78</v>
      </c>
      <c r="D157">
        <v>85.99</v>
      </c>
      <c r="E157">
        <v>84.57</v>
      </c>
      <c r="F157">
        <v>83.42</v>
      </c>
      <c r="G157">
        <v>82.46</v>
      </c>
      <c r="H157">
        <v>81.709999999999994</v>
      </c>
      <c r="I157">
        <v>81.099999999999994</v>
      </c>
      <c r="J157">
        <v>80.59</v>
      </c>
      <c r="K157">
        <v>80.12</v>
      </c>
      <c r="L157">
        <v>79.680000000000007</v>
      </c>
      <c r="M157">
        <v>79.260000000000005</v>
      </c>
      <c r="N157">
        <v>78.849999999999994</v>
      </c>
      <c r="O157">
        <v>78.47</v>
      </c>
    </row>
    <row r="158" spans="1:15" x14ac:dyDescent="0.35">
      <c r="A158" s="1">
        <v>45209</v>
      </c>
      <c r="B158">
        <v>82.85</v>
      </c>
      <c r="C158">
        <v>92.78</v>
      </c>
      <c r="D158">
        <v>88.47</v>
      </c>
      <c r="E158">
        <v>86.63</v>
      </c>
      <c r="F158">
        <v>85.07</v>
      </c>
      <c r="G158">
        <v>83.79</v>
      </c>
      <c r="H158">
        <v>82.81</v>
      </c>
      <c r="I158">
        <v>82.03</v>
      </c>
      <c r="J158">
        <v>81.41</v>
      </c>
      <c r="K158">
        <v>80.86</v>
      </c>
      <c r="L158">
        <v>80.34</v>
      </c>
      <c r="M158">
        <v>79.84</v>
      </c>
      <c r="N158">
        <v>79.38</v>
      </c>
      <c r="O158">
        <v>78.930000000000007</v>
      </c>
    </row>
    <row r="159" spans="1:15" x14ac:dyDescent="0.35">
      <c r="A159" s="1">
        <v>45208</v>
      </c>
      <c r="B159">
        <v>82.85</v>
      </c>
      <c r="C159">
        <v>92.78</v>
      </c>
      <c r="D159">
        <v>88.88</v>
      </c>
      <c r="E159">
        <v>87.1</v>
      </c>
      <c r="F159">
        <v>85.5</v>
      </c>
      <c r="G159">
        <v>84.12</v>
      </c>
      <c r="H159">
        <v>83.01</v>
      </c>
      <c r="I159">
        <v>82.1</v>
      </c>
      <c r="J159">
        <v>81.37</v>
      </c>
      <c r="K159">
        <v>80.739999999999995</v>
      </c>
      <c r="L159">
        <v>80.14</v>
      </c>
      <c r="M159">
        <v>79.569999999999993</v>
      </c>
      <c r="N159">
        <v>79.040000000000006</v>
      </c>
      <c r="O159">
        <v>78.540000000000006</v>
      </c>
    </row>
    <row r="160" spans="1:15" x14ac:dyDescent="0.35">
      <c r="A160" s="1">
        <v>45205</v>
      </c>
      <c r="B160">
        <v>82.649999999999991</v>
      </c>
      <c r="C160">
        <v>92.58</v>
      </c>
      <c r="D160">
        <v>85.09</v>
      </c>
      <c r="E160">
        <v>83.58</v>
      </c>
      <c r="F160">
        <v>82.13</v>
      </c>
      <c r="G160">
        <v>80.94</v>
      </c>
      <c r="H160">
        <v>80.009999999999991</v>
      </c>
      <c r="I160">
        <v>79.239999999999995</v>
      </c>
      <c r="J160">
        <v>78.61</v>
      </c>
      <c r="K160">
        <v>78.05</v>
      </c>
      <c r="L160">
        <v>77.52</v>
      </c>
      <c r="M160">
        <v>77.03</v>
      </c>
      <c r="N160">
        <v>76.55</v>
      </c>
      <c r="O160">
        <v>76.11</v>
      </c>
    </row>
    <row r="161" spans="1:15" x14ac:dyDescent="0.35">
      <c r="A161" s="1">
        <v>45204</v>
      </c>
      <c r="B161">
        <v>82.35</v>
      </c>
      <c r="C161">
        <v>92.28</v>
      </c>
      <c r="D161">
        <v>84.31</v>
      </c>
      <c r="E161">
        <v>82.81</v>
      </c>
      <c r="F161">
        <v>81.41</v>
      </c>
      <c r="G161">
        <v>80.239999999999995</v>
      </c>
      <c r="H161">
        <v>79.33</v>
      </c>
      <c r="I161">
        <v>78.599999999999994</v>
      </c>
      <c r="J161">
        <v>77.989999999999995</v>
      </c>
      <c r="K161">
        <v>77.430000000000007</v>
      </c>
      <c r="L161">
        <v>76.92</v>
      </c>
      <c r="M161">
        <v>76.45</v>
      </c>
      <c r="N161">
        <v>75.989999999999995</v>
      </c>
      <c r="O161">
        <v>75.569999999999993</v>
      </c>
    </row>
    <row r="162" spans="1:15" x14ac:dyDescent="0.35">
      <c r="A162" s="1">
        <v>45203</v>
      </c>
      <c r="B162">
        <v>82.35</v>
      </c>
      <c r="C162">
        <v>92.28</v>
      </c>
      <c r="D162">
        <v>86.22</v>
      </c>
      <c r="E162">
        <v>84.55</v>
      </c>
      <c r="F162">
        <v>82.98</v>
      </c>
      <c r="G162">
        <v>81.62</v>
      </c>
      <c r="H162">
        <v>80.58</v>
      </c>
      <c r="I162">
        <v>79.78</v>
      </c>
      <c r="J162">
        <v>79.13</v>
      </c>
      <c r="K162">
        <v>78.56</v>
      </c>
      <c r="L162">
        <v>78.040000000000006</v>
      </c>
      <c r="M162">
        <v>77.55</v>
      </c>
      <c r="N162">
        <v>77.09</v>
      </c>
      <c r="O162">
        <v>76.66</v>
      </c>
    </row>
    <row r="163" spans="1:15" x14ac:dyDescent="0.35">
      <c r="A163" s="1">
        <v>45202</v>
      </c>
      <c r="B163">
        <v>82.35</v>
      </c>
      <c r="C163">
        <v>92.28</v>
      </c>
      <c r="D163">
        <v>91.23</v>
      </c>
      <c r="E163">
        <v>89.44</v>
      </c>
      <c r="F163">
        <v>87.77</v>
      </c>
      <c r="G163">
        <v>86.27</v>
      </c>
      <c r="H163">
        <v>85.09</v>
      </c>
      <c r="I163">
        <v>84.16</v>
      </c>
      <c r="J163">
        <v>83.39</v>
      </c>
      <c r="K163">
        <v>82.73</v>
      </c>
      <c r="L163">
        <v>82.12</v>
      </c>
      <c r="M163">
        <v>81.55</v>
      </c>
      <c r="N163">
        <v>81.010000000000005</v>
      </c>
      <c r="O163">
        <v>80.510000000000005</v>
      </c>
    </row>
    <row r="164" spans="1:15" x14ac:dyDescent="0.35">
      <c r="A164" s="1">
        <v>45201</v>
      </c>
      <c r="B164">
        <v>82.25</v>
      </c>
      <c r="C164">
        <v>92.18</v>
      </c>
      <c r="D164">
        <v>90.72</v>
      </c>
      <c r="E164">
        <v>89.070000000000007</v>
      </c>
      <c r="F164">
        <v>87.52000000000001</v>
      </c>
      <c r="G164">
        <v>86.100000000000009</v>
      </c>
      <c r="H164">
        <v>84.97</v>
      </c>
      <c r="I164">
        <v>84.050000000000011</v>
      </c>
      <c r="J164">
        <v>83.29</v>
      </c>
      <c r="K164">
        <v>82.61</v>
      </c>
      <c r="L164">
        <v>81.990000000000009</v>
      </c>
      <c r="M164">
        <v>81.39</v>
      </c>
      <c r="N164">
        <v>80.84</v>
      </c>
      <c r="O164">
        <v>80.330000000000013</v>
      </c>
    </row>
    <row r="165" spans="1:15" x14ac:dyDescent="0.35">
      <c r="A165" s="1">
        <v>45198</v>
      </c>
      <c r="B165">
        <v>82.149999999999991</v>
      </c>
      <c r="C165">
        <v>92.08</v>
      </c>
      <c r="D165">
        <v>92.59</v>
      </c>
      <c r="E165">
        <v>90.6</v>
      </c>
      <c r="F165">
        <v>88.78</v>
      </c>
      <c r="G165">
        <v>87.07</v>
      </c>
      <c r="H165">
        <v>85.679999999999993</v>
      </c>
      <c r="I165">
        <v>84.58</v>
      </c>
      <c r="J165">
        <v>83.679999999999993</v>
      </c>
      <c r="K165">
        <v>82.92</v>
      </c>
      <c r="L165">
        <v>82.24</v>
      </c>
      <c r="M165">
        <v>81.63</v>
      </c>
      <c r="N165">
        <v>81.06</v>
      </c>
      <c r="O165">
        <v>80.53</v>
      </c>
    </row>
    <row r="166" spans="1:15" x14ac:dyDescent="0.35">
      <c r="A166" s="1">
        <v>45197</v>
      </c>
      <c r="B166">
        <v>82.15</v>
      </c>
      <c r="C166">
        <v>92.080000000000013</v>
      </c>
      <c r="D166">
        <v>93.51</v>
      </c>
      <c r="E166">
        <v>91.390000000000015</v>
      </c>
      <c r="F166">
        <v>89.550000000000011</v>
      </c>
      <c r="G166">
        <v>87.780000000000015</v>
      </c>
      <c r="H166">
        <v>86.350000000000009</v>
      </c>
      <c r="I166">
        <v>85.220000000000013</v>
      </c>
      <c r="J166">
        <v>84.29</v>
      </c>
      <c r="K166">
        <v>83.500000000000014</v>
      </c>
      <c r="L166">
        <v>82.79</v>
      </c>
      <c r="M166">
        <v>82.140000000000015</v>
      </c>
      <c r="N166">
        <v>81.550000000000011</v>
      </c>
      <c r="O166">
        <v>81.02000000000001</v>
      </c>
    </row>
    <row r="167" spans="1:15" x14ac:dyDescent="0.35">
      <c r="A167" s="1">
        <v>45196</v>
      </c>
      <c r="B167">
        <v>82.189999999999984</v>
      </c>
      <c r="C167">
        <v>92.11999999999999</v>
      </c>
      <c r="D167">
        <v>95.52</v>
      </c>
      <c r="E167">
        <v>93.139999999999986</v>
      </c>
      <c r="F167">
        <v>91.139999999999986</v>
      </c>
      <c r="G167">
        <v>89.259999999999991</v>
      </c>
      <c r="H167">
        <v>87.699999999999989</v>
      </c>
      <c r="I167">
        <v>86.439999999999984</v>
      </c>
      <c r="J167">
        <v>85.429999999999993</v>
      </c>
      <c r="K167">
        <v>84.579999999999984</v>
      </c>
      <c r="L167">
        <v>83.82</v>
      </c>
      <c r="M167">
        <v>83.13</v>
      </c>
      <c r="N167">
        <v>82.49</v>
      </c>
      <c r="O167">
        <v>81.919999999999987</v>
      </c>
    </row>
    <row r="168" spans="1:15" x14ac:dyDescent="0.35">
      <c r="A168" s="1">
        <v>45195</v>
      </c>
      <c r="B168">
        <v>82.55</v>
      </c>
      <c r="C168">
        <v>92.48</v>
      </c>
      <c r="D168">
        <v>92.59</v>
      </c>
      <c r="E168">
        <v>90.98</v>
      </c>
      <c r="F168">
        <v>89.42</v>
      </c>
      <c r="G168">
        <v>87.91</v>
      </c>
      <c r="H168">
        <v>86.64</v>
      </c>
      <c r="I168">
        <v>85.600000000000009</v>
      </c>
      <c r="J168">
        <v>84.740000000000009</v>
      </c>
      <c r="K168">
        <v>83.98</v>
      </c>
      <c r="L168">
        <v>83.29</v>
      </c>
      <c r="M168">
        <v>82.65</v>
      </c>
      <c r="N168">
        <v>82.070000000000007</v>
      </c>
      <c r="O168">
        <v>81.540000000000006</v>
      </c>
    </row>
    <row r="169" spans="1:15" x14ac:dyDescent="0.35">
      <c r="A169" s="1">
        <v>45194</v>
      </c>
      <c r="B169">
        <v>81.099999999999994</v>
      </c>
      <c r="C169">
        <v>91.03</v>
      </c>
      <c r="D169">
        <v>90.43</v>
      </c>
      <c r="E169">
        <v>88.92</v>
      </c>
      <c r="F169">
        <v>87.45</v>
      </c>
      <c r="G169">
        <v>86.04</v>
      </c>
      <c r="H169">
        <v>84.83</v>
      </c>
      <c r="I169">
        <v>83.83</v>
      </c>
      <c r="J169">
        <v>82.99</v>
      </c>
      <c r="K169">
        <v>82.23</v>
      </c>
      <c r="L169">
        <v>81.540000000000006</v>
      </c>
      <c r="M169">
        <v>80.91</v>
      </c>
      <c r="N169">
        <v>80.33</v>
      </c>
      <c r="O169">
        <v>79.8</v>
      </c>
    </row>
    <row r="170" spans="1:15" x14ac:dyDescent="0.35">
      <c r="A170" s="1">
        <v>45191</v>
      </c>
      <c r="B170">
        <v>81.72999999999999</v>
      </c>
      <c r="C170">
        <v>91.66</v>
      </c>
      <c r="D170">
        <v>91.41</v>
      </c>
      <c r="E170">
        <v>89.72999999999999</v>
      </c>
      <c r="F170">
        <v>88.14</v>
      </c>
      <c r="G170">
        <v>86.71</v>
      </c>
      <c r="H170">
        <v>85.509999999999991</v>
      </c>
      <c r="I170">
        <v>84.509999999999991</v>
      </c>
      <c r="J170">
        <v>83.66</v>
      </c>
      <c r="K170">
        <v>82.91</v>
      </c>
      <c r="L170">
        <v>82.199999999999989</v>
      </c>
      <c r="M170">
        <v>81.55</v>
      </c>
      <c r="N170">
        <v>80.949999999999989</v>
      </c>
      <c r="O170">
        <v>80.399999999999991</v>
      </c>
    </row>
    <row r="171" spans="1:15" x14ac:dyDescent="0.35">
      <c r="A171" s="1">
        <v>45190</v>
      </c>
      <c r="B171">
        <v>81.849999999999994</v>
      </c>
      <c r="C171">
        <v>91.78</v>
      </c>
      <c r="D171">
        <v>91.13</v>
      </c>
      <c r="E171">
        <v>89.82</v>
      </c>
      <c r="F171">
        <v>88.56</v>
      </c>
      <c r="G171">
        <v>87.33</v>
      </c>
      <c r="H171">
        <v>86.24</v>
      </c>
      <c r="I171">
        <v>85.31</v>
      </c>
      <c r="J171">
        <v>84.5</v>
      </c>
      <c r="K171">
        <v>83.78</v>
      </c>
      <c r="L171">
        <v>83.11</v>
      </c>
      <c r="M171">
        <v>82.5</v>
      </c>
      <c r="N171">
        <v>81.93</v>
      </c>
      <c r="O171">
        <v>81.400000000000006</v>
      </c>
    </row>
    <row r="172" spans="1:15" x14ac:dyDescent="0.35">
      <c r="A172" s="1">
        <v>45189</v>
      </c>
      <c r="B172">
        <v>81.919999999999987</v>
      </c>
      <c r="C172">
        <v>91.85</v>
      </c>
      <c r="D172">
        <v>91.22999999999999</v>
      </c>
      <c r="E172">
        <v>89.91</v>
      </c>
      <c r="F172">
        <v>88.63</v>
      </c>
      <c r="G172">
        <v>87.399999999999991</v>
      </c>
      <c r="H172">
        <v>86.309999999999988</v>
      </c>
      <c r="I172">
        <v>85.36999999999999</v>
      </c>
      <c r="J172">
        <v>84.57</v>
      </c>
      <c r="K172">
        <v>83.86</v>
      </c>
      <c r="L172">
        <v>83.179999999999993</v>
      </c>
      <c r="M172">
        <v>82.55</v>
      </c>
      <c r="N172">
        <v>81.97</v>
      </c>
      <c r="O172">
        <v>81.429999999999993</v>
      </c>
    </row>
    <row r="173" spans="1:15" x14ac:dyDescent="0.35">
      <c r="A173" s="1">
        <v>45188</v>
      </c>
      <c r="B173">
        <v>81.839999999999989</v>
      </c>
      <c r="C173">
        <v>92.69</v>
      </c>
      <c r="D173">
        <v>91.97</v>
      </c>
      <c r="E173">
        <v>90.66</v>
      </c>
      <c r="F173">
        <v>89.38</v>
      </c>
      <c r="G173">
        <v>88.14</v>
      </c>
      <c r="H173">
        <v>87.02</v>
      </c>
      <c r="I173">
        <v>86.039999999999992</v>
      </c>
      <c r="J173">
        <v>85.19</v>
      </c>
      <c r="K173">
        <v>84.429999999999993</v>
      </c>
      <c r="L173">
        <v>83.71</v>
      </c>
      <c r="M173">
        <v>83.039999999999992</v>
      </c>
      <c r="N173">
        <v>82.41</v>
      </c>
      <c r="O173">
        <v>81.819999999999993</v>
      </c>
    </row>
    <row r="174" spans="1:15" x14ac:dyDescent="0.35">
      <c r="A174" s="1">
        <v>45187</v>
      </c>
      <c r="B174">
        <v>82.249999999999986</v>
      </c>
      <c r="C174">
        <v>93.38</v>
      </c>
      <c r="D174">
        <v>92.47999999999999</v>
      </c>
      <c r="E174">
        <v>91.16</v>
      </c>
      <c r="F174">
        <v>89.91</v>
      </c>
      <c r="G174">
        <v>88.69</v>
      </c>
      <c r="H174">
        <v>87.6</v>
      </c>
      <c r="I174">
        <v>86.639999999999986</v>
      </c>
      <c r="J174">
        <v>85.789999999999992</v>
      </c>
      <c r="K174">
        <v>85.039999999999992</v>
      </c>
      <c r="L174">
        <v>84.289999999999992</v>
      </c>
      <c r="M174">
        <v>83.6</v>
      </c>
      <c r="N174">
        <v>82.969999999999985</v>
      </c>
      <c r="O174">
        <v>82.36999999999999</v>
      </c>
    </row>
    <row r="175" spans="1:15" x14ac:dyDescent="0.35">
      <c r="A175" s="1">
        <v>45184</v>
      </c>
      <c r="B175">
        <v>82.86</v>
      </c>
      <c r="C175">
        <v>93.28</v>
      </c>
      <c r="D175">
        <v>92.53</v>
      </c>
      <c r="E175">
        <v>91.48</v>
      </c>
      <c r="F175">
        <v>90.43</v>
      </c>
      <c r="G175">
        <v>89.36</v>
      </c>
      <c r="H175">
        <v>88.36</v>
      </c>
      <c r="I175">
        <v>87.440000000000012</v>
      </c>
      <c r="J175">
        <v>86.600000000000009</v>
      </c>
      <c r="K175">
        <v>85.81</v>
      </c>
      <c r="L175">
        <v>85.04</v>
      </c>
      <c r="M175">
        <v>84.33</v>
      </c>
      <c r="N175">
        <v>83.660000000000011</v>
      </c>
      <c r="O175">
        <v>83.03</v>
      </c>
    </row>
    <row r="176" spans="1:15" x14ac:dyDescent="0.35">
      <c r="A176" s="1">
        <v>45183</v>
      </c>
      <c r="B176">
        <v>82.899999999999991</v>
      </c>
      <c r="C176">
        <v>92.71</v>
      </c>
      <c r="D176">
        <v>92.16</v>
      </c>
      <c r="E176">
        <v>91.36</v>
      </c>
      <c r="F176">
        <v>90.45</v>
      </c>
      <c r="G176">
        <v>89.5</v>
      </c>
      <c r="H176">
        <v>88.59</v>
      </c>
      <c r="I176">
        <v>87.72</v>
      </c>
      <c r="J176">
        <v>86.91</v>
      </c>
      <c r="K176">
        <v>86.11999999999999</v>
      </c>
      <c r="L176">
        <v>85.35</v>
      </c>
      <c r="M176">
        <v>84.64</v>
      </c>
      <c r="N176">
        <v>83.97</v>
      </c>
      <c r="O176">
        <v>83.34</v>
      </c>
    </row>
    <row r="177" spans="1:15" x14ac:dyDescent="0.35">
      <c r="A177" s="1">
        <v>45182</v>
      </c>
      <c r="B177">
        <v>82.679999999999993</v>
      </c>
      <c r="C177">
        <v>90.85</v>
      </c>
      <c r="D177">
        <v>90.21</v>
      </c>
      <c r="E177">
        <v>89.44</v>
      </c>
      <c r="F177">
        <v>88.6</v>
      </c>
      <c r="G177">
        <v>87.73</v>
      </c>
      <c r="H177">
        <v>86.91</v>
      </c>
      <c r="I177">
        <v>86.12</v>
      </c>
      <c r="J177">
        <v>85.37</v>
      </c>
      <c r="K177">
        <v>84.649999999999991</v>
      </c>
      <c r="L177">
        <v>83.94</v>
      </c>
      <c r="M177">
        <v>83.28</v>
      </c>
      <c r="N177">
        <v>82.67</v>
      </c>
      <c r="O177">
        <v>82.09</v>
      </c>
    </row>
    <row r="178" spans="1:15" x14ac:dyDescent="0.35">
      <c r="A178" s="1">
        <v>45181</v>
      </c>
      <c r="B178">
        <v>82.55</v>
      </c>
      <c r="C178">
        <v>91.04</v>
      </c>
      <c r="D178">
        <v>90.36</v>
      </c>
      <c r="E178">
        <v>89.56</v>
      </c>
      <c r="F178">
        <v>88.7</v>
      </c>
      <c r="G178">
        <v>87.83</v>
      </c>
      <c r="H178">
        <v>87</v>
      </c>
      <c r="I178">
        <v>86.210000000000008</v>
      </c>
      <c r="J178">
        <v>85.460000000000008</v>
      </c>
      <c r="K178">
        <v>84.72</v>
      </c>
      <c r="L178">
        <v>84.01</v>
      </c>
      <c r="M178">
        <v>83.350000000000009</v>
      </c>
      <c r="N178">
        <v>82.75</v>
      </c>
      <c r="O178">
        <v>82.17</v>
      </c>
    </row>
    <row r="179" spans="1:15" x14ac:dyDescent="0.35">
      <c r="A179" s="1">
        <v>45180</v>
      </c>
      <c r="B179">
        <v>82.549999999999983</v>
      </c>
      <c r="C179">
        <v>89.49</v>
      </c>
      <c r="D179">
        <v>88.859999999999985</v>
      </c>
      <c r="E179">
        <v>88.139999999999986</v>
      </c>
      <c r="F179">
        <v>87.35</v>
      </c>
      <c r="G179">
        <v>86.549999999999983</v>
      </c>
      <c r="H179">
        <v>85.799999999999983</v>
      </c>
      <c r="I179">
        <v>85.1</v>
      </c>
      <c r="J179">
        <v>84.439999999999984</v>
      </c>
      <c r="K179">
        <v>83.769999999999982</v>
      </c>
      <c r="L179">
        <v>83.139999999999986</v>
      </c>
      <c r="M179">
        <v>82.549999999999983</v>
      </c>
      <c r="N179">
        <v>81.999999999999986</v>
      </c>
      <c r="O179">
        <v>81.469999999999985</v>
      </c>
    </row>
    <row r="180" spans="1:15" x14ac:dyDescent="0.35">
      <c r="A180" s="1">
        <v>45177</v>
      </c>
      <c r="B180">
        <v>82.499999999999986</v>
      </c>
      <c r="C180">
        <v>89.66</v>
      </c>
      <c r="D180">
        <v>88.96</v>
      </c>
      <c r="E180">
        <v>88.149999999999991</v>
      </c>
      <c r="F180">
        <v>87.3</v>
      </c>
      <c r="G180">
        <v>86.46</v>
      </c>
      <c r="H180">
        <v>85.679999999999993</v>
      </c>
      <c r="I180">
        <v>84.96</v>
      </c>
      <c r="J180">
        <v>84.289999999999992</v>
      </c>
      <c r="K180">
        <v>83.63</v>
      </c>
      <c r="L180">
        <v>82.99</v>
      </c>
      <c r="M180">
        <v>82.399999999999991</v>
      </c>
      <c r="N180">
        <v>81.839999999999989</v>
      </c>
      <c r="O180">
        <v>81.309999999999988</v>
      </c>
    </row>
    <row r="181" spans="1:15" x14ac:dyDescent="0.35">
      <c r="A181" s="1">
        <v>45176</v>
      </c>
      <c r="B181">
        <v>82.639999999999986</v>
      </c>
      <c r="C181">
        <v>89.16</v>
      </c>
      <c r="D181">
        <v>88.44</v>
      </c>
      <c r="E181">
        <v>87.609999999999985</v>
      </c>
      <c r="F181">
        <v>86.779999999999987</v>
      </c>
      <c r="G181">
        <v>85.97999999999999</v>
      </c>
      <c r="H181">
        <v>85.249999999999986</v>
      </c>
      <c r="I181">
        <v>84.57</v>
      </c>
      <c r="J181">
        <v>83.94</v>
      </c>
      <c r="K181">
        <v>83.32</v>
      </c>
      <c r="L181">
        <v>82.72</v>
      </c>
      <c r="M181">
        <v>82.16</v>
      </c>
      <c r="N181">
        <v>81.639999999999986</v>
      </c>
      <c r="O181">
        <v>81.139999999999986</v>
      </c>
    </row>
    <row r="182" spans="1:15" x14ac:dyDescent="0.35">
      <c r="A182" s="1">
        <v>45175</v>
      </c>
      <c r="B182">
        <v>82.649999999999991</v>
      </c>
      <c r="C182">
        <v>89.84</v>
      </c>
      <c r="D182">
        <v>89.09</v>
      </c>
      <c r="E182">
        <v>88.23</v>
      </c>
      <c r="F182">
        <v>87.36</v>
      </c>
      <c r="G182">
        <v>86.52</v>
      </c>
      <c r="H182">
        <v>85.74</v>
      </c>
      <c r="I182">
        <v>85.02</v>
      </c>
      <c r="J182">
        <v>84.34</v>
      </c>
      <c r="K182">
        <v>83.7</v>
      </c>
      <c r="L182">
        <v>83.06</v>
      </c>
      <c r="M182">
        <v>82.46</v>
      </c>
      <c r="N182">
        <v>81.89</v>
      </c>
      <c r="O182">
        <v>81.34</v>
      </c>
    </row>
    <row r="183" spans="1:15" x14ac:dyDescent="0.35">
      <c r="A183" s="1">
        <v>45174</v>
      </c>
      <c r="B183">
        <v>82.75</v>
      </c>
      <c r="C183">
        <v>89.09</v>
      </c>
      <c r="D183">
        <v>88.410000000000011</v>
      </c>
      <c r="E183">
        <v>87.61</v>
      </c>
      <c r="F183">
        <v>86.78</v>
      </c>
      <c r="G183">
        <v>85.990000000000009</v>
      </c>
      <c r="H183">
        <v>85.27000000000001</v>
      </c>
      <c r="I183">
        <v>84.62</v>
      </c>
      <c r="J183">
        <v>84.01</v>
      </c>
      <c r="K183">
        <v>83.43</v>
      </c>
      <c r="L183">
        <v>82.850000000000009</v>
      </c>
      <c r="M183">
        <v>82.29</v>
      </c>
      <c r="N183">
        <v>81.78</v>
      </c>
      <c r="O183">
        <v>81.27000000000001</v>
      </c>
    </row>
    <row r="184" spans="1:15" x14ac:dyDescent="0.35">
      <c r="A184" s="1">
        <v>45173</v>
      </c>
      <c r="B184">
        <v>82.649999999999991</v>
      </c>
      <c r="C184">
        <v>87.85</v>
      </c>
      <c r="D184">
        <v>87.05</v>
      </c>
      <c r="E184">
        <v>86.2</v>
      </c>
      <c r="F184">
        <v>85.41</v>
      </c>
      <c r="G184">
        <v>84.679999999999993</v>
      </c>
      <c r="H184">
        <v>84.02</v>
      </c>
      <c r="I184">
        <v>83.42</v>
      </c>
      <c r="J184">
        <v>82.86999999999999</v>
      </c>
      <c r="K184">
        <v>82.35</v>
      </c>
      <c r="L184">
        <v>81.81</v>
      </c>
      <c r="M184">
        <v>81.3</v>
      </c>
      <c r="N184">
        <v>80.8</v>
      </c>
      <c r="O184">
        <v>80.319999999999993</v>
      </c>
    </row>
    <row r="185" spans="1:15" x14ac:dyDescent="0.35">
      <c r="A185" s="1">
        <v>45170</v>
      </c>
      <c r="B185">
        <v>82.649999999999991</v>
      </c>
      <c r="C185">
        <v>87.85</v>
      </c>
      <c r="D185">
        <v>87.05</v>
      </c>
      <c r="E185">
        <v>86.2</v>
      </c>
      <c r="F185">
        <v>85.41</v>
      </c>
      <c r="G185">
        <v>84.679999999999993</v>
      </c>
      <c r="H185">
        <v>84.02</v>
      </c>
      <c r="I185">
        <v>83.42</v>
      </c>
      <c r="J185">
        <v>82.86999999999999</v>
      </c>
      <c r="K185">
        <v>82.35</v>
      </c>
      <c r="L185">
        <v>81.81</v>
      </c>
      <c r="M185">
        <v>81.3</v>
      </c>
      <c r="N185">
        <v>80.8</v>
      </c>
      <c r="O185">
        <v>80.319999999999993</v>
      </c>
    </row>
    <row r="186" spans="1:15" x14ac:dyDescent="0.35">
      <c r="A186" s="1">
        <v>45169</v>
      </c>
      <c r="B186">
        <v>82.57</v>
      </c>
      <c r="C186">
        <v>85.85</v>
      </c>
      <c r="D186">
        <v>85.179999999999993</v>
      </c>
      <c r="E186">
        <v>84.48</v>
      </c>
      <c r="F186">
        <v>83.8</v>
      </c>
      <c r="G186">
        <v>83.15</v>
      </c>
      <c r="H186">
        <v>82.57</v>
      </c>
      <c r="I186">
        <v>82.03</v>
      </c>
      <c r="J186">
        <v>81.539999999999992</v>
      </c>
      <c r="K186">
        <v>81.06</v>
      </c>
      <c r="L186">
        <v>80.569999999999993</v>
      </c>
      <c r="M186">
        <v>80.09</v>
      </c>
      <c r="N186">
        <v>79.62</v>
      </c>
      <c r="O186">
        <v>79.16</v>
      </c>
    </row>
    <row r="187" spans="1:15" x14ac:dyDescent="0.35">
      <c r="A187" s="1">
        <v>45168</v>
      </c>
      <c r="B187">
        <v>82.61</v>
      </c>
      <c r="C187">
        <v>83.89</v>
      </c>
      <c r="D187">
        <v>83.38000000000001</v>
      </c>
      <c r="E187">
        <v>82.83</v>
      </c>
      <c r="F187">
        <v>82.28</v>
      </c>
      <c r="G187">
        <v>81.75</v>
      </c>
      <c r="H187">
        <v>81.260000000000005</v>
      </c>
      <c r="I187">
        <v>80.800000000000011</v>
      </c>
      <c r="J187">
        <v>80.350000000000009</v>
      </c>
      <c r="K187">
        <v>79.940000000000012</v>
      </c>
      <c r="L187">
        <v>79.490000000000009</v>
      </c>
      <c r="M187">
        <v>79.06</v>
      </c>
      <c r="N187">
        <v>78.64</v>
      </c>
      <c r="O187">
        <v>78.23</v>
      </c>
    </row>
    <row r="188" spans="1:15" x14ac:dyDescent="0.35">
      <c r="A188" s="1">
        <v>45167</v>
      </c>
      <c r="B188">
        <v>82.6</v>
      </c>
      <c r="C188">
        <v>83.41</v>
      </c>
      <c r="D188">
        <v>82.93</v>
      </c>
      <c r="E188">
        <v>82.42</v>
      </c>
      <c r="F188">
        <v>81.92</v>
      </c>
      <c r="G188">
        <v>81.44</v>
      </c>
      <c r="H188">
        <v>80.989999999999995</v>
      </c>
      <c r="I188">
        <v>80.56</v>
      </c>
      <c r="J188">
        <v>80.14</v>
      </c>
      <c r="K188">
        <v>79.739999999999995</v>
      </c>
      <c r="L188">
        <v>79.319999999999993</v>
      </c>
      <c r="M188">
        <v>78.900000000000006</v>
      </c>
      <c r="N188">
        <v>78.5</v>
      </c>
      <c r="O188">
        <v>78.11</v>
      </c>
    </row>
    <row r="189" spans="1:15" x14ac:dyDescent="0.35">
      <c r="A189" s="1">
        <v>45166</v>
      </c>
      <c r="B189">
        <v>82.6</v>
      </c>
      <c r="C189">
        <v>82.35</v>
      </c>
      <c r="D189">
        <v>81.92</v>
      </c>
      <c r="E189">
        <v>81.459999999999994</v>
      </c>
      <c r="F189">
        <v>81.010000000000005</v>
      </c>
      <c r="G189">
        <v>80.569999999999993</v>
      </c>
      <c r="H189">
        <v>80.16</v>
      </c>
      <c r="I189">
        <v>79.760000000000005</v>
      </c>
      <c r="J189">
        <v>79.38</v>
      </c>
      <c r="K189">
        <v>78.989999999999995</v>
      </c>
      <c r="L189">
        <v>78.58</v>
      </c>
      <c r="M189">
        <v>78.19</v>
      </c>
      <c r="N189">
        <v>77.8</v>
      </c>
      <c r="O189">
        <v>77.42</v>
      </c>
    </row>
    <row r="190" spans="1:15" x14ac:dyDescent="0.35">
      <c r="A190" s="1">
        <v>45163</v>
      </c>
      <c r="B190">
        <v>83.85</v>
      </c>
      <c r="C190">
        <v>83.33</v>
      </c>
      <c r="D190">
        <v>82.99</v>
      </c>
      <c r="E190">
        <v>82.59</v>
      </c>
      <c r="F190">
        <v>82.19</v>
      </c>
      <c r="G190">
        <v>81.790000000000006</v>
      </c>
      <c r="H190">
        <v>81.400000000000006</v>
      </c>
      <c r="I190">
        <v>81.02</v>
      </c>
      <c r="J190">
        <v>80.66</v>
      </c>
      <c r="K190">
        <v>80.3</v>
      </c>
      <c r="L190">
        <v>79.92</v>
      </c>
      <c r="M190">
        <v>79.540000000000006</v>
      </c>
      <c r="N190">
        <v>79.17</v>
      </c>
      <c r="O190">
        <v>78.8</v>
      </c>
    </row>
    <row r="191" spans="1:15" x14ac:dyDescent="0.35">
      <c r="A191" s="1">
        <v>45162</v>
      </c>
      <c r="B191">
        <v>83.35</v>
      </c>
      <c r="C191">
        <v>82.05</v>
      </c>
      <c r="D191">
        <v>81.66</v>
      </c>
      <c r="E191">
        <v>81.260000000000005</v>
      </c>
      <c r="F191">
        <v>80.87</v>
      </c>
      <c r="G191">
        <v>80.48</v>
      </c>
      <c r="H191">
        <v>80.11</v>
      </c>
      <c r="I191">
        <v>79.760000000000005</v>
      </c>
      <c r="J191">
        <v>79.42</v>
      </c>
      <c r="K191">
        <v>79.069999999999993</v>
      </c>
      <c r="L191">
        <v>78.7</v>
      </c>
      <c r="M191">
        <v>78.33</v>
      </c>
      <c r="N191">
        <v>77.98</v>
      </c>
      <c r="O191">
        <v>77.63</v>
      </c>
    </row>
    <row r="192" spans="1:15" x14ac:dyDescent="0.35">
      <c r="A192" s="1">
        <v>45161</v>
      </c>
      <c r="B192">
        <v>83.2</v>
      </c>
      <c r="C192">
        <v>81.740000000000009</v>
      </c>
      <c r="D192">
        <v>81.440000000000012</v>
      </c>
      <c r="E192">
        <v>81.13000000000001</v>
      </c>
      <c r="F192">
        <v>80.81</v>
      </c>
      <c r="G192">
        <v>80.470000000000013</v>
      </c>
      <c r="H192">
        <v>80.140000000000015</v>
      </c>
      <c r="I192">
        <v>79.800000000000011</v>
      </c>
      <c r="J192">
        <v>79.48</v>
      </c>
      <c r="K192">
        <v>79.150000000000006</v>
      </c>
      <c r="L192">
        <v>78.800000000000011</v>
      </c>
      <c r="M192">
        <v>78.45</v>
      </c>
      <c r="N192">
        <v>78.12</v>
      </c>
      <c r="O192">
        <v>77.790000000000006</v>
      </c>
    </row>
    <row r="193" spans="1:15" x14ac:dyDescent="0.35">
      <c r="A193" s="1">
        <v>45160</v>
      </c>
      <c r="B193">
        <v>83.25</v>
      </c>
      <c r="C193">
        <v>82.54</v>
      </c>
      <c r="D193">
        <v>82.25</v>
      </c>
      <c r="E193">
        <v>81.93</v>
      </c>
      <c r="F193">
        <v>81.600000000000009</v>
      </c>
      <c r="G193">
        <v>81.25</v>
      </c>
      <c r="H193">
        <v>80.89</v>
      </c>
      <c r="I193">
        <v>80.53</v>
      </c>
      <c r="J193">
        <v>80.180000000000007</v>
      </c>
      <c r="K193">
        <v>79.84</v>
      </c>
      <c r="L193">
        <v>79.47</v>
      </c>
      <c r="M193">
        <v>79.11</v>
      </c>
      <c r="N193">
        <v>78.760000000000005</v>
      </c>
      <c r="O193">
        <v>78.410000000000011</v>
      </c>
    </row>
    <row r="194" spans="1:15" x14ac:dyDescent="0.35">
      <c r="A194" s="1">
        <v>45159</v>
      </c>
      <c r="B194">
        <v>83.72</v>
      </c>
      <c r="C194">
        <v>83.12</v>
      </c>
      <c r="D194">
        <v>82.76</v>
      </c>
      <c r="E194">
        <v>82.38</v>
      </c>
      <c r="F194">
        <v>82.01</v>
      </c>
      <c r="G194">
        <v>81.64</v>
      </c>
      <c r="H194">
        <v>81.28</v>
      </c>
      <c r="I194">
        <v>80.92</v>
      </c>
      <c r="J194">
        <v>80.56</v>
      </c>
      <c r="K194">
        <v>80.2</v>
      </c>
      <c r="L194">
        <v>79.819999999999993</v>
      </c>
      <c r="M194">
        <v>79.45</v>
      </c>
      <c r="N194">
        <v>79.099999999999994</v>
      </c>
      <c r="O194">
        <v>78.739999999999995</v>
      </c>
    </row>
    <row r="195" spans="1:15" x14ac:dyDescent="0.35">
      <c r="A195" s="1">
        <v>45156</v>
      </c>
      <c r="B195">
        <v>84.15</v>
      </c>
      <c r="C195">
        <v>83.56</v>
      </c>
      <c r="D195">
        <v>83.100000000000009</v>
      </c>
      <c r="E195">
        <v>82.65</v>
      </c>
      <c r="F195">
        <v>82.23</v>
      </c>
      <c r="G195">
        <v>81.820000000000007</v>
      </c>
      <c r="H195">
        <v>81.42</v>
      </c>
      <c r="I195">
        <v>81.03</v>
      </c>
      <c r="J195">
        <v>80.650000000000006</v>
      </c>
      <c r="K195">
        <v>80.27000000000001</v>
      </c>
      <c r="L195">
        <v>79.88000000000001</v>
      </c>
      <c r="M195">
        <v>79.47</v>
      </c>
      <c r="N195">
        <v>79.100000000000009</v>
      </c>
      <c r="O195">
        <v>78.73</v>
      </c>
    </row>
    <row r="196" spans="1:15" x14ac:dyDescent="0.35">
      <c r="A196" s="1">
        <v>45155</v>
      </c>
      <c r="B196">
        <v>83.34</v>
      </c>
      <c r="C196">
        <v>82.850000000000009</v>
      </c>
      <c r="D196">
        <v>82.460000000000008</v>
      </c>
      <c r="E196">
        <v>82.06</v>
      </c>
      <c r="F196">
        <v>81.67</v>
      </c>
      <c r="G196">
        <v>81.27</v>
      </c>
      <c r="H196">
        <v>80.89</v>
      </c>
      <c r="I196">
        <v>80.490000000000009</v>
      </c>
      <c r="J196">
        <v>80.12</v>
      </c>
      <c r="K196">
        <v>79.740000000000009</v>
      </c>
      <c r="L196">
        <v>79.350000000000009</v>
      </c>
      <c r="M196">
        <v>78.95</v>
      </c>
      <c r="N196">
        <v>78.59</v>
      </c>
      <c r="O196">
        <v>78.210000000000008</v>
      </c>
    </row>
    <row r="197" spans="1:15" x14ac:dyDescent="0.35">
      <c r="A197" s="1">
        <v>45154</v>
      </c>
      <c r="B197">
        <v>82.28</v>
      </c>
      <c r="C197">
        <v>81.92</v>
      </c>
      <c r="D197">
        <v>81.63000000000001</v>
      </c>
      <c r="E197">
        <v>81.320000000000007</v>
      </c>
      <c r="F197">
        <v>80.990000000000009</v>
      </c>
      <c r="G197">
        <v>80.64</v>
      </c>
      <c r="H197">
        <v>80.28</v>
      </c>
      <c r="I197">
        <v>79.92</v>
      </c>
      <c r="J197">
        <v>79.570000000000007</v>
      </c>
      <c r="K197">
        <v>79.2</v>
      </c>
      <c r="L197">
        <v>78.820000000000007</v>
      </c>
      <c r="M197">
        <v>78.45</v>
      </c>
      <c r="N197">
        <v>78.100000000000009</v>
      </c>
      <c r="O197">
        <v>77.75</v>
      </c>
    </row>
    <row r="198" spans="1:15" x14ac:dyDescent="0.35">
      <c r="A198" s="1">
        <v>45153</v>
      </c>
      <c r="B198">
        <v>83.89</v>
      </c>
      <c r="C198">
        <v>83.4</v>
      </c>
      <c r="D198">
        <v>82.95</v>
      </c>
      <c r="E198">
        <v>82.51</v>
      </c>
      <c r="F198">
        <v>82.070000000000007</v>
      </c>
      <c r="G198">
        <v>81.62</v>
      </c>
      <c r="H198">
        <v>81.190000000000012</v>
      </c>
      <c r="I198">
        <v>80.75</v>
      </c>
      <c r="J198">
        <v>80.330000000000013</v>
      </c>
      <c r="K198">
        <v>79.910000000000011</v>
      </c>
      <c r="L198">
        <v>79.47</v>
      </c>
      <c r="M198">
        <v>79.03</v>
      </c>
      <c r="N198">
        <v>78.62</v>
      </c>
      <c r="O198">
        <v>78.23</v>
      </c>
    </row>
    <row r="199" spans="1:15" x14ac:dyDescent="0.35">
      <c r="A199" s="1">
        <v>45152</v>
      </c>
      <c r="B199">
        <v>85.26</v>
      </c>
      <c r="C199">
        <v>84.67</v>
      </c>
      <c r="D199">
        <v>84.12</v>
      </c>
      <c r="E199">
        <v>83.61</v>
      </c>
      <c r="F199">
        <v>83.11</v>
      </c>
      <c r="G199">
        <v>82.62</v>
      </c>
      <c r="H199">
        <v>82.14</v>
      </c>
      <c r="I199">
        <v>81.680000000000007</v>
      </c>
      <c r="J199">
        <v>81.22</v>
      </c>
      <c r="K199">
        <v>80.760000000000005</v>
      </c>
      <c r="L199">
        <v>80.28</v>
      </c>
      <c r="M199">
        <v>79.819999999999993</v>
      </c>
      <c r="N199">
        <v>79.39</v>
      </c>
      <c r="O199">
        <v>78.97</v>
      </c>
    </row>
    <row r="200" spans="1:15" x14ac:dyDescent="0.35">
      <c r="A200" s="1">
        <v>45149</v>
      </c>
      <c r="B200">
        <v>85.75</v>
      </c>
      <c r="C200">
        <v>85.13</v>
      </c>
      <c r="D200">
        <v>84.58</v>
      </c>
      <c r="E200">
        <v>84.070000000000007</v>
      </c>
      <c r="F200">
        <v>83.56</v>
      </c>
      <c r="G200">
        <v>83.05</v>
      </c>
      <c r="H200">
        <v>82.54</v>
      </c>
      <c r="I200">
        <v>82.05</v>
      </c>
      <c r="J200">
        <v>81.570000000000007</v>
      </c>
      <c r="K200">
        <v>81.08</v>
      </c>
      <c r="L200">
        <v>80.570000000000007</v>
      </c>
      <c r="M200">
        <v>80.09</v>
      </c>
      <c r="N200">
        <v>79.62</v>
      </c>
      <c r="O200">
        <v>79.180000000000007</v>
      </c>
    </row>
    <row r="201" spans="1:15" x14ac:dyDescent="0.35">
      <c r="A201" s="1">
        <v>45148</v>
      </c>
      <c r="B201">
        <v>85.37</v>
      </c>
      <c r="C201">
        <v>84.840000000000018</v>
      </c>
      <c r="D201">
        <v>84.350000000000009</v>
      </c>
      <c r="E201">
        <v>83.88000000000001</v>
      </c>
      <c r="F201">
        <v>83.4</v>
      </c>
      <c r="G201">
        <v>82.920000000000016</v>
      </c>
      <c r="H201">
        <v>82.440000000000012</v>
      </c>
      <c r="I201">
        <v>81.970000000000013</v>
      </c>
      <c r="J201">
        <v>81.510000000000005</v>
      </c>
      <c r="K201">
        <v>81.030000000000015</v>
      </c>
      <c r="L201">
        <v>80.550000000000011</v>
      </c>
      <c r="M201">
        <v>80.070000000000007</v>
      </c>
      <c r="N201">
        <v>79.62</v>
      </c>
      <c r="O201">
        <v>79.190000000000012</v>
      </c>
    </row>
    <row r="202" spans="1:15" x14ac:dyDescent="0.35">
      <c r="A202" s="1">
        <v>45147</v>
      </c>
      <c r="B202">
        <v>86.8</v>
      </c>
      <c r="C202">
        <v>86.089999999999989</v>
      </c>
      <c r="D202">
        <v>85.469999999999985</v>
      </c>
      <c r="E202">
        <v>84.889999999999986</v>
      </c>
      <c r="F202">
        <v>84.309999999999988</v>
      </c>
      <c r="G202">
        <v>83.759999999999991</v>
      </c>
      <c r="H202">
        <v>83.22999999999999</v>
      </c>
      <c r="I202">
        <v>82.719999999999985</v>
      </c>
      <c r="J202">
        <v>82.22999999999999</v>
      </c>
      <c r="K202">
        <v>81.739999999999995</v>
      </c>
      <c r="L202">
        <v>81.22999999999999</v>
      </c>
      <c r="M202">
        <v>80.739999999999995</v>
      </c>
      <c r="N202">
        <v>80.27</v>
      </c>
      <c r="O202">
        <v>79.819999999999993</v>
      </c>
    </row>
    <row r="203" spans="1:15" x14ac:dyDescent="0.35">
      <c r="A203" s="1">
        <v>45146</v>
      </c>
      <c r="B203">
        <v>85.27</v>
      </c>
      <c r="C203">
        <v>84.71</v>
      </c>
      <c r="D203">
        <v>84.199999999999989</v>
      </c>
      <c r="E203">
        <v>83.699999999999989</v>
      </c>
      <c r="F203">
        <v>83.19</v>
      </c>
      <c r="G203">
        <v>82.679999999999993</v>
      </c>
      <c r="H203">
        <v>82.22</v>
      </c>
      <c r="I203">
        <v>81.759999999999991</v>
      </c>
      <c r="J203">
        <v>81.319999999999993</v>
      </c>
      <c r="K203">
        <v>80.86999999999999</v>
      </c>
      <c r="L203">
        <v>80.39</v>
      </c>
      <c r="M203">
        <v>79.929999999999993</v>
      </c>
      <c r="N203">
        <v>79.489999999999995</v>
      </c>
      <c r="O203">
        <v>79.069999999999993</v>
      </c>
    </row>
    <row r="204" spans="1:15" x14ac:dyDescent="0.35">
      <c r="A204" s="1">
        <v>45145</v>
      </c>
      <c r="B204">
        <v>84.16</v>
      </c>
      <c r="C204">
        <v>83.71</v>
      </c>
      <c r="D204">
        <v>83.24</v>
      </c>
      <c r="E204">
        <v>82.75</v>
      </c>
      <c r="F204">
        <v>82.27</v>
      </c>
      <c r="G204">
        <v>81.8</v>
      </c>
      <c r="H204">
        <v>81.349999999999994</v>
      </c>
      <c r="I204">
        <v>80.91</v>
      </c>
      <c r="J204">
        <v>80.48</v>
      </c>
      <c r="K204">
        <v>80.039999999999992</v>
      </c>
      <c r="L204">
        <v>79.59</v>
      </c>
      <c r="M204">
        <v>79.14</v>
      </c>
      <c r="N204">
        <v>78.709999999999994</v>
      </c>
      <c r="O204">
        <v>78.3</v>
      </c>
    </row>
    <row r="205" spans="1:15" x14ac:dyDescent="0.35">
      <c r="A205" s="1">
        <v>45142</v>
      </c>
      <c r="B205">
        <v>85.17</v>
      </c>
      <c r="C205">
        <v>84.62</v>
      </c>
      <c r="D205">
        <v>84.100000000000009</v>
      </c>
      <c r="E205">
        <v>83.56</v>
      </c>
      <c r="F205">
        <v>83.030000000000015</v>
      </c>
      <c r="G205">
        <v>82.500000000000014</v>
      </c>
      <c r="H205">
        <v>82.01</v>
      </c>
      <c r="I205">
        <v>81.530000000000015</v>
      </c>
      <c r="J205">
        <v>81.070000000000007</v>
      </c>
      <c r="K205">
        <v>80.600000000000009</v>
      </c>
      <c r="L205">
        <v>80.100000000000009</v>
      </c>
      <c r="M205">
        <v>79.62</v>
      </c>
      <c r="N205">
        <v>79.17</v>
      </c>
      <c r="O205">
        <v>78.720000000000013</v>
      </c>
    </row>
    <row r="206" spans="1:15" x14ac:dyDescent="0.35">
      <c r="A206" s="1">
        <v>45141</v>
      </c>
      <c r="B206">
        <v>83.8</v>
      </c>
      <c r="C206">
        <v>83.33</v>
      </c>
      <c r="D206">
        <v>82.86</v>
      </c>
      <c r="E206">
        <v>82.37</v>
      </c>
      <c r="F206">
        <v>81.88</v>
      </c>
      <c r="G206">
        <v>81.400000000000006</v>
      </c>
      <c r="H206">
        <v>80.94</v>
      </c>
      <c r="I206">
        <v>80.47</v>
      </c>
      <c r="J206">
        <v>80.03</v>
      </c>
      <c r="K206">
        <v>79.569999999999993</v>
      </c>
      <c r="L206">
        <v>79.09</v>
      </c>
      <c r="M206">
        <v>78.63</v>
      </c>
      <c r="N206">
        <v>78.19</v>
      </c>
      <c r="O206">
        <v>77.760000000000005</v>
      </c>
    </row>
    <row r="207" spans="1:15" x14ac:dyDescent="0.35">
      <c r="A207" s="1">
        <v>45140</v>
      </c>
      <c r="B207">
        <v>81.77</v>
      </c>
      <c r="C207">
        <v>81.41</v>
      </c>
      <c r="D207">
        <v>81.010000000000005</v>
      </c>
      <c r="E207">
        <v>80.599999999999994</v>
      </c>
      <c r="F207">
        <v>80.17</v>
      </c>
      <c r="G207">
        <v>79.739999999999995</v>
      </c>
      <c r="H207">
        <v>79.3</v>
      </c>
      <c r="I207">
        <v>78.87</v>
      </c>
      <c r="J207">
        <v>78.45</v>
      </c>
      <c r="K207">
        <v>78.02</v>
      </c>
      <c r="L207">
        <v>77.570000000000007</v>
      </c>
      <c r="M207">
        <v>77.13</v>
      </c>
      <c r="N207">
        <v>76.710000000000008</v>
      </c>
      <c r="O207">
        <v>76.31</v>
      </c>
    </row>
    <row r="208" spans="1:15" x14ac:dyDescent="0.35">
      <c r="A208" s="1">
        <v>45139</v>
      </c>
      <c r="B208">
        <v>83.51</v>
      </c>
      <c r="C208">
        <v>83.06</v>
      </c>
      <c r="D208">
        <v>82.6</v>
      </c>
      <c r="E208">
        <v>82.12</v>
      </c>
      <c r="F208">
        <v>81.63</v>
      </c>
      <c r="G208">
        <v>81.13</v>
      </c>
      <c r="H208">
        <v>80.650000000000006</v>
      </c>
      <c r="I208">
        <v>80.180000000000007</v>
      </c>
      <c r="J208">
        <v>79.72</v>
      </c>
      <c r="K208">
        <v>79.25</v>
      </c>
      <c r="L208">
        <v>78.77</v>
      </c>
      <c r="M208">
        <v>78.31</v>
      </c>
      <c r="N208">
        <v>77.89</v>
      </c>
      <c r="O208">
        <v>77.48</v>
      </c>
    </row>
    <row r="209" spans="1:15" x14ac:dyDescent="0.35">
      <c r="A209" s="1">
        <v>45138</v>
      </c>
      <c r="B209">
        <v>83.9</v>
      </c>
      <c r="C209">
        <v>83.42</v>
      </c>
      <c r="D209">
        <v>82.940000000000012</v>
      </c>
      <c r="E209">
        <v>82.45</v>
      </c>
      <c r="F209">
        <v>81.95</v>
      </c>
      <c r="G209">
        <v>81.45</v>
      </c>
      <c r="H209">
        <v>80.960000000000008</v>
      </c>
      <c r="I209">
        <v>80.470000000000013</v>
      </c>
      <c r="J209">
        <v>80.000000000000014</v>
      </c>
      <c r="K209">
        <v>79.530000000000015</v>
      </c>
      <c r="L209">
        <v>79.040000000000006</v>
      </c>
      <c r="M209">
        <v>78.580000000000013</v>
      </c>
      <c r="N209">
        <v>78.150000000000006</v>
      </c>
      <c r="O209">
        <v>77.73</v>
      </c>
    </row>
    <row r="210" spans="1:15" x14ac:dyDescent="0.35">
      <c r="A210" s="1">
        <v>45135</v>
      </c>
      <c r="B210">
        <v>82.83</v>
      </c>
      <c r="C210">
        <v>82.43</v>
      </c>
      <c r="D210">
        <v>82.01</v>
      </c>
      <c r="E210">
        <v>81.569999999999993</v>
      </c>
      <c r="F210">
        <v>81.099999999999994</v>
      </c>
      <c r="G210">
        <v>80.650000000000006</v>
      </c>
      <c r="H210">
        <v>80.180000000000007</v>
      </c>
      <c r="I210">
        <v>79.73</v>
      </c>
      <c r="J210">
        <v>79.28</v>
      </c>
      <c r="K210">
        <v>78.84</v>
      </c>
      <c r="L210">
        <v>78.41</v>
      </c>
      <c r="M210">
        <v>77.97</v>
      </c>
      <c r="N210">
        <v>77.56</v>
      </c>
      <c r="O210">
        <v>77.16</v>
      </c>
    </row>
    <row r="211" spans="1:15" x14ac:dyDescent="0.35">
      <c r="A211" s="1">
        <v>45134</v>
      </c>
      <c r="B211">
        <v>82.34</v>
      </c>
      <c r="C211">
        <v>81.88</v>
      </c>
      <c r="D211">
        <v>81.430000000000007</v>
      </c>
      <c r="E211">
        <v>80.95</v>
      </c>
      <c r="F211">
        <v>80.48</v>
      </c>
      <c r="G211">
        <v>80.02</v>
      </c>
      <c r="H211">
        <v>79.58</v>
      </c>
      <c r="I211">
        <v>79.14</v>
      </c>
      <c r="J211">
        <v>78.709999999999994</v>
      </c>
      <c r="K211">
        <v>78.290000000000006</v>
      </c>
      <c r="L211">
        <v>77.849999999999994</v>
      </c>
      <c r="M211">
        <v>77.42</v>
      </c>
      <c r="N211">
        <v>77.010000000000005</v>
      </c>
      <c r="O211">
        <v>76.62</v>
      </c>
    </row>
    <row r="212" spans="1:15" x14ac:dyDescent="0.35">
      <c r="A212" s="1">
        <v>45133</v>
      </c>
      <c r="B212">
        <v>81.260000000000005</v>
      </c>
      <c r="C212">
        <v>80.88000000000001</v>
      </c>
      <c r="D212">
        <v>80.490000000000009</v>
      </c>
      <c r="E212">
        <v>80.070000000000007</v>
      </c>
      <c r="F212">
        <v>79.63000000000001</v>
      </c>
      <c r="G212">
        <v>79.2</v>
      </c>
      <c r="H212">
        <v>78.8</v>
      </c>
      <c r="I212">
        <v>78.400000000000006</v>
      </c>
      <c r="J212">
        <v>78.010000000000005</v>
      </c>
      <c r="K212">
        <v>77.62</v>
      </c>
      <c r="L212">
        <v>77.210000000000008</v>
      </c>
      <c r="M212">
        <v>76.81</v>
      </c>
      <c r="N212">
        <v>76.430000000000007</v>
      </c>
      <c r="O212">
        <v>76.06</v>
      </c>
    </row>
    <row r="213" spans="1:15" x14ac:dyDescent="0.35">
      <c r="A213" s="1">
        <v>45132</v>
      </c>
      <c r="B213">
        <v>82.079999999999984</v>
      </c>
      <c r="C213">
        <v>81.649999999999991</v>
      </c>
      <c r="D213">
        <v>81.199999999999989</v>
      </c>
      <c r="E213">
        <v>80.709999999999994</v>
      </c>
      <c r="F213">
        <v>80.219999999999985</v>
      </c>
      <c r="G213">
        <v>79.739999999999995</v>
      </c>
      <c r="H213">
        <v>79.299999999999983</v>
      </c>
      <c r="I213">
        <v>78.859999999999985</v>
      </c>
      <c r="J213">
        <v>78.439999999999984</v>
      </c>
      <c r="K213">
        <v>78.019999999999982</v>
      </c>
      <c r="L213">
        <v>77.589999999999989</v>
      </c>
      <c r="M213">
        <v>77.169999999999987</v>
      </c>
      <c r="N213">
        <v>76.769999999999982</v>
      </c>
      <c r="O213">
        <v>76.38</v>
      </c>
    </row>
    <row r="214" spans="1:15" x14ac:dyDescent="0.35">
      <c r="A214" s="1">
        <v>45131</v>
      </c>
      <c r="B214">
        <v>81.19</v>
      </c>
      <c r="C214">
        <v>80.850000000000009</v>
      </c>
      <c r="D214">
        <v>80.47</v>
      </c>
      <c r="E214">
        <v>80.03</v>
      </c>
      <c r="F214">
        <v>79.58</v>
      </c>
      <c r="G214">
        <v>79.14</v>
      </c>
      <c r="H214">
        <v>78.72</v>
      </c>
      <c r="I214">
        <v>78.320000000000007</v>
      </c>
      <c r="J214">
        <v>77.92</v>
      </c>
      <c r="K214">
        <v>77.510000000000005</v>
      </c>
      <c r="L214">
        <v>77.11</v>
      </c>
      <c r="M214">
        <v>76.710000000000008</v>
      </c>
      <c r="N214">
        <v>76.33</v>
      </c>
      <c r="O214">
        <v>75.97</v>
      </c>
    </row>
    <row r="215" spans="1:15" x14ac:dyDescent="0.35">
      <c r="A215" s="1">
        <v>45128</v>
      </c>
      <c r="B215">
        <v>79.569999999999993</v>
      </c>
      <c r="C215">
        <v>79.28</v>
      </c>
      <c r="D215">
        <v>78.95</v>
      </c>
      <c r="E215">
        <v>78.569999999999993</v>
      </c>
      <c r="F215">
        <v>78.17</v>
      </c>
      <c r="G215">
        <v>77.78</v>
      </c>
      <c r="H215">
        <v>77.400000000000006</v>
      </c>
      <c r="I215">
        <v>77.03</v>
      </c>
      <c r="J215">
        <v>76.67</v>
      </c>
      <c r="K215">
        <v>76.3</v>
      </c>
      <c r="L215">
        <v>75.91</v>
      </c>
      <c r="M215">
        <v>75.540000000000006</v>
      </c>
      <c r="N215">
        <v>75.180000000000007</v>
      </c>
      <c r="O215">
        <v>74.84</v>
      </c>
    </row>
    <row r="216" spans="1:15" x14ac:dyDescent="0.35">
      <c r="A216" s="1">
        <v>45127</v>
      </c>
      <c r="B216">
        <v>78.250000000000014</v>
      </c>
      <c r="C216">
        <v>78.030000000000015</v>
      </c>
      <c r="D216">
        <v>77.760000000000005</v>
      </c>
      <c r="E216">
        <v>77.440000000000012</v>
      </c>
      <c r="F216">
        <v>77.12</v>
      </c>
      <c r="G216">
        <v>76.780000000000015</v>
      </c>
      <c r="H216">
        <v>76.460000000000008</v>
      </c>
      <c r="I216">
        <v>76.13000000000001</v>
      </c>
      <c r="J216">
        <v>75.81</v>
      </c>
      <c r="K216">
        <v>75.48</v>
      </c>
      <c r="L216">
        <v>75.12</v>
      </c>
      <c r="M216">
        <v>74.780000000000015</v>
      </c>
      <c r="N216">
        <v>74.440000000000012</v>
      </c>
      <c r="O216">
        <v>74.140000000000015</v>
      </c>
    </row>
    <row r="217" spans="1:15" x14ac:dyDescent="0.35">
      <c r="A217" s="1">
        <v>45126</v>
      </c>
      <c r="B217">
        <v>77.740000000000009</v>
      </c>
      <c r="C217">
        <v>77.56</v>
      </c>
      <c r="D217">
        <v>77.31</v>
      </c>
      <c r="E217">
        <v>77.02</v>
      </c>
      <c r="F217">
        <v>76.72</v>
      </c>
      <c r="G217">
        <v>76.41</v>
      </c>
      <c r="H217">
        <v>76.09</v>
      </c>
      <c r="I217">
        <v>75.77</v>
      </c>
      <c r="J217">
        <v>75.45</v>
      </c>
      <c r="K217">
        <v>75.12</v>
      </c>
      <c r="L217">
        <v>74.77</v>
      </c>
      <c r="M217">
        <v>74.44</v>
      </c>
      <c r="N217">
        <v>74.11</v>
      </c>
      <c r="O217">
        <v>73.81</v>
      </c>
    </row>
    <row r="218" spans="1:15" x14ac:dyDescent="0.35">
      <c r="A218" s="1">
        <v>45125</v>
      </c>
      <c r="B218">
        <v>78.16</v>
      </c>
      <c r="C218">
        <v>77.92</v>
      </c>
      <c r="D218">
        <v>77.64</v>
      </c>
      <c r="E218">
        <v>77.33</v>
      </c>
      <c r="F218">
        <v>76.989999999999995</v>
      </c>
      <c r="G218">
        <v>76.63</v>
      </c>
      <c r="H218">
        <v>76.27</v>
      </c>
      <c r="I218">
        <v>75.900000000000006</v>
      </c>
      <c r="J218">
        <v>75.540000000000006</v>
      </c>
      <c r="K218">
        <v>75.19</v>
      </c>
      <c r="L218">
        <v>74.819999999999993</v>
      </c>
      <c r="M218">
        <v>74.459999999999994</v>
      </c>
      <c r="N218">
        <v>74.11</v>
      </c>
      <c r="O218">
        <v>73.790000000000006</v>
      </c>
    </row>
    <row r="219" spans="1:15" x14ac:dyDescent="0.35">
      <c r="A219" s="1">
        <v>45124</v>
      </c>
      <c r="B219">
        <v>76.709999999999994</v>
      </c>
      <c r="C219">
        <v>76.52</v>
      </c>
      <c r="D219">
        <v>76.289999999999992</v>
      </c>
      <c r="E219">
        <v>76.039999999999992</v>
      </c>
      <c r="F219">
        <v>75.739999999999995</v>
      </c>
      <c r="G219">
        <v>75.42</v>
      </c>
      <c r="H219">
        <v>75.08</v>
      </c>
      <c r="I219">
        <v>74.739999999999995</v>
      </c>
      <c r="J219">
        <v>74.399999999999991</v>
      </c>
      <c r="K219">
        <v>74.069999999999993</v>
      </c>
      <c r="L219">
        <v>73.72</v>
      </c>
      <c r="M219">
        <v>73.38</v>
      </c>
      <c r="N219">
        <v>73.05</v>
      </c>
      <c r="O219">
        <v>72.75</v>
      </c>
    </row>
    <row r="220" spans="1:15" x14ac:dyDescent="0.35">
      <c r="A220" s="1">
        <v>45121</v>
      </c>
      <c r="B220">
        <v>78.089999999999989</v>
      </c>
      <c r="C220">
        <v>77.819999999999993</v>
      </c>
      <c r="D220">
        <v>77.52</v>
      </c>
      <c r="E220">
        <v>77.19</v>
      </c>
      <c r="F220">
        <v>76.83</v>
      </c>
      <c r="G220">
        <v>76.45</v>
      </c>
      <c r="H220">
        <v>76.069999999999993</v>
      </c>
      <c r="I220">
        <v>75.679999999999993</v>
      </c>
      <c r="J220">
        <v>75.31</v>
      </c>
      <c r="K220">
        <v>74.929999999999993</v>
      </c>
      <c r="L220">
        <v>74.539999999999992</v>
      </c>
      <c r="M220">
        <v>74.16</v>
      </c>
      <c r="N220">
        <v>73.8</v>
      </c>
      <c r="O220">
        <v>73.45</v>
      </c>
    </row>
    <row r="221" spans="1:15" x14ac:dyDescent="0.35">
      <c r="A221" s="1">
        <v>45120</v>
      </c>
      <c r="B221">
        <v>79.28</v>
      </c>
      <c r="C221">
        <v>78.989999999999995</v>
      </c>
      <c r="D221">
        <v>78.649999999999991</v>
      </c>
      <c r="E221">
        <v>78.259999999999991</v>
      </c>
      <c r="F221">
        <v>77.86</v>
      </c>
      <c r="G221">
        <v>77.45</v>
      </c>
      <c r="H221">
        <v>77.03</v>
      </c>
      <c r="I221">
        <v>76.61</v>
      </c>
      <c r="J221">
        <v>76.22999999999999</v>
      </c>
      <c r="K221">
        <v>75.839999999999989</v>
      </c>
      <c r="L221">
        <v>75.44</v>
      </c>
      <c r="M221">
        <v>75.05</v>
      </c>
      <c r="N221">
        <v>74.649999999999991</v>
      </c>
      <c r="O221">
        <v>74.289999999999992</v>
      </c>
    </row>
    <row r="222" spans="1:15" x14ac:dyDescent="0.35">
      <c r="A222" s="1">
        <v>45119</v>
      </c>
      <c r="B222">
        <v>78.14</v>
      </c>
      <c r="C222">
        <v>77.849999999999994</v>
      </c>
      <c r="D222">
        <v>77.509999999999991</v>
      </c>
      <c r="E222">
        <v>77.14</v>
      </c>
      <c r="F222">
        <v>76.759999999999991</v>
      </c>
      <c r="G222">
        <v>76.38</v>
      </c>
      <c r="H222">
        <v>76</v>
      </c>
      <c r="I222">
        <v>75.63</v>
      </c>
      <c r="J222">
        <v>75.27</v>
      </c>
      <c r="K222">
        <v>74.899999999999991</v>
      </c>
      <c r="L222">
        <v>74.52</v>
      </c>
      <c r="M222">
        <v>74.14</v>
      </c>
      <c r="N222">
        <v>73.77</v>
      </c>
      <c r="O222">
        <v>73.429999999999993</v>
      </c>
    </row>
    <row r="223" spans="1:15" x14ac:dyDescent="0.35">
      <c r="A223" s="1">
        <v>45118</v>
      </c>
      <c r="B223">
        <v>77.41</v>
      </c>
      <c r="C223">
        <v>77.14</v>
      </c>
      <c r="D223">
        <v>76.81</v>
      </c>
      <c r="E223">
        <v>76.460000000000008</v>
      </c>
      <c r="F223">
        <v>76.11</v>
      </c>
      <c r="G223">
        <v>75.75</v>
      </c>
      <c r="H223">
        <v>75.400000000000006</v>
      </c>
      <c r="I223">
        <v>75.06</v>
      </c>
      <c r="J223">
        <v>74.72</v>
      </c>
      <c r="K223">
        <v>74.400000000000006</v>
      </c>
      <c r="L223">
        <v>74.040000000000006</v>
      </c>
      <c r="M223">
        <v>73.7</v>
      </c>
      <c r="N223">
        <v>73.350000000000009</v>
      </c>
      <c r="O223">
        <v>73.03</v>
      </c>
    </row>
    <row r="224" spans="1:15" x14ac:dyDescent="0.35">
      <c r="A224" s="1">
        <v>45117</v>
      </c>
      <c r="B224">
        <v>75.650000000000006</v>
      </c>
      <c r="C224">
        <v>75.400000000000006</v>
      </c>
      <c r="D224">
        <v>75.09</v>
      </c>
      <c r="E224">
        <v>74.77</v>
      </c>
      <c r="F224">
        <v>74.460000000000008</v>
      </c>
      <c r="G224">
        <v>74.150000000000006</v>
      </c>
      <c r="H224">
        <v>73.850000000000009</v>
      </c>
      <c r="I224">
        <v>73.55</v>
      </c>
      <c r="J224">
        <v>73.260000000000005</v>
      </c>
      <c r="K224">
        <v>72.97</v>
      </c>
      <c r="L224">
        <v>72.650000000000006</v>
      </c>
      <c r="M224">
        <v>72.34</v>
      </c>
      <c r="N224">
        <v>72.03</v>
      </c>
      <c r="O224">
        <v>71.73</v>
      </c>
    </row>
    <row r="225" spans="1:15" x14ac:dyDescent="0.35">
      <c r="A225" s="1">
        <v>45114</v>
      </c>
      <c r="B225">
        <v>76.61999999999999</v>
      </c>
      <c r="C225">
        <v>76.289999999999992</v>
      </c>
      <c r="D225">
        <v>75.899999999999991</v>
      </c>
      <c r="E225">
        <v>75.509999999999991</v>
      </c>
      <c r="F225">
        <v>75.11</v>
      </c>
      <c r="G225">
        <v>74.72</v>
      </c>
      <c r="H225">
        <v>74.349999999999994</v>
      </c>
      <c r="I225">
        <v>74</v>
      </c>
      <c r="J225">
        <v>73.649999999999991</v>
      </c>
      <c r="K225">
        <v>73.309999999999988</v>
      </c>
      <c r="L225">
        <v>72.949999999999989</v>
      </c>
      <c r="M225">
        <v>72.589999999999989</v>
      </c>
      <c r="N225">
        <v>72.239999999999995</v>
      </c>
      <c r="O225">
        <v>71.91</v>
      </c>
    </row>
    <row r="226" spans="1:15" x14ac:dyDescent="0.35">
      <c r="A226" s="1">
        <v>45113</v>
      </c>
      <c r="B226">
        <v>74.690000000000012</v>
      </c>
      <c r="C226">
        <v>74.460000000000008</v>
      </c>
      <c r="D226">
        <v>74.180000000000007</v>
      </c>
      <c r="E226">
        <v>73.89</v>
      </c>
      <c r="F226">
        <v>73.59</v>
      </c>
      <c r="G226">
        <v>73.28</v>
      </c>
      <c r="H226">
        <v>73</v>
      </c>
      <c r="I226">
        <v>72.72</v>
      </c>
      <c r="J226">
        <v>72.45</v>
      </c>
      <c r="K226">
        <v>72.160000000000011</v>
      </c>
      <c r="L226">
        <v>71.86</v>
      </c>
      <c r="M226">
        <v>71.56</v>
      </c>
      <c r="N226">
        <v>71.25</v>
      </c>
      <c r="O226">
        <v>70.98</v>
      </c>
    </row>
    <row r="227" spans="1:15" x14ac:dyDescent="0.35">
      <c r="A227" s="1">
        <v>45112</v>
      </c>
      <c r="B227">
        <v>74.38</v>
      </c>
      <c r="C227">
        <v>74.22</v>
      </c>
      <c r="D227">
        <v>74</v>
      </c>
      <c r="E227">
        <v>73.75</v>
      </c>
      <c r="F227">
        <v>73.48</v>
      </c>
      <c r="G227">
        <v>73.2</v>
      </c>
      <c r="H227">
        <v>72.94</v>
      </c>
      <c r="I227">
        <v>72.67</v>
      </c>
      <c r="J227">
        <v>72.400000000000006</v>
      </c>
      <c r="K227">
        <v>72.13</v>
      </c>
      <c r="L227">
        <v>71.83</v>
      </c>
      <c r="M227">
        <v>71.540000000000006</v>
      </c>
      <c r="N227">
        <v>71.239999999999995</v>
      </c>
      <c r="O227">
        <v>70.97</v>
      </c>
    </row>
    <row r="228" spans="1:15" x14ac:dyDescent="0.35">
      <c r="A228" s="1">
        <v>45111</v>
      </c>
      <c r="B228">
        <v>73.45</v>
      </c>
      <c r="C228">
        <v>73.39</v>
      </c>
      <c r="D228">
        <v>73.25</v>
      </c>
      <c r="E228">
        <v>73.070000000000007</v>
      </c>
      <c r="F228">
        <v>72.87</v>
      </c>
      <c r="G228">
        <v>72.650000000000006</v>
      </c>
      <c r="H228">
        <v>72.430000000000007</v>
      </c>
      <c r="I228">
        <v>72.19</v>
      </c>
      <c r="J228">
        <v>71.95</v>
      </c>
      <c r="K228">
        <v>71.69</v>
      </c>
      <c r="L228">
        <v>71.400000000000006</v>
      </c>
      <c r="M228">
        <v>71.12</v>
      </c>
      <c r="N228">
        <v>70.83</v>
      </c>
      <c r="O228">
        <v>70.570000000000007</v>
      </c>
    </row>
    <row r="229" spans="1:15" x14ac:dyDescent="0.35">
      <c r="A229" s="1">
        <v>45110</v>
      </c>
      <c r="B229">
        <v>73.45</v>
      </c>
      <c r="C229">
        <v>73.39</v>
      </c>
      <c r="D229">
        <v>73.25</v>
      </c>
      <c r="E229">
        <v>73.070000000000007</v>
      </c>
      <c r="F229">
        <v>72.87</v>
      </c>
      <c r="G229">
        <v>72.650000000000006</v>
      </c>
      <c r="H229">
        <v>72.430000000000007</v>
      </c>
      <c r="I229">
        <v>72.19</v>
      </c>
      <c r="J229">
        <v>71.95</v>
      </c>
      <c r="K229">
        <v>71.69</v>
      </c>
      <c r="L229">
        <v>71.400000000000006</v>
      </c>
      <c r="M229">
        <v>71.12</v>
      </c>
      <c r="N229">
        <v>70.83</v>
      </c>
      <c r="O229">
        <v>70.570000000000007</v>
      </c>
    </row>
    <row r="230" spans="1:15" x14ac:dyDescent="0.35">
      <c r="A230" s="1">
        <v>45107</v>
      </c>
      <c r="B230">
        <v>73.45</v>
      </c>
      <c r="C230">
        <v>73.39</v>
      </c>
      <c r="D230">
        <v>73.25</v>
      </c>
      <c r="E230">
        <v>73.070000000000007</v>
      </c>
      <c r="F230">
        <v>72.87</v>
      </c>
      <c r="G230">
        <v>72.650000000000006</v>
      </c>
      <c r="H230">
        <v>72.430000000000007</v>
      </c>
      <c r="I230">
        <v>72.19</v>
      </c>
      <c r="J230">
        <v>71.95</v>
      </c>
      <c r="K230">
        <v>71.69</v>
      </c>
      <c r="L230">
        <v>71.400000000000006</v>
      </c>
      <c r="M230">
        <v>71.12</v>
      </c>
      <c r="N230">
        <v>70.83</v>
      </c>
      <c r="O230">
        <v>70.570000000000007</v>
      </c>
    </row>
    <row r="231" spans="1:15" x14ac:dyDescent="0.35">
      <c r="A231" s="1">
        <v>45106</v>
      </c>
      <c r="B231">
        <v>72.61999999999999</v>
      </c>
      <c r="C231">
        <v>72.64</v>
      </c>
      <c r="D231">
        <v>72.569999999999993</v>
      </c>
      <c r="E231">
        <v>72.44</v>
      </c>
      <c r="F231">
        <v>72.28</v>
      </c>
      <c r="G231">
        <v>72.089999999999989</v>
      </c>
      <c r="H231">
        <v>71.89</v>
      </c>
      <c r="I231">
        <v>71.679999999999993</v>
      </c>
      <c r="J231">
        <v>71.449999999999989</v>
      </c>
      <c r="K231">
        <v>71.199999999999989</v>
      </c>
      <c r="L231">
        <v>70.919999999999987</v>
      </c>
      <c r="M231">
        <v>70.649999999999991</v>
      </c>
      <c r="N231">
        <v>70.36999999999999</v>
      </c>
      <c r="O231">
        <v>70.11999999999999</v>
      </c>
    </row>
    <row r="232" spans="1:15" x14ac:dyDescent="0.35">
      <c r="A232" s="1">
        <v>45105</v>
      </c>
      <c r="B232">
        <v>72.33</v>
      </c>
      <c r="C232">
        <v>72.36999999999999</v>
      </c>
      <c r="D232">
        <v>72.33</v>
      </c>
      <c r="E232">
        <v>72.239999999999995</v>
      </c>
      <c r="F232">
        <v>72.099999999999994</v>
      </c>
      <c r="G232">
        <v>71.94</v>
      </c>
      <c r="H232">
        <v>71.759999999999991</v>
      </c>
      <c r="I232">
        <v>71.55</v>
      </c>
      <c r="J232">
        <v>71.33</v>
      </c>
      <c r="K232">
        <v>71.099999999999994</v>
      </c>
      <c r="L232">
        <v>70.83</v>
      </c>
      <c r="M232">
        <v>70.559999999999988</v>
      </c>
      <c r="N232">
        <v>70.3</v>
      </c>
      <c r="O232">
        <v>70.059999999999988</v>
      </c>
    </row>
    <row r="233" spans="1:15" x14ac:dyDescent="0.35">
      <c r="A233" s="1">
        <v>45104</v>
      </c>
      <c r="B233">
        <v>70.5</v>
      </c>
      <c r="C233">
        <v>70.589999999999989</v>
      </c>
      <c r="D233">
        <v>70.61</v>
      </c>
      <c r="E233">
        <v>70.569999999999993</v>
      </c>
      <c r="F233">
        <v>70.489999999999995</v>
      </c>
      <c r="G233">
        <v>70.38</v>
      </c>
      <c r="H233">
        <v>70.25</v>
      </c>
      <c r="I233">
        <v>70.099999999999994</v>
      </c>
      <c r="J233">
        <v>69.919999999999987</v>
      </c>
      <c r="K233">
        <v>69.72999999999999</v>
      </c>
      <c r="L233">
        <v>69.52</v>
      </c>
      <c r="M233">
        <v>69.309999999999988</v>
      </c>
      <c r="N233">
        <v>69.089999999999989</v>
      </c>
      <c r="O233">
        <v>68.899999999999991</v>
      </c>
    </row>
    <row r="234" spans="1:15" x14ac:dyDescent="0.35">
      <c r="A234" s="1">
        <v>45103</v>
      </c>
      <c r="B234">
        <v>71.94</v>
      </c>
      <c r="C234">
        <v>71.949999999999989</v>
      </c>
      <c r="D234">
        <v>71.88</v>
      </c>
      <c r="E234">
        <v>71.759999999999991</v>
      </c>
      <c r="F234">
        <v>71.58</v>
      </c>
      <c r="G234">
        <v>71.38</v>
      </c>
      <c r="H234">
        <v>71.149999999999991</v>
      </c>
      <c r="I234">
        <v>70.899999999999991</v>
      </c>
      <c r="J234">
        <v>70.639999999999986</v>
      </c>
      <c r="K234">
        <v>70.389999999999986</v>
      </c>
      <c r="L234">
        <v>70.11999999999999</v>
      </c>
      <c r="M234">
        <v>69.849999999999994</v>
      </c>
      <c r="N234">
        <v>69.58</v>
      </c>
      <c r="O234">
        <v>69.339999999999989</v>
      </c>
    </row>
    <row r="235" spans="1:15" x14ac:dyDescent="0.35">
      <c r="A235" s="1">
        <v>45100</v>
      </c>
      <c r="B235">
        <v>71.649999999999991</v>
      </c>
      <c r="C235">
        <v>71.649999999999991</v>
      </c>
      <c r="D235">
        <v>71.569999999999993</v>
      </c>
      <c r="E235">
        <v>71.429999999999993</v>
      </c>
      <c r="F235">
        <v>71.239999999999995</v>
      </c>
      <c r="G235">
        <v>71.02</v>
      </c>
      <c r="H235">
        <v>70.78</v>
      </c>
      <c r="I235">
        <v>70.510000000000005</v>
      </c>
      <c r="J235">
        <v>70.25</v>
      </c>
      <c r="K235">
        <v>70</v>
      </c>
      <c r="L235">
        <v>69.73</v>
      </c>
      <c r="M235">
        <v>69.47</v>
      </c>
      <c r="N235">
        <v>69.2</v>
      </c>
      <c r="O235">
        <v>68.959999999999994</v>
      </c>
    </row>
    <row r="236" spans="1:15" x14ac:dyDescent="0.35">
      <c r="A236" s="1">
        <v>45099</v>
      </c>
      <c r="B236">
        <v>71.83</v>
      </c>
      <c r="C236">
        <v>71.790000000000006</v>
      </c>
      <c r="D236">
        <v>71.67</v>
      </c>
      <c r="E236">
        <v>71.490000000000009</v>
      </c>
      <c r="F236">
        <v>71.28</v>
      </c>
      <c r="G236">
        <v>71.040000000000006</v>
      </c>
      <c r="H236">
        <v>70.8</v>
      </c>
      <c r="I236">
        <v>70.540000000000006</v>
      </c>
      <c r="J236">
        <v>70.3</v>
      </c>
      <c r="K236">
        <v>70.05</v>
      </c>
      <c r="L236">
        <v>69.78</v>
      </c>
      <c r="M236">
        <v>69.53</v>
      </c>
      <c r="N236">
        <v>69.28</v>
      </c>
      <c r="O236">
        <v>69.06</v>
      </c>
    </row>
    <row r="237" spans="1:15" x14ac:dyDescent="0.35">
      <c r="A237" s="1">
        <v>45098</v>
      </c>
      <c r="B237">
        <v>74.589999999999989</v>
      </c>
      <c r="C237">
        <v>74.41</v>
      </c>
      <c r="D237">
        <v>74.16</v>
      </c>
      <c r="E237">
        <v>73.86999999999999</v>
      </c>
      <c r="F237">
        <v>73.539999999999992</v>
      </c>
      <c r="G237">
        <v>73.22</v>
      </c>
      <c r="H237">
        <v>72.899999999999991</v>
      </c>
      <c r="I237">
        <v>72.599999999999994</v>
      </c>
      <c r="J237">
        <v>72.3</v>
      </c>
      <c r="K237">
        <v>72.009999999999991</v>
      </c>
      <c r="L237">
        <v>71.709999999999994</v>
      </c>
      <c r="M237">
        <v>71.41</v>
      </c>
      <c r="N237">
        <v>71.11</v>
      </c>
      <c r="O237">
        <v>70.83</v>
      </c>
    </row>
    <row r="238" spans="1:15" x14ac:dyDescent="0.35">
      <c r="A238" s="1">
        <v>45097</v>
      </c>
      <c r="B238">
        <v>73.38000000000001</v>
      </c>
      <c r="C238">
        <v>73.2</v>
      </c>
      <c r="D238">
        <v>72.95</v>
      </c>
      <c r="E238">
        <v>72.69</v>
      </c>
      <c r="F238">
        <v>72.39</v>
      </c>
      <c r="G238">
        <v>72.09</v>
      </c>
      <c r="H238">
        <v>71.790000000000006</v>
      </c>
      <c r="I238">
        <v>71.52</v>
      </c>
      <c r="J238">
        <v>71.25</v>
      </c>
      <c r="K238">
        <v>70.98</v>
      </c>
      <c r="L238">
        <v>70.7</v>
      </c>
      <c r="M238">
        <v>70.42</v>
      </c>
      <c r="N238">
        <v>70.14</v>
      </c>
      <c r="O238">
        <v>69.89</v>
      </c>
    </row>
    <row r="239" spans="1:15" x14ac:dyDescent="0.35">
      <c r="A239" s="1">
        <v>45096</v>
      </c>
      <c r="B239">
        <v>73.92</v>
      </c>
      <c r="C239">
        <v>73.75</v>
      </c>
      <c r="D239">
        <v>73.510000000000005</v>
      </c>
      <c r="E239">
        <v>73.23</v>
      </c>
      <c r="F239">
        <v>72.930000000000007</v>
      </c>
      <c r="G239">
        <v>72.62</v>
      </c>
      <c r="H239">
        <v>72.319999999999993</v>
      </c>
      <c r="I239">
        <v>72.02</v>
      </c>
      <c r="J239">
        <v>71.739999999999995</v>
      </c>
      <c r="K239">
        <v>71.459999999999994</v>
      </c>
      <c r="L239">
        <v>71.16</v>
      </c>
      <c r="M239">
        <v>70.86</v>
      </c>
      <c r="N239">
        <v>70.569999999999993</v>
      </c>
      <c r="O239">
        <v>70.3</v>
      </c>
    </row>
    <row r="240" spans="1:15" x14ac:dyDescent="0.35">
      <c r="A240" s="1">
        <v>45093</v>
      </c>
      <c r="B240">
        <v>73.92</v>
      </c>
      <c r="C240">
        <v>73.75</v>
      </c>
      <c r="D240">
        <v>73.510000000000005</v>
      </c>
      <c r="E240">
        <v>73.23</v>
      </c>
      <c r="F240">
        <v>72.930000000000007</v>
      </c>
      <c r="G240">
        <v>72.62</v>
      </c>
      <c r="H240">
        <v>72.319999999999993</v>
      </c>
      <c r="I240">
        <v>72.02</v>
      </c>
      <c r="J240">
        <v>71.739999999999995</v>
      </c>
      <c r="K240">
        <v>71.459999999999994</v>
      </c>
      <c r="L240">
        <v>71.16</v>
      </c>
      <c r="M240">
        <v>70.86</v>
      </c>
      <c r="N240">
        <v>70.569999999999993</v>
      </c>
      <c r="O240">
        <v>70.3</v>
      </c>
    </row>
    <row r="241" spans="1:15" x14ac:dyDescent="0.35">
      <c r="A241" s="1">
        <v>45092</v>
      </c>
      <c r="B241">
        <v>73.139999999999986</v>
      </c>
      <c r="C241">
        <v>73.009999999999991</v>
      </c>
      <c r="D241">
        <v>72.809999999999988</v>
      </c>
      <c r="E241">
        <v>72.559999999999988</v>
      </c>
      <c r="F241">
        <v>72.279999999999987</v>
      </c>
      <c r="G241">
        <v>71.989999999999995</v>
      </c>
      <c r="H241">
        <v>71.699999999999989</v>
      </c>
      <c r="I241">
        <v>71.419999999999987</v>
      </c>
      <c r="J241">
        <v>71.139999999999986</v>
      </c>
      <c r="K241">
        <v>70.86999999999999</v>
      </c>
      <c r="L241">
        <v>70.58</v>
      </c>
      <c r="M241">
        <v>70.289999999999992</v>
      </c>
      <c r="N241">
        <v>70.02</v>
      </c>
      <c r="O241">
        <v>69.77</v>
      </c>
    </row>
    <row r="242" spans="1:15" x14ac:dyDescent="0.35">
      <c r="A242" s="1">
        <v>45091</v>
      </c>
      <c r="B242">
        <v>70.89</v>
      </c>
      <c r="C242">
        <v>70.78</v>
      </c>
      <c r="D242">
        <v>70.59</v>
      </c>
      <c r="E242">
        <v>70.37</v>
      </c>
      <c r="F242">
        <v>70.11</v>
      </c>
      <c r="G242">
        <v>69.850000000000009</v>
      </c>
      <c r="H242">
        <v>69.600000000000009</v>
      </c>
      <c r="I242">
        <v>69.350000000000009</v>
      </c>
      <c r="J242">
        <v>69.11</v>
      </c>
      <c r="K242">
        <v>68.88000000000001</v>
      </c>
      <c r="L242">
        <v>68.63000000000001</v>
      </c>
      <c r="M242">
        <v>68.38000000000001</v>
      </c>
      <c r="N242">
        <v>68.150000000000006</v>
      </c>
      <c r="O242">
        <v>67.940000000000012</v>
      </c>
    </row>
    <row r="243" spans="1:15" x14ac:dyDescent="0.35">
      <c r="A243" s="1">
        <v>45090</v>
      </c>
      <c r="B243">
        <v>71.94</v>
      </c>
      <c r="C243">
        <v>71.8</v>
      </c>
      <c r="D243">
        <v>71.589999999999989</v>
      </c>
      <c r="E243">
        <v>71.33</v>
      </c>
      <c r="F243">
        <v>71.05</v>
      </c>
      <c r="G243">
        <v>70.77</v>
      </c>
      <c r="H243">
        <v>70.489999999999995</v>
      </c>
      <c r="I243">
        <v>70.22</v>
      </c>
      <c r="J243">
        <v>69.97</v>
      </c>
      <c r="K243">
        <v>69.72</v>
      </c>
      <c r="L243">
        <v>69.449999999999989</v>
      </c>
      <c r="M243">
        <v>69.19</v>
      </c>
      <c r="N243">
        <v>68.94</v>
      </c>
      <c r="O243">
        <v>68.72</v>
      </c>
    </row>
    <row r="244" spans="1:15" x14ac:dyDescent="0.35">
      <c r="A244" s="1">
        <v>45089</v>
      </c>
      <c r="B244">
        <v>69.699999999999989</v>
      </c>
      <c r="C244">
        <v>69.559999999999988</v>
      </c>
      <c r="D244">
        <v>69.349999999999994</v>
      </c>
      <c r="E244">
        <v>69.11999999999999</v>
      </c>
      <c r="F244">
        <v>68.86999999999999</v>
      </c>
      <c r="G244">
        <v>68.61999999999999</v>
      </c>
      <c r="H244">
        <v>68.36999999999999</v>
      </c>
      <c r="I244">
        <v>68.13</v>
      </c>
      <c r="J244">
        <v>67.91</v>
      </c>
      <c r="K244">
        <v>67.69</v>
      </c>
      <c r="L244">
        <v>67.449999999999989</v>
      </c>
      <c r="M244">
        <v>67.209999999999994</v>
      </c>
      <c r="N244">
        <v>66.97999999999999</v>
      </c>
      <c r="O244">
        <v>66.779999999999987</v>
      </c>
    </row>
    <row r="245" spans="1:15" x14ac:dyDescent="0.35">
      <c r="A245" s="1">
        <v>45086</v>
      </c>
      <c r="B245">
        <v>72.61999999999999</v>
      </c>
      <c r="C245">
        <v>72.36999999999999</v>
      </c>
      <c r="D245">
        <v>72.059999999999988</v>
      </c>
      <c r="E245">
        <v>71.72999999999999</v>
      </c>
      <c r="F245">
        <v>71.399999999999991</v>
      </c>
      <c r="G245">
        <v>71.069999999999993</v>
      </c>
      <c r="H245">
        <v>70.75</v>
      </c>
      <c r="I245">
        <v>70.44</v>
      </c>
      <c r="J245">
        <v>70.149999999999991</v>
      </c>
      <c r="K245">
        <v>69.86</v>
      </c>
      <c r="L245">
        <v>69.559999999999988</v>
      </c>
      <c r="M245">
        <v>69.25</v>
      </c>
      <c r="N245">
        <v>68.97</v>
      </c>
      <c r="O245">
        <v>68.72</v>
      </c>
    </row>
    <row r="246" spans="1:15" x14ac:dyDescent="0.35">
      <c r="A246" s="1">
        <v>45085</v>
      </c>
      <c r="B246">
        <v>73.52</v>
      </c>
      <c r="C246">
        <v>73.209999999999994</v>
      </c>
      <c r="D246">
        <v>72.849999999999994</v>
      </c>
      <c r="E246">
        <v>72.459999999999994</v>
      </c>
      <c r="F246">
        <v>72.089999999999989</v>
      </c>
      <c r="G246">
        <v>71.72999999999999</v>
      </c>
      <c r="H246">
        <v>71.38</v>
      </c>
      <c r="I246">
        <v>71.039999999999992</v>
      </c>
      <c r="J246">
        <v>70.709999999999994</v>
      </c>
      <c r="K246">
        <v>70.39</v>
      </c>
      <c r="L246">
        <v>70.059999999999988</v>
      </c>
      <c r="M246">
        <v>69.72</v>
      </c>
      <c r="N246">
        <v>69.41</v>
      </c>
      <c r="O246">
        <v>69.13</v>
      </c>
    </row>
    <row r="247" spans="1:15" x14ac:dyDescent="0.35">
      <c r="A247" s="1">
        <v>45084</v>
      </c>
      <c r="B247">
        <v>74.789999999999992</v>
      </c>
      <c r="C247">
        <v>74.44</v>
      </c>
      <c r="D247">
        <v>74.059999999999988</v>
      </c>
      <c r="E247">
        <v>73.669999999999987</v>
      </c>
      <c r="F247">
        <v>73.28</v>
      </c>
      <c r="G247">
        <v>72.899999999999991</v>
      </c>
      <c r="H247">
        <v>72.53</v>
      </c>
      <c r="I247">
        <v>72.179999999999993</v>
      </c>
      <c r="J247">
        <v>71.849999999999994</v>
      </c>
      <c r="K247">
        <v>71.53</v>
      </c>
      <c r="L247">
        <v>71.19</v>
      </c>
      <c r="M247">
        <v>70.86</v>
      </c>
      <c r="N247">
        <v>70.539999999999992</v>
      </c>
      <c r="O247">
        <v>70.25</v>
      </c>
    </row>
    <row r="248" spans="1:15" x14ac:dyDescent="0.35">
      <c r="A248" s="1">
        <v>45083</v>
      </c>
      <c r="B248">
        <v>73.930000000000007</v>
      </c>
      <c r="C248">
        <v>73.570000000000007</v>
      </c>
      <c r="D248">
        <v>73.180000000000007</v>
      </c>
      <c r="E248">
        <v>72.800000000000011</v>
      </c>
      <c r="F248">
        <v>72.430000000000007</v>
      </c>
      <c r="G248">
        <v>72.050000000000011</v>
      </c>
      <c r="H248">
        <v>71.700000000000017</v>
      </c>
      <c r="I248">
        <v>71.360000000000014</v>
      </c>
      <c r="J248">
        <v>71.050000000000011</v>
      </c>
      <c r="K248">
        <v>70.740000000000009</v>
      </c>
      <c r="L248">
        <v>70.420000000000016</v>
      </c>
      <c r="M248">
        <v>70.090000000000018</v>
      </c>
      <c r="N248">
        <v>69.790000000000006</v>
      </c>
      <c r="O248">
        <v>69.52000000000001</v>
      </c>
    </row>
    <row r="249" spans="1:15" x14ac:dyDescent="0.35">
      <c r="A249" s="1">
        <v>45082</v>
      </c>
      <c r="B249">
        <v>74.33</v>
      </c>
      <c r="C249">
        <v>73.97</v>
      </c>
      <c r="D249">
        <v>73.58</v>
      </c>
      <c r="E249">
        <v>73.19</v>
      </c>
      <c r="F249">
        <v>72.789999999999992</v>
      </c>
      <c r="G249">
        <v>72.399999999999991</v>
      </c>
      <c r="H249">
        <v>72.039999999999992</v>
      </c>
      <c r="I249">
        <v>71.7</v>
      </c>
      <c r="J249">
        <v>71.38</v>
      </c>
      <c r="K249">
        <v>71.08</v>
      </c>
      <c r="L249">
        <v>70.759999999999991</v>
      </c>
      <c r="M249">
        <v>70.44</v>
      </c>
      <c r="N249">
        <v>70.11999999999999</v>
      </c>
      <c r="O249">
        <v>69.84</v>
      </c>
    </row>
    <row r="250" spans="1:15" x14ac:dyDescent="0.35">
      <c r="A250" s="1">
        <v>45079</v>
      </c>
      <c r="B250">
        <v>73.89</v>
      </c>
      <c r="C250">
        <v>73.569999999999993</v>
      </c>
      <c r="D250">
        <v>73.22</v>
      </c>
      <c r="E250">
        <v>72.86</v>
      </c>
      <c r="F250">
        <v>72.5</v>
      </c>
      <c r="G250">
        <v>72.150000000000006</v>
      </c>
      <c r="H250">
        <v>71.819999999999993</v>
      </c>
      <c r="I250">
        <v>71.5</v>
      </c>
      <c r="J250">
        <v>71.209999999999994</v>
      </c>
      <c r="K250">
        <v>70.930000000000007</v>
      </c>
      <c r="L250">
        <v>70.63</v>
      </c>
      <c r="M250">
        <v>70.33</v>
      </c>
      <c r="N250">
        <v>70.05</v>
      </c>
      <c r="O250">
        <v>69.8</v>
      </c>
    </row>
    <row r="251" spans="1:15" x14ac:dyDescent="0.35">
      <c r="A251" s="1">
        <v>45078</v>
      </c>
      <c r="B251">
        <v>72.23</v>
      </c>
      <c r="C251">
        <v>71.960000000000008</v>
      </c>
      <c r="D251">
        <v>71.650000000000006</v>
      </c>
      <c r="E251">
        <v>71.33</v>
      </c>
      <c r="F251">
        <v>71</v>
      </c>
      <c r="G251">
        <v>70.67</v>
      </c>
      <c r="H251">
        <v>70.38000000000001</v>
      </c>
      <c r="I251">
        <v>70.09</v>
      </c>
      <c r="J251">
        <v>69.83</v>
      </c>
      <c r="K251">
        <v>69.58</v>
      </c>
      <c r="L251">
        <v>69.31</v>
      </c>
      <c r="M251">
        <v>69.040000000000006</v>
      </c>
      <c r="N251">
        <v>68.790000000000006</v>
      </c>
      <c r="O251">
        <v>68.570000000000007</v>
      </c>
    </row>
    <row r="252" spans="1:15" x14ac:dyDescent="0.35">
      <c r="A252" s="1">
        <v>45077</v>
      </c>
      <c r="B252">
        <v>70.3</v>
      </c>
      <c r="C252">
        <v>70.08</v>
      </c>
      <c r="D252">
        <v>69.8</v>
      </c>
      <c r="E252">
        <v>69.5</v>
      </c>
      <c r="F252">
        <v>69.2</v>
      </c>
      <c r="G252">
        <v>68.91</v>
      </c>
      <c r="H252">
        <v>68.64</v>
      </c>
      <c r="I252">
        <v>68.39</v>
      </c>
      <c r="J252">
        <v>68.16</v>
      </c>
      <c r="K252">
        <v>67.92</v>
      </c>
      <c r="L252">
        <v>67.679999999999993</v>
      </c>
      <c r="M252">
        <v>67.44</v>
      </c>
      <c r="N252">
        <v>67.22</v>
      </c>
      <c r="O252">
        <v>67.03</v>
      </c>
    </row>
    <row r="253" spans="1:15" x14ac:dyDescent="0.35">
      <c r="A253" s="1">
        <v>45076</v>
      </c>
      <c r="B253">
        <v>71.780000000000015</v>
      </c>
      <c r="C253">
        <v>71.530000000000015</v>
      </c>
      <c r="D253">
        <v>71.240000000000009</v>
      </c>
      <c r="E253">
        <v>70.930000000000007</v>
      </c>
      <c r="F253">
        <v>70.610000000000014</v>
      </c>
      <c r="G253">
        <v>70.300000000000011</v>
      </c>
      <c r="H253">
        <v>70.010000000000005</v>
      </c>
      <c r="I253">
        <v>69.730000000000018</v>
      </c>
      <c r="J253">
        <v>69.480000000000018</v>
      </c>
      <c r="K253">
        <v>69.240000000000009</v>
      </c>
      <c r="L253">
        <v>68.980000000000018</v>
      </c>
      <c r="M253">
        <v>68.720000000000013</v>
      </c>
      <c r="N253">
        <v>68.490000000000009</v>
      </c>
      <c r="O253">
        <v>68.280000000000015</v>
      </c>
    </row>
    <row r="254" spans="1:15" x14ac:dyDescent="0.35">
      <c r="A254" s="1">
        <v>45075</v>
      </c>
      <c r="B254">
        <v>74.61999999999999</v>
      </c>
      <c r="C254">
        <v>74.289999999999992</v>
      </c>
      <c r="D254">
        <v>73.89</v>
      </c>
      <c r="E254">
        <v>73.489999999999995</v>
      </c>
      <c r="F254">
        <v>73.09</v>
      </c>
      <c r="G254">
        <v>72.7</v>
      </c>
      <c r="H254">
        <v>72.349999999999994</v>
      </c>
      <c r="I254">
        <v>72.009999999999991</v>
      </c>
      <c r="J254">
        <v>71.709999999999994</v>
      </c>
      <c r="K254">
        <v>71.41</v>
      </c>
      <c r="L254">
        <v>71.099999999999994</v>
      </c>
      <c r="M254">
        <v>70.789999999999992</v>
      </c>
      <c r="N254">
        <v>70.509999999999991</v>
      </c>
      <c r="O254">
        <v>70.25</v>
      </c>
    </row>
    <row r="255" spans="1:15" x14ac:dyDescent="0.35">
      <c r="A255" s="1">
        <v>45072</v>
      </c>
      <c r="B255">
        <v>74.61999999999999</v>
      </c>
      <c r="C255">
        <v>74.289999999999992</v>
      </c>
      <c r="D255">
        <v>73.89</v>
      </c>
      <c r="E255">
        <v>73.489999999999995</v>
      </c>
      <c r="F255">
        <v>73.09</v>
      </c>
      <c r="G255">
        <v>72.7</v>
      </c>
      <c r="H255">
        <v>72.349999999999994</v>
      </c>
      <c r="I255">
        <v>72.009999999999991</v>
      </c>
      <c r="J255">
        <v>71.709999999999994</v>
      </c>
      <c r="K255">
        <v>71.41</v>
      </c>
      <c r="L255">
        <v>71.099999999999994</v>
      </c>
      <c r="M255">
        <v>70.789999999999992</v>
      </c>
      <c r="N255">
        <v>70.509999999999991</v>
      </c>
      <c r="O255">
        <v>70.25</v>
      </c>
    </row>
    <row r="256" spans="1:15" x14ac:dyDescent="0.35">
      <c r="A256" s="1">
        <v>45071</v>
      </c>
      <c r="B256">
        <v>73.83</v>
      </c>
      <c r="C256">
        <v>73.489999999999995</v>
      </c>
      <c r="D256">
        <v>73.11</v>
      </c>
      <c r="E256">
        <v>72.709999999999994</v>
      </c>
      <c r="F256">
        <v>72.319999999999993</v>
      </c>
      <c r="G256">
        <v>71.929999999999993</v>
      </c>
      <c r="H256">
        <v>71.59</v>
      </c>
      <c r="I256">
        <v>71.239999999999995</v>
      </c>
      <c r="J256">
        <v>70.929999999999993</v>
      </c>
      <c r="K256">
        <v>70.66</v>
      </c>
      <c r="L256">
        <v>70.349999999999994</v>
      </c>
      <c r="M256">
        <v>70.05</v>
      </c>
      <c r="N256">
        <v>69.77</v>
      </c>
      <c r="O256">
        <v>69.52</v>
      </c>
    </row>
    <row r="257" spans="1:15" x14ac:dyDescent="0.35">
      <c r="A257" s="1">
        <v>45070</v>
      </c>
      <c r="B257">
        <v>75.660000000000011</v>
      </c>
      <c r="C257">
        <v>75.260000000000005</v>
      </c>
      <c r="D257">
        <v>74.81</v>
      </c>
      <c r="E257">
        <v>74.36</v>
      </c>
      <c r="F257">
        <v>73.910000000000011</v>
      </c>
      <c r="G257">
        <v>73.490000000000009</v>
      </c>
      <c r="H257">
        <v>73.12</v>
      </c>
      <c r="I257">
        <v>72.75</v>
      </c>
      <c r="J257">
        <v>72.42</v>
      </c>
      <c r="K257">
        <v>72.12</v>
      </c>
      <c r="L257">
        <v>71.790000000000006</v>
      </c>
      <c r="M257">
        <v>71.460000000000008</v>
      </c>
      <c r="N257">
        <v>71.150000000000006</v>
      </c>
      <c r="O257">
        <v>70.87</v>
      </c>
    </row>
    <row r="258" spans="1:15" x14ac:dyDescent="0.35">
      <c r="A258" s="1">
        <v>45069</v>
      </c>
      <c r="B258">
        <v>74.41</v>
      </c>
      <c r="C258">
        <v>74.02</v>
      </c>
      <c r="D258">
        <v>73.59</v>
      </c>
      <c r="E258">
        <v>73.17</v>
      </c>
      <c r="F258">
        <v>72.760000000000005</v>
      </c>
      <c r="G258">
        <v>72.349999999999994</v>
      </c>
      <c r="H258">
        <v>72</v>
      </c>
      <c r="I258">
        <v>71.66</v>
      </c>
      <c r="J258">
        <v>71.349999999999994</v>
      </c>
      <c r="K258">
        <v>71.08</v>
      </c>
      <c r="L258">
        <v>70.760000000000005</v>
      </c>
      <c r="M258">
        <v>70.44</v>
      </c>
      <c r="N258">
        <v>70.149999999999991</v>
      </c>
      <c r="O258">
        <v>69.88</v>
      </c>
    </row>
    <row r="259" spans="1:15" x14ac:dyDescent="0.35">
      <c r="A259" s="1">
        <v>45068</v>
      </c>
      <c r="B259">
        <v>73.330000000000013</v>
      </c>
      <c r="C259">
        <v>72.930000000000007</v>
      </c>
      <c r="D259">
        <v>72.52000000000001</v>
      </c>
      <c r="E259">
        <v>72.11</v>
      </c>
      <c r="F259">
        <v>71.72</v>
      </c>
      <c r="G259">
        <v>71.350000000000009</v>
      </c>
      <c r="H259">
        <v>71.010000000000005</v>
      </c>
      <c r="I259">
        <v>70.690000000000012</v>
      </c>
      <c r="J259">
        <v>70.400000000000006</v>
      </c>
      <c r="K259">
        <v>70.13000000000001</v>
      </c>
      <c r="L259">
        <v>69.820000000000007</v>
      </c>
      <c r="M259">
        <v>69.510000000000005</v>
      </c>
      <c r="N259">
        <v>69.23</v>
      </c>
      <c r="O259">
        <v>68.98</v>
      </c>
    </row>
    <row r="260" spans="1:15" x14ac:dyDescent="0.35">
      <c r="A260" s="1">
        <v>45065</v>
      </c>
      <c r="B260">
        <v>73.290000000000006</v>
      </c>
      <c r="C260">
        <v>72.92</v>
      </c>
      <c r="D260">
        <v>72.53</v>
      </c>
      <c r="E260">
        <v>72.150000000000006</v>
      </c>
      <c r="F260">
        <v>71.78</v>
      </c>
      <c r="G260">
        <v>71.430000000000007</v>
      </c>
      <c r="H260">
        <v>71.100000000000009</v>
      </c>
      <c r="I260">
        <v>70.77000000000001</v>
      </c>
      <c r="J260">
        <v>70.48</v>
      </c>
      <c r="K260">
        <v>70.22</v>
      </c>
      <c r="L260">
        <v>69.92</v>
      </c>
      <c r="M260">
        <v>69.63000000000001</v>
      </c>
      <c r="N260">
        <v>69.36</v>
      </c>
      <c r="O260">
        <v>69.12</v>
      </c>
    </row>
    <row r="261" spans="1:15" x14ac:dyDescent="0.35">
      <c r="A261" s="1">
        <v>45064</v>
      </c>
      <c r="B261">
        <v>73.41</v>
      </c>
      <c r="C261">
        <v>73.08</v>
      </c>
      <c r="D261">
        <v>72.739999999999995</v>
      </c>
      <c r="E261">
        <v>72.39</v>
      </c>
      <c r="F261">
        <v>72.06</v>
      </c>
      <c r="G261">
        <v>71.739999999999995</v>
      </c>
      <c r="H261">
        <v>71.45</v>
      </c>
      <c r="I261">
        <v>71.17</v>
      </c>
      <c r="J261">
        <v>70.92</v>
      </c>
      <c r="K261">
        <v>70.679999999999993</v>
      </c>
      <c r="L261">
        <v>70.42</v>
      </c>
      <c r="M261">
        <v>70.16</v>
      </c>
      <c r="N261">
        <v>69.92</v>
      </c>
      <c r="O261">
        <v>69.709999999999994</v>
      </c>
    </row>
    <row r="262" spans="1:15" x14ac:dyDescent="0.35">
      <c r="A262" s="1">
        <v>45063</v>
      </c>
      <c r="B262">
        <v>74.27000000000001</v>
      </c>
      <c r="C262">
        <v>73.89</v>
      </c>
      <c r="D262">
        <v>73.5</v>
      </c>
      <c r="E262">
        <v>73.12</v>
      </c>
      <c r="F262">
        <v>72.75</v>
      </c>
      <c r="G262">
        <v>72.400000000000006</v>
      </c>
      <c r="H262">
        <v>72.080000000000013</v>
      </c>
      <c r="I262">
        <v>71.78</v>
      </c>
      <c r="J262">
        <v>71.510000000000005</v>
      </c>
      <c r="K262">
        <v>71.240000000000009</v>
      </c>
      <c r="L262">
        <v>70.940000000000012</v>
      </c>
      <c r="M262">
        <v>70.660000000000011</v>
      </c>
      <c r="N262">
        <v>70.400000000000006</v>
      </c>
      <c r="O262">
        <v>70.17</v>
      </c>
    </row>
    <row r="263" spans="1:15" x14ac:dyDescent="0.35">
      <c r="A263" s="1">
        <v>45062</v>
      </c>
      <c r="B263">
        <v>72.459999999999994</v>
      </c>
      <c r="C263">
        <v>72.069999999999993</v>
      </c>
      <c r="D263">
        <v>71.69</v>
      </c>
      <c r="E263">
        <v>71.349999999999994</v>
      </c>
      <c r="F263">
        <v>71</v>
      </c>
      <c r="G263">
        <v>70.69</v>
      </c>
      <c r="H263">
        <v>70.399999999999991</v>
      </c>
      <c r="I263">
        <v>70.13</v>
      </c>
      <c r="J263">
        <v>69.89</v>
      </c>
      <c r="K263">
        <v>69.679999999999993</v>
      </c>
      <c r="L263">
        <v>69.429999999999993</v>
      </c>
      <c r="M263">
        <v>69.17</v>
      </c>
      <c r="N263">
        <v>68.94</v>
      </c>
      <c r="O263">
        <v>68.739999999999995</v>
      </c>
    </row>
    <row r="264" spans="1:15" x14ac:dyDescent="0.35">
      <c r="A264" s="1">
        <v>45061</v>
      </c>
      <c r="B264">
        <v>72.58</v>
      </c>
      <c r="C264">
        <v>72.19</v>
      </c>
      <c r="D264">
        <v>71.81</v>
      </c>
      <c r="E264">
        <v>71.459999999999994</v>
      </c>
      <c r="F264">
        <v>71.12</v>
      </c>
      <c r="G264">
        <v>70.790000000000006</v>
      </c>
      <c r="H264">
        <v>70.48</v>
      </c>
      <c r="I264">
        <v>70.209999999999994</v>
      </c>
      <c r="J264">
        <v>69.959999999999994</v>
      </c>
      <c r="K264">
        <v>69.739999999999995</v>
      </c>
      <c r="L264">
        <v>69.48</v>
      </c>
      <c r="M264">
        <v>69.22</v>
      </c>
      <c r="N264">
        <v>68.97</v>
      </c>
      <c r="O264">
        <v>68.75</v>
      </c>
    </row>
    <row r="265" spans="1:15" x14ac:dyDescent="0.35">
      <c r="A265" s="1">
        <v>45058</v>
      </c>
      <c r="B265">
        <v>72</v>
      </c>
      <c r="C265">
        <v>71.61</v>
      </c>
      <c r="D265">
        <v>71.23</v>
      </c>
      <c r="E265">
        <v>70.88</v>
      </c>
      <c r="F265">
        <v>70.55</v>
      </c>
      <c r="G265">
        <v>70.23</v>
      </c>
      <c r="H265">
        <v>69.95</v>
      </c>
      <c r="I265">
        <v>69.69</v>
      </c>
      <c r="J265">
        <v>69.459999999999994</v>
      </c>
      <c r="K265">
        <v>69.25</v>
      </c>
      <c r="L265">
        <v>69.010000000000005</v>
      </c>
      <c r="M265">
        <v>68.77</v>
      </c>
      <c r="N265">
        <v>68.55</v>
      </c>
      <c r="O265">
        <v>68.36</v>
      </c>
    </row>
    <row r="266" spans="1:15" x14ac:dyDescent="0.35">
      <c r="A266" s="1">
        <v>45057</v>
      </c>
      <c r="B266">
        <v>73.539999999999992</v>
      </c>
      <c r="C266">
        <v>73.139999999999986</v>
      </c>
      <c r="D266">
        <v>72.749999999999986</v>
      </c>
      <c r="E266">
        <v>72.399999999999991</v>
      </c>
      <c r="F266">
        <v>72.059999999999988</v>
      </c>
      <c r="G266">
        <v>71.739999999999995</v>
      </c>
      <c r="H266">
        <v>71.44</v>
      </c>
      <c r="I266">
        <v>71.16</v>
      </c>
      <c r="J266">
        <v>70.919999999999987</v>
      </c>
      <c r="K266">
        <v>70.709999999999994</v>
      </c>
      <c r="L266">
        <v>70.459999999999994</v>
      </c>
      <c r="M266">
        <v>70.199999999999989</v>
      </c>
      <c r="N266">
        <v>69.969999999999985</v>
      </c>
      <c r="O266">
        <v>69.77</v>
      </c>
    </row>
    <row r="267" spans="1:15" x14ac:dyDescent="0.35">
      <c r="A267" s="1">
        <v>45056</v>
      </c>
      <c r="B267">
        <v>74.72</v>
      </c>
      <c r="C267">
        <v>74.320000000000007</v>
      </c>
      <c r="D267">
        <v>73.91</v>
      </c>
      <c r="E267">
        <v>73.53</v>
      </c>
      <c r="F267">
        <v>73.17</v>
      </c>
      <c r="G267">
        <v>72.820000000000007</v>
      </c>
      <c r="H267">
        <v>72.52</v>
      </c>
      <c r="I267">
        <v>72.22</v>
      </c>
      <c r="J267">
        <v>71.97</v>
      </c>
      <c r="K267">
        <v>71.75</v>
      </c>
      <c r="L267">
        <v>71.48</v>
      </c>
      <c r="M267">
        <v>71.2</v>
      </c>
      <c r="N267">
        <v>70.94</v>
      </c>
      <c r="O267">
        <v>70.710000000000008</v>
      </c>
    </row>
    <row r="268" spans="1:15" x14ac:dyDescent="0.35">
      <c r="A268" s="1">
        <v>45055</v>
      </c>
      <c r="B268">
        <v>75.52</v>
      </c>
      <c r="C268">
        <v>75.09</v>
      </c>
      <c r="D268">
        <v>74.66</v>
      </c>
      <c r="E268">
        <v>74.25</v>
      </c>
      <c r="F268">
        <v>73.849999999999994</v>
      </c>
      <c r="G268">
        <v>73.47</v>
      </c>
      <c r="H268">
        <v>73.11</v>
      </c>
      <c r="I268">
        <v>72.790000000000006</v>
      </c>
      <c r="J268">
        <v>72.510000000000005</v>
      </c>
      <c r="K268">
        <v>72.25</v>
      </c>
      <c r="L268">
        <v>71.95</v>
      </c>
      <c r="M268">
        <v>71.66</v>
      </c>
      <c r="N268">
        <v>71.38</v>
      </c>
      <c r="O268">
        <v>71.13</v>
      </c>
    </row>
    <row r="269" spans="1:15" x14ac:dyDescent="0.35">
      <c r="A269" s="1">
        <v>45054</v>
      </c>
      <c r="B269">
        <v>74.600000000000009</v>
      </c>
      <c r="C269">
        <v>74.160000000000011</v>
      </c>
      <c r="D269">
        <v>73.720000000000013</v>
      </c>
      <c r="E269">
        <v>73.290000000000006</v>
      </c>
      <c r="F269">
        <v>72.87</v>
      </c>
      <c r="G269">
        <v>72.48</v>
      </c>
      <c r="H269">
        <v>72.13000000000001</v>
      </c>
      <c r="I269">
        <v>71.830000000000013</v>
      </c>
      <c r="J269">
        <v>71.550000000000011</v>
      </c>
      <c r="K269">
        <v>71.27000000000001</v>
      </c>
      <c r="L269">
        <v>70.970000000000013</v>
      </c>
      <c r="M269">
        <v>70.680000000000007</v>
      </c>
      <c r="N269">
        <v>70.400000000000006</v>
      </c>
      <c r="O269">
        <v>70.150000000000006</v>
      </c>
    </row>
    <row r="270" spans="1:15" x14ac:dyDescent="0.35">
      <c r="A270" s="1">
        <v>45051</v>
      </c>
      <c r="B270">
        <v>72.900000000000006</v>
      </c>
      <c r="C270">
        <v>72.48</v>
      </c>
      <c r="D270">
        <v>72.069999999999993</v>
      </c>
      <c r="E270">
        <v>71.680000000000007</v>
      </c>
      <c r="F270">
        <v>71.31</v>
      </c>
      <c r="G270">
        <v>70.959999999999994</v>
      </c>
      <c r="H270">
        <v>70.64</v>
      </c>
      <c r="I270">
        <v>70.349999999999994</v>
      </c>
      <c r="J270">
        <v>70.09</v>
      </c>
      <c r="K270">
        <v>69.849999999999994</v>
      </c>
      <c r="L270">
        <v>69.58</v>
      </c>
      <c r="M270">
        <v>69.31</v>
      </c>
      <c r="N270">
        <v>69.05</v>
      </c>
      <c r="O270">
        <v>68.819999999999993</v>
      </c>
    </row>
    <row r="271" spans="1:15" x14ac:dyDescent="0.35">
      <c r="A271" s="1">
        <v>45050</v>
      </c>
      <c r="B271">
        <v>70.039999999999992</v>
      </c>
      <c r="C271">
        <v>69.66</v>
      </c>
      <c r="D271">
        <v>69.3</v>
      </c>
      <c r="E271">
        <v>68.97</v>
      </c>
      <c r="F271">
        <v>68.649999999999991</v>
      </c>
      <c r="G271">
        <v>68.359999999999985</v>
      </c>
      <c r="H271">
        <v>68.089999999999989</v>
      </c>
      <c r="I271">
        <v>67.849999999999994</v>
      </c>
      <c r="J271">
        <v>67.639999999999986</v>
      </c>
      <c r="K271">
        <v>67.44</v>
      </c>
      <c r="L271">
        <v>67.209999999999994</v>
      </c>
      <c r="M271">
        <v>66.989999999999995</v>
      </c>
      <c r="N271">
        <v>66.77</v>
      </c>
      <c r="O271">
        <v>66.58</v>
      </c>
    </row>
    <row r="272" spans="1:15" x14ac:dyDescent="0.35">
      <c r="A272" s="1">
        <v>45049</v>
      </c>
      <c r="B272">
        <v>69.98</v>
      </c>
      <c r="C272">
        <v>69.650000000000006</v>
      </c>
      <c r="D272">
        <v>69.34</v>
      </c>
      <c r="E272">
        <v>69.06</v>
      </c>
      <c r="F272">
        <v>68.790000000000006</v>
      </c>
      <c r="G272">
        <v>68.540000000000006</v>
      </c>
      <c r="H272">
        <v>68.31</v>
      </c>
      <c r="I272">
        <v>68.100000000000009</v>
      </c>
      <c r="J272">
        <v>67.910000000000011</v>
      </c>
      <c r="K272">
        <v>67.740000000000009</v>
      </c>
      <c r="L272">
        <v>67.540000000000006</v>
      </c>
      <c r="M272">
        <v>67.350000000000009</v>
      </c>
      <c r="N272">
        <v>67.160000000000011</v>
      </c>
      <c r="O272">
        <v>67</v>
      </c>
    </row>
    <row r="273" spans="1:15" x14ac:dyDescent="0.35">
      <c r="A273" s="1">
        <v>45048</v>
      </c>
      <c r="B273">
        <v>72.599999999999994</v>
      </c>
      <c r="C273">
        <v>72.14</v>
      </c>
      <c r="D273">
        <v>71.709999999999994</v>
      </c>
      <c r="E273">
        <v>71.34</v>
      </c>
      <c r="F273">
        <v>70.98</v>
      </c>
      <c r="G273">
        <v>70.650000000000006</v>
      </c>
      <c r="H273">
        <v>70.349999999999994</v>
      </c>
      <c r="I273">
        <v>70.08</v>
      </c>
      <c r="J273">
        <v>69.84</v>
      </c>
      <c r="K273">
        <v>69.64</v>
      </c>
      <c r="L273">
        <v>69.400000000000006</v>
      </c>
      <c r="M273">
        <v>69.17</v>
      </c>
      <c r="N273">
        <v>68.959999999999994</v>
      </c>
      <c r="O273">
        <v>68.77</v>
      </c>
    </row>
    <row r="274" spans="1:15" x14ac:dyDescent="0.35">
      <c r="A274" s="1">
        <v>45047</v>
      </c>
      <c r="B274">
        <v>76.34</v>
      </c>
      <c r="C274">
        <v>75.78</v>
      </c>
      <c r="D274">
        <v>75.25</v>
      </c>
      <c r="E274">
        <v>74.77</v>
      </c>
      <c r="F274">
        <v>74.320000000000007</v>
      </c>
      <c r="G274">
        <v>73.91</v>
      </c>
      <c r="H274">
        <v>73.53</v>
      </c>
      <c r="I274">
        <v>73.180000000000007</v>
      </c>
      <c r="J274">
        <v>72.86</v>
      </c>
      <c r="K274">
        <v>72.55</v>
      </c>
      <c r="L274">
        <v>72.22</v>
      </c>
      <c r="M274">
        <v>71.92</v>
      </c>
      <c r="N274">
        <v>71.63000000000001</v>
      </c>
      <c r="O274">
        <v>71.37</v>
      </c>
    </row>
    <row r="275" spans="1:15" x14ac:dyDescent="0.35">
      <c r="A275" s="1">
        <v>45044</v>
      </c>
      <c r="B275">
        <v>77.72</v>
      </c>
      <c r="C275">
        <v>77.150000000000006</v>
      </c>
      <c r="D275">
        <v>76.61</v>
      </c>
      <c r="E275">
        <v>76.11</v>
      </c>
      <c r="F275">
        <v>75.650000000000006</v>
      </c>
      <c r="G275">
        <v>75.23</v>
      </c>
      <c r="H275">
        <v>74.84</v>
      </c>
      <c r="I275">
        <v>74.489999999999995</v>
      </c>
      <c r="J275">
        <v>74.150000000000006</v>
      </c>
      <c r="K275">
        <v>73.86</v>
      </c>
      <c r="L275">
        <v>73.540000000000006</v>
      </c>
      <c r="M275">
        <v>73.209999999999994</v>
      </c>
      <c r="N275">
        <v>72.900000000000006</v>
      </c>
      <c r="O275">
        <v>72.63</v>
      </c>
    </row>
    <row r="276" spans="1:15" x14ac:dyDescent="0.35">
      <c r="A276" s="1">
        <v>45043</v>
      </c>
      <c r="B276">
        <v>75.319999999999993</v>
      </c>
      <c r="C276">
        <v>74.8</v>
      </c>
      <c r="D276">
        <v>74.3</v>
      </c>
      <c r="E276">
        <v>73.839999999999989</v>
      </c>
      <c r="F276">
        <v>73.399999999999991</v>
      </c>
      <c r="G276">
        <v>73</v>
      </c>
      <c r="H276">
        <v>72.63</v>
      </c>
      <c r="I276">
        <v>72.279999999999987</v>
      </c>
      <c r="J276">
        <v>71.989999999999995</v>
      </c>
      <c r="K276">
        <v>71.72999999999999</v>
      </c>
      <c r="L276">
        <v>71.419999999999987</v>
      </c>
      <c r="M276">
        <v>71.11999999999999</v>
      </c>
      <c r="N276">
        <v>70.839999999999989</v>
      </c>
      <c r="O276">
        <v>70.58</v>
      </c>
    </row>
    <row r="277" spans="1:15" x14ac:dyDescent="0.35">
      <c r="A277" s="1">
        <v>45042</v>
      </c>
      <c r="B277">
        <v>74.92</v>
      </c>
      <c r="C277">
        <v>74.42</v>
      </c>
      <c r="D277">
        <v>73.959999999999994</v>
      </c>
      <c r="E277">
        <v>73.540000000000006</v>
      </c>
      <c r="F277">
        <v>73.12</v>
      </c>
      <c r="G277">
        <v>72.75</v>
      </c>
      <c r="H277">
        <v>72.400000000000006</v>
      </c>
      <c r="I277">
        <v>72.08</v>
      </c>
      <c r="J277">
        <v>71.8</v>
      </c>
      <c r="K277">
        <v>71.55</v>
      </c>
      <c r="L277">
        <v>71.27</v>
      </c>
      <c r="M277">
        <v>70.989999999999995</v>
      </c>
      <c r="N277">
        <v>70.73</v>
      </c>
      <c r="O277">
        <v>70.5</v>
      </c>
    </row>
    <row r="278" spans="1:15" x14ac:dyDescent="0.35">
      <c r="A278" s="1">
        <v>45041</v>
      </c>
      <c r="B278">
        <v>77.600000000000009</v>
      </c>
      <c r="C278">
        <v>77.010000000000005</v>
      </c>
      <c r="D278">
        <v>76.440000000000012</v>
      </c>
      <c r="E278">
        <v>75.910000000000011</v>
      </c>
      <c r="F278">
        <v>75.410000000000011</v>
      </c>
      <c r="G278">
        <v>74.95</v>
      </c>
      <c r="H278">
        <v>74.53</v>
      </c>
      <c r="I278">
        <v>74.13000000000001</v>
      </c>
      <c r="J278">
        <v>73.77000000000001</v>
      </c>
      <c r="K278">
        <v>73.440000000000012</v>
      </c>
      <c r="L278">
        <v>73.09</v>
      </c>
      <c r="M278">
        <v>72.740000000000009</v>
      </c>
      <c r="N278">
        <v>72.410000000000011</v>
      </c>
      <c r="O278">
        <v>72.110000000000014</v>
      </c>
    </row>
    <row r="279" spans="1:15" x14ac:dyDescent="0.35">
      <c r="A279" s="1">
        <v>45040</v>
      </c>
      <c r="B279">
        <v>79.069999999999993</v>
      </c>
      <c r="C279">
        <v>78.53</v>
      </c>
      <c r="D279">
        <v>77.989999999999995</v>
      </c>
      <c r="E279">
        <v>77.5</v>
      </c>
      <c r="F279">
        <v>77.009999999999991</v>
      </c>
      <c r="G279">
        <v>76.559999999999988</v>
      </c>
      <c r="H279">
        <v>76.13</v>
      </c>
      <c r="I279">
        <v>75.72999999999999</v>
      </c>
      <c r="J279">
        <v>75.349999999999994</v>
      </c>
      <c r="K279">
        <v>75.02</v>
      </c>
      <c r="L279">
        <v>74.64</v>
      </c>
      <c r="M279">
        <v>74.27</v>
      </c>
      <c r="N279">
        <v>73.91</v>
      </c>
      <c r="O279">
        <v>73.58</v>
      </c>
    </row>
    <row r="280" spans="1:15" x14ac:dyDescent="0.35">
      <c r="A280" s="1">
        <v>45037</v>
      </c>
      <c r="B280">
        <v>78.149999999999991</v>
      </c>
      <c r="C280">
        <v>77.589999999999989</v>
      </c>
      <c r="D280">
        <v>77.059999999999988</v>
      </c>
      <c r="E280">
        <v>76.569999999999993</v>
      </c>
      <c r="F280">
        <v>76.099999999999994</v>
      </c>
      <c r="G280">
        <v>75.66</v>
      </c>
      <c r="H280">
        <v>75.25</v>
      </c>
      <c r="I280">
        <v>74.86999999999999</v>
      </c>
      <c r="J280">
        <v>74.53</v>
      </c>
      <c r="K280">
        <v>74.199999999999989</v>
      </c>
      <c r="L280">
        <v>73.839999999999989</v>
      </c>
      <c r="M280">
        <v>73.489999999999995</v>
      </c>
      <c r="N280">
        <v>73.16</v>
      </c>
      <c r="O280">
        <v>72.86</v>
      </c>
    </row>
    <row r="281" spans="1:15" x14ac:dyDescent="0.35">
      <c r="A281" s="1">
        <v>45036</v>
      </c>
      <c r="B281">
        <v>77.66</v>
      </c>
      <c r="C281">
        <v>77.059999999999988</v>
      </c>
      <c r="D281">
        <v>76.5</v>
      </c>
      <c r="E281">
        <v>75.97999999999999</v>
      </c>
      <c r="F281">
        <v>75.47999999999999</v>
      </c>
      <c r="G281">
        <v>75.03</v>
      </c>
      <c r="H281">
        <v>74.61</v>
      </c>
      <c r="I281">
        <v>74.199999999999989</v>
      </c>
      <c r="J281">
        <v>73.839999999999989</v>
      </c>
      <c r="K281">
        <v>73.47999999999999</v>
      </c>
      <c r="L281">
        <v>73.099999999999994</v>
      </c>
      <c r="M281">
        <v>72.72999999999999</v>
      </c>
      <c r="N281">
        <v>72.38</v>
      </c>
      <c r="O281">
        <v>72.05</v>
      </c>
    </row>
    <row r="282" spans="1:15" x14ac:dyDescent="0.35">
      <c r="A282" s="1">
        <v>45035</v>
      </c>
      <c r="B282">
        <v>79.61</v>
      </c>
      <c r="C282">
        <v>78.97</v>
      </c>
      <c r="D282">
        <v>78.36</v>
      </c>
      <c r="E282">
        <v>77.8</v>
      </c>
      <c r="F282">
        <v>77.27</v>
      </c>
      <c r="G282">
        <v>76.760000000000005</v>
      </c>
      <c r="H282">
        <v>76.3</v>
      </c>
      <c r="I282">
        <v>75.86</v>
      </c>
      <c r="J282">
        <v>75.47</v>
      </c>
      <c r="K282">
        <v>75.08</v>
      </c>
      <c r="L282">
        <v>74.67</v>
      </c>
      <c r="M282">
        <v>74.27</v>
      </c>
      <c r="N282">
        <v>73.89</v>
      </c>
      <c r="O282">
        <v>73.540000000000006</v>
      </c>
    </row>
    <row r="283" spans="1:15" x14ac:dyDescent="0.35">
      <c r="A283" s="1">
        <v>45034</v>
      </c>
      <c r="B283">
        <v>81.55</v>
      </c>
      <c r="C283">
        <v>80.89</v>
      </c>
      <c r="D283">
        <v>80.25</v>
      </c>
      <c r="E283">
        <v>79.66</v>
      </c>
      <c r="F283">
        <v>79.099999999999994</v>
      </c>
      <c r="G283">
        <v>78.569999999999993</v>
      </c>
      <c r="H283">
        <v>78.059999999999988</v>
      </c>
      <c r="I283">
        <v>77.589999999999989</v>
      </c>
      <c r="J283">
        <v>77.16</v>
      </c>
      <c r="K283">
        <v>76.739999999999995</v>
      </c>
      <c r="L283">
        <v>76.3</v>
      </c>
      <c r="M283">
        <v>75.86</v>
      </c>
      <c r="N283">
        <v>75.44</v>
      </c>
      <c r="O283">
        <v>75.059999999999988</v>
      </c>
    </row>
    <row r="284" spans="1:15" x14ac:dyDescent="0.35">
      <c r="A284" s="1">
        <v>45033</v>
      </c>
      <c r="B284">
        <v>81.489999999999995</v>
      </c>
      <c r="C284">
        <v>80.819999999999993</v>
      </c>
      <c r="D284">
        <v>80.17</v>
      </c>
      <c r="E284">
        <v>79.569999999999993</v>
      </c>
      <c r="F284">
        <v>78.989999999999995</v>
      </c>
      <c r="G284">
        <v>78.429999999999993</v>
      </c>
      <c r="H284">
        <v>77.899999999999991</v>
      </c>
      <c r="I284">
        <v>77.41</v>
      </c>
      <c r="J284">
        <v>76.97</v>
      </c>
      <c r="K284">
        <v>76.55</v>
      </c>
      <c r="L284">
        <v>76.09</v>
      </c>
      <c r="M284">
        <v>75.649999999999991</v>
      </c>
      <c r="N284">
        <v>75.23</v>
      </c>
      <c r="O284">
        <v>74.83</v>
      </c>
    </row>
    <row r="285" spans="1:15" x14ac:dyDescent="0.35">
      <c r="A285" s="1">
        <v>45030</v>
      </c>
      <c r="B285">
        <v>82.97</v>
      </c>
      <c r="C285">
        <v>82.240000000000009</v>
      </c>
      <c r="D285">
        <v>81.53</v>
      </c>
      <c r="E285">
        <v>80.86</v>
      </c>
      <c r="F285">
        <v>80.210000000000008</v>
      </c>
      <c r="G285">
        <v>79.600000000000009</v>
      </c>
      <c r="H285">
        <v>79.05</v>
      </c>
      <c r="I285">
        <v>78.52</v>
      </c>
      <c r="J285">
        <v>78.05</v>
      </c>
      <c r="K285">
        <v>77.59</v>
      </c>
      <c r="L285">
        <v>77.11</v>
      </c>
      <c r="M285">
        <v>76.63000000000001</v>
      </c>
      <c r="N285">
        <v>76.17</v>
      </c>
      <c r="O285">
        <v>75.740000000000009</v>
      </c>
    </row>
    <row r="286" spans="1:15" x14ac:dyDescent="0.35">
      <c r="A286" s="1">
        <v>45029</v>
      </c>
      <c r="B286">
        <v>82.500000000000014</v>
      </c>
      <c r="C286">
        <v>81.77000000000001</v>
      </c>
      <c r="D286">
        <v>81.06</v>
      </c>
      <c r="E286">
        <v>80.410000000000011</v>
      </c>
      <c r="F286">
        <v>79.780000000000015</v>
      </c>
      <c r="G286">
        <v>79.190000000000012</v>
      </c>
      <c r="H286">
        <v>78.62</v>
      </c>
      <c r="I286">
        <v>78.110000000000014</v>
      </c>
      <c r="J286">
        <v>77.660000000000011</v>
      </c>
      <c r="K286">
        <v>77.210000000000008</v>
      </c>
      <c r="L286">
        <v>76.73</v>
      </c>
      <c r="M286">
        <v>76.260000000000005</v>
      </c>
      <c r="N286">
        <v>75.81</v>
      </c>
      <c r="O286">
        <v>75.400000000000006</v>
      </c>
    </row>
    <row r="287" spans="1:15" x14ac:dyDescent="0.35">
      <c r="A287" s="1">
        <v>45028</v>
      </c>
      <c r="B287">
        <v>83.109999999999985</v>
      </c>
      <c r="C287">
        <v>82.309999999999988</v>
      </c>
      <c r="D287">
        <v>81.55</v>
      </c>
      <c r="E287">
        <v>80.849999999999994</v>
      </c>
      <c r="F287">
        <v>80.16</v>
      </c>
      <c r="G287">
        <v>79.52</v>
      </c>
      <c r="H287">
        <v>78.919999999999987</v>
      </c>
      <c r="I287">
        <v>78.36999999999999</v>
      </c>
      <c r="J287">
        <v>77.86999999999999</v>
      </c>
      <c r="K287">
        <v>77.38</v>
      </c>
      <c r="L287">
        <v>76.859999999999985</v>
      </c>
      <c r="M287">
        <v>76.359999999999985</v>
      </c>
      <c r="N287">
        <v>75.889999999999986</v>
      </c>
      <c r="O287">
        <v>75.459999999999994</v>
      </c>
    </row>
    <row r="288" spans="1:15" x14ac:dyDescent="0.35">
      <c r="A288" s="1">
        <v>45027</v>
      </c>
      <c r="B288">
        <v>81.759999999999991</v>
      </c>
      <c r="C288">
        <v>81.03</v>
      </c>
      <c r="D288">
        <v>80.31</v>
      </c>
      <c r="E288">
        <v>79.61</v>
      </c>
      <c r="F288">
        <v>78.929999999999993</v>
      </c>
      <c r="G288">
        <v>78.289999999999992</v>
      </c>
      <c r="H288">
        <v>77.699999999999989</v>
      </c>
      <c r="I288">
        <v>77.14</v>
      </c>
      <c r="J288">
        <v>76.64</v>
      </c>
      <c r="K288">
        <v>76.17</v>
      </c>
      <c r="L288">
        <v>75.67</v>
      </c>
      <c r="M288">
        <v>75.179999999999993</v>
      </c>
      <c r="N288">
        <v>74.72</v>
      </c>
      <c r="O288">
        <v>74.3</v>
      </c>
    </row>
    <row r="289" spans="1:15" x14ac:dyDescent="0.35">
      <c r="A289" s="1">
        <v>45026</v>
      </c>
      <c r="B289">
        <v>80.17</v>
      </c>
      <c r="C289">
        <v>79.490000000000009</v>
      </c>
      <c r="D289">
        <v>78.81</v>
      </c>
      <c r="E289">
        <v>78.17</v>
      </c>
      <c r="F289">
        <v>77.540000000000006</v>
      </c>
      <c r="G289">
        <v>76.940000000000012</v>
      </c>
      <c r="H289">
        <v>76.38000000000001</v>
      </c>
      <c r="I289">
        <v>75.86</v>
      </c>
      <c r="J289">
        <v>75.39</v>
      </c>
      <c r="K289">
        <v>74.97</v>
      </c>
      <c r="L289">
        <v>74.5</v>
      </c>
      <c r="M289">
        <v>74.06</v>
      </c>
      <c r="N289">
        <v>73.63000000000001</v>
      </c>
      <c r="O289">
        <v>73.240000000000009</v>
      </c>
    </row>
    <row r="290" spans="1:15" x14ac:dyDescent="0.35">
      <c r="A290" s="1">
        <v>45023</v>
      </c>
      <c r="B290">
        <v>80.949999999999989</v>
      </c>
      <c r="C290">
        <v>80.209999999999994</v>
      </c>
      <c r="D290">
        <v>79.47999999999999</v>
      </c>
      <c r="E290">
        <v>78.8</v>
      </c>
      <c r="F290">
        <v>78.109999999999985</v>
      </c>
      <c r="G290">
        <v>77.47999999999999</v>
      </c>
      <c r="H290">
        <v>76.889999999999986</v>
      </c>
      <c r="I290">
        <v>76.339999999999989</v>
      </c>
      <c r="J290">
        <v>75.849999999999994</v>
      </c>
      <c r="K290">
        <v>75.38</v>
      </c>
      <c r="L290">
        <v>74.889999999999986</v>
      </c>
      <c r="M290">
        <v>74.429999999999993</v>
      </c>
      <c r="N290">
        <v>73.989999999999995</v>
      </c>
      <c r="O290">
        <v>73.58</v>
      </c>
    </row>
    <row r="291" spans="1:15" x14ac:dyDescent="0.35">
      <c r="A291" s="1">
        <v>45022</v>
      </c>
      <c r="B291">
        <v>80.949999999999989</v>
      </c>
      <c r="C291">
        <v>80.209999999999994</v>
      </c>
      <c r="D291">
        <v>79.47999999999999</v>
      </c>
      <c r="E291">
        <v>78.8</v>
      </c>
      <c r="F291">
        <v>78.109999999999985</v>
      </c>
      <c r="G291">
        <v>77.47999999999999</v>
      </c>
      <c r="H291">
        <v>76.889999999999986</v>
      </c>
      <c r="I291">
        <v>76.339999999999989</v>
      </c>
      <c r="J291">
        <v>75.849999999999994</v>
      </c>
      <c r="K291">
        <v>75.38</v>
      </c>
      <c r="L291">
        <v>74.889999999999986</v>
      </c>
      <c r="M291">
        <v>74.429999999999993</v>
      </c>
      <c r="N291">
        <v>73.989999999999995</v>
      </c>
      <c r="O291">
        <v>73.58</v>
      </c>
    </row>
    <row r="292" spans="1:15" x14ac:dyDescent="0.35">
      <c r="A292" s="1">
        <v>45021</v>
      </c>
      <c r="B292">
        <v>81.070000000000007</v>
      </c>
      <c r="C292">
        <v>80.34</v>
      </c>
      <c r="D292">
        <v>79.62</v>
      </c>
      <c r="E292">
        <v>78.940000000000012</v>
      </c>
      <c r="F292">
        <v>78.28</v>
      </c>
      <c r="G292">
        <v>77.67</v>
      </c>
      <c r="H292">
        <v>77.080000000000013</v>
      </c>
      <c r="I292">
        <v>76.540000000000006</v>
      </c>
      <c r="J292">
        <v>76.06</v>
      </c>
      <c r="K292">
        <v>75.610000000000014</v>
      </c>
      <c r="L292">
        <v>75.13000000000001</v>
      </c>
      <c r="M292">
        <v>74.650000000000006</v>
      </c>
      <c r="N292">
        <v>74.210000000000008</v>
      </c>
      <c r="O292">
        <v>73.800000000000011</v>
      </c>
    </row>
    <row r="293" spans="1:15" x14ac:dyDescent="0.35">
      <c r="A293" s="1">
        <v>45020</v>
      </c>
      <c r="B293">
        <v>81.36</v>
      </c>
      <c r="C293">
        <v>80.62</v>
      </c>
      <c r="D293">
        <v>79.89</v>
      </c>
      <c r="E293">
        <v>79.190000000000012</v>
      </c>
      <c r="F293">
        <v>78.53</v>
      </c>
      <c r="G293">
        <v>77.89</v>
      </c>
      <c r="H293">
        <v>77.330000000000013</v>
      </c>
      <c r="I293">
        <v>76.790000000000006</v>
      </c>
      <c r="J293">
        <v>76.31</v>
      </c>
      <c r="K293">
        <v>75.84</v>
      </c>
      <c r="L293">
        <v>75.34</v>
      </c>
      <c r="M293">
        <v>74.87</v>
      </c>
      <c r="N293">
        <v>74.42</v>
      </c>
      <c r="O293">
        <v>74</v>
      </c>
    </row>
    <row r="294" spans="1:15" x14ac:dyDescent="0.35">
      <c r="A294" s="1">
        <v>45019</v>
      </c>
      <c r="B294">
        <v>81.180000000000007</v>
      </c>
      <c r="C294">
        <v>80.47</v>
      </c>
      <c r="D294">
        <v>79.77</v>
      </c>
      <c r="E294">
        <v>79.11</v>
      </c>
      <c r="F294">
        <v>78.47</v>
      </c>
      <c r="G294">
        <v>77.86</v>
      </c>
      <c r="H294">
        <v>77.3</v>
      </c>
      <c r="I294">
        <v>76.790000000000006</v>
      </c>
      <c r="J294">
        <v>76.320000000000007</v>
      </c>
      <c r="K294">
        <v>75.87</v>
      </c>
      <c r="L294">
        <v>75.39</v>
      </c>
      <c r="M294">
        <v>74.91</v>
      </c>
      <c r="N294">
        <v>74.45</v>
      </c>
      <c r="O294">
        <v>74.03</v>
      </c>
    </row>
    <row r="295" spans="1:15" x14ac:dyDescent="0.35">
      <c r="A295" s="1">
        <v>45016</v>
      </c>
      <c r="B295">
        <v>76.899999999999991</v>
      </c>
      <c r="C295">
        <v>76.41</v>
      </c>
      <c r="D295">
        <v>75.919999999999987</v>
      </c>
      <c r="E295">
        <v>75.449999999999989</v>
      </c>
      <c r="F295">
        <v>74.999999999999986</v>
      </c>
      <c r="G295">
        <v>74.559999999999988</v>
      </c>
      <c r="H295">
        <v>74.16</v>
      </c>
      <c r="I295">
        <v>73.789999999999992</v>
      </c>
      <c r="J295">
        <v>73.459999999999994</v>
      </c>
      <c r="K295">
        <v>73.13</v>
      </c>
      <c r="L295">
        <v>72.77</v>
      </c>
      <c r="M295">
        <v>72.429999999999993</v>
      </c>
      <c r="N295">
        <v>72.099999999999994</v>
      </c>
      <c r="O295">
        <v>71.8</v>
      </c>
    </row>
    <row r="296" spans="1:15" x14ac:dyDescent="0.35">
      <c r="A296" s="1">
        <v>45015</v>
      </c>
      <c r="B296">
        <v>75.679999999999993</v>
      </c>
      <c r="C296">
        <v>75.219999999999985</v>
      </c>
      <c r="D296">
        <v>74.779999999999987</v>
      </c>
      <c r="E296">
        <v>74.359999999999985</v>
      </c>
      <c r="F296">
        <v>73.949999999999989</v>
      </c>
      <c r="G296">
        <v>73.559999999999988</v>
      </c>
      <c r="H296">
        <v>73.199999999999989</v>
      </c>
      <c r="I296">
        <v>72.86999999999999</v>
      </c>
      <c r="J296">
        <v>72.569999999999993</v>
      </c>
      <c r="K296">
        <v>72.279999999999987</v>
      </c>
      <c r="L296">
        <v>71.959999999999994</v>
      </c>
      <c r="M296">
        <v>71.649999999999991</v>
      </c>
      <c r="N296">
        <v>71.359999999999985</v>
      </c>
      <c r="O296">
        <v>71.089999999999989</v>
      </c>
    </row>
    <row r="297" spans="1:15" x14ac:dyDescent="0.35">
      <c r="A297" s="1">
        <v>45014</v>
      </c>
      <c r="B297">
        <v>74.55</v>
      </c>
      <c r="C297">
        <v>74.149999999999991</v>
      </c>
      <c r="D297">
        <v>73.759999999999991</v>
      </c>
      <c r="E297">
        <v>73.39</v>
      </c>
      <c r="F297">
        <v>73.03</v>
      </c>
      <c r="G297">
        <v>72.69</v>
      </c>
      <c r="H297">
        <v>72.38</v>
      </c>
      <c r="I297">
        <v>72.089999999999989</v>
      </c>
      <c r="J297">
        <v>71.83</v>
      </c>
      <c r="K297">
        <v>71.539999999999992</v>
      </c>
      <c r="L297">
        <v>71.25</v>
      </c>
      <c r="M297">
        <v>70.97999999999999</v>
      </c>
      <c r="N297">
        <v>70.72999999999999</v>
      </c>
      <c r="O297">
        <v>70.5</v>
      </c>
    </row>
    <row r="298" spans="1:15" x14ac:dyDescent="0.35">
      <c r="A298" s="1">
        <v>45013</v>
      </c>
      <c r="B298">
        <v>74.52</v>
      </c>
      <c r="C298">
        <v>74.14</v>
      </c>
      <c r="D298">
        <v>73.78</v>
      </c>
      <c r="E298">
        <v>73.44</v>
      </c>
      <c r="F298">
        <v>73.09</v>
      </c>
      <c r="G298">
        <v>72.75</v>
      </c>
      <c r="H298">
        <v>72.44</v>
      </c>
      <c r="I298">
        <v>72.14</v>
      </c>
      <c r="J298">
        <v>71.88</v>
      </c>
      <c r="K298">
        <v>71.61</v>
      </c>
      <c r="L298">
        <v>71.31</v>
      </c>
      <c r="M298">
        <v>71.02</v>
      </c>
      <c r="N298">
        <v>70.75</v>
      </c>
      <c r="O298">
        <v>70.5</v>
      </c>
    </row>
    <row r="299" spans="1:15" x14ac:dyDescent="0.35">
      <c r="A299" s="1">
        <v>45012</v>
      </c>
      <c r="B299">
        <v>74.55</v>
      </c>
      <c r="C299">
        <v>74.180000000000007</v>
      </c>
      <c r="D299">
        <v>73.83</v>
      </c>
      <c r="E299">
        <v>73.5</v>
      </c>
      <c r="F299">
        <v>73.16</v>
      </c>
      <c r="G299">
        <v>72.83</v>
      </c>
      <c r="H299">
        <v>72.53</v>
      </c>
      <c r="I299">
        <v>72.25</v>
      </c>
      <c r="J299">
        <v>72</v>
      </c>
      <c r="K299">
        <v>71.73</v>
      </c>
      <c r="L299">
        <v>71.45</v>
      </c>
      <c r="M299">
        <v>71.17</v>
      </c>
      <c r="N299">
        <v>70.91</v>
      </c>
      <c r="O299">
        <v>70.67</v>
      </c>
    </row>
    <row r="300" spans="1:15" x14ac:dyDescent="0.35">
      <c r="A300" s="1">
        <v>45009</v>
      </c>
      <c r="B300">
        <v>71.23</v>
      </c>
      <c r="C300">
        <v>70.930000000000007</v>
      </c>
      <c r="D300">
        <v>70.64</v>
      </c>
      <c r="E300">
        <v>70.37</v>
      </c>
      <c r="F300">
        <v>70.09</v>
      </c>
      <c r="G300">
        <v>69.83</v>
      </c>
      <c r="H300">
        <v>69.599999999999994</v>
      </c>
      <c r="I300">
        <v>69.39</v>
      </c>
      <c r="J300">
        <v>69.209999999999994</v>
      </c>
      <c r="K300">
        <v>69.02</v>
      </c>
      <c r="L300">
        <v>68.8</v>
      </c>
      <c r="M300">
        <v>68.599999999999994</v>
      </c>
      <c r="N300">
        <v>68.42</v>
      </c>
      <c r="O300">
        <v>68.260000000000005</v>
      </c>
    </row>
    <row r="301" spans="1:15" x14ac:dyDescent="0.35">
      <c r="A301" s="1">
        <v>45008</v>
      </c>
      <c r="B301">
        <v>72.23</v>
      </c>
      <c r="C301">
        <v>71.92</v>
      </c>
      <c r="D301">
        <v>71.61</v>
      </c>
      <c r="E301">
        <v>71.3</v>
      </c>
      <c r="F301">
        <v>71</v>
      </c>
      <c r="G301">
        <v>70.7</v>
      </c>
      <c r="H301">
        <v>70.44</v>
      </c>
      <c r="I301">
        <v>70.209999999999994</v>
      </c>
      <c r="J301">
        <v>70</v>
      </c>
      <c r="K301">
        <v>69.760000000000005</v>
      </c>
      <c r="L301">
        <v>69.52</v>
      </c>
      <c r="M301">
        <v>69.289999999999992</v>
      </c>
      <c r="N301">
        <v>69.08</v>
      </c>
      <c r="O301">
        <v>68.899999999999991</v>
      </c>
    </row>
    <row r="302" spans="1:15" x14ac:dyDescent="0.35">
      <c r="A302" s="1">
        <v>45007</v>
      </c>
      <c r="B302">
        <v>73.62</v>
      </c>
      <c r="C302">
        <v>73.27</v>
      </c>
      <c r="D302">
        <v>72.91</v>
      </c>
      <c r="E302">
        <v>72.56</v>
      </c>
      <c r="F302">
        <v>72.210000000000008</v>
      </c>
      <c r="G302">
        <v>71.87</v>
      </c>
      <c r="H302">
        <v>71.570000000000007</v>
      </c>
      <c r="I302">
        <v>71.3</v>
      </c>
      <c r="J302">
        <v>71.06</v>
      </c>
      <c r="K302">
        <v>70.81</v>
      </c>
      <c r="L302">
        <v>70.55</v>
      </c>
      <c r="M302">
        <v>70.3</v>
      </c>
      <c r="N302">
        <v>70.070000000000007</v>
      </c>
      <c r="O302">
        <v>69.86</v>
      </c>
    </row>
    <row r="303" spans="1:15" x14ac:dyDescent="0.35">
      <c r="A303" s="1">
        <v>45006</v>
      </c>
      <c r="B303">
        <v>72.06</v>
      </c>
      <c r="C303">
        <v>71.759999999999991</v>
      </c>
      <c r="D303">
        <v>71.459999999999994</v>
      </c>
      <c r="E303">
        <v>71.14</v>
      </c>
      <c r="F303">
        <v>70.84</v>
      </c>
      <c r="G303">
        <v>70.55</v>
      </c>
      <c r="H303">
        <v>70.3</v>
      </c>
      <c r="I303">
        <v>70.08</v>
      </c>
      <c r="J303">
        <v>69.89</v>
      </c>
      <c r="K303">
        <v>69.7</v>
      </c>
      <c r="L303">
        <v>69.47</v>
      </c>
      <c r="M303">
        <v>69.25</v>
      </c>
      <c r="N303">
        <v>69.06</v>
      </c>
      <c r="O303">
        <v>68.89</v>
      </c>
    </row>
    <row r="304" spans="1:15" x14ac:dyDescent="0.35">
      <c r="A304" s="1">
        <v>45005</v>
      </c>
      <c r="B304">
        <v>70.559999999999988</v>
      </c>
      <c r="C304">
        <v>70.339999999999989</v>
      </c>
      <c r="D304">
        <v>70.11</v>
      </c>
      <c r="E304">
        <v>69.89</v>
      </c>
      <c r="F304">
        <v>69.66</v>
      </c>
      <c r="G304">
        <v>69.44</v>
      </c>
      <c r="H304">
        <v>69.25</v>
      </c>
      <c r="I304">
        <v>69.089999999999989</v>
      </c>
      <c r="J304">
        <v>68.949999999999989</v>
      </c>
      <c r="K304">
        <v>68.8</v>
      </c>
      <c r="L304">
        <v>68.61</v>
      </c>
      <c r="M304">
        <v>68.429999999999993</v>
      </c>
      <c r="N304">
        <v>68.27</v>
      </c>
      <c r="O304">
        <v>68.13</v>
      </c>
    </row>
    <row r="305" spans="1:15" x14ac:dyDescent="0.35">
      <c r="A305" s="1">
        <v>45002</v>
      </c>
      <c r="B305">
        <v>69.650000000000006</v>
      </c>
      <c r="C305">
        <v>69.45</v>
      </c>
      <c r="D305">
        <v>69.240000000000009</v>
      </c>
      <c r="E305">
        <v>69.03</v>
      </c>
      <c r="F305">
        <v>68.820000000000007</v>
      </c>
      <c r="G305">
        <v>68.62</v>
      </c>
      <c r="H305">
        <v>68.44</v>
      </c>
      <c r="I305">
        <v>68.3</v>
      </c>
      <c r="J305">
        <v>68.17</v>
      </c>
      <c r="K305">
        <v>68.03</v>
      </c>
      <c r="L305">
        <v>67.850000000000009</v>
      </c>
      <c r="M305">
        <v>67.680000000000007</v>
      </c>
      <c r="N305">
        <v>67.540000000000006</v>
      </c>
      <c r="O305">
        <v>67.410000000000011</v>
      </c>
    </row>
    <row r="306" spans="1:15" x14ac:dyDescent="0.35">
      <c r="A306" s="1">
        <v>45001</v>
      </c>
      <c r="B306">
        <v>70.959999999999994</v>
      </c>
      <c r="C306">
        <v>70.709999999999994</v>
      </c>
      <c r="D306">
        <v>70.459999999999994</v>
      </c>
      <c r="E306">
        <v>70.22</v>
      </c>
      <c r="F306">
        <v>69.959999999999994</v>
      </c>
      <c r="G306">
        <v>69.73</v>
      </c>
      <c r="H306">
        <v>69.510000000000005</v>
      </c>
      <c r="I306">
        <v>69.33</v>
      </c>
      <c r="J306">
        <v>69.150000000000006</v>
      </c>
      <c r="K306">
        <v>68.97</v>
      </c>
      <c r="L306">
        <v>68.75</v>
      </c>
      <c r="M306">
        <v>68.53</v>
      </c>
      <c r="N306">
        <v>68.34</v>
      </c>
      <c r="O306">
        <v>68.17</v>
      </c>
    </row>
    <row r="307" spans="1:15" x14ac:dyDescent="0.35">
      <c r="A307" s="1">
        <v>45000</v>
      </c>
      <c r="B307">
        <v>70.47</v>
      </c>
      <c r="C307">
        <v>70.22</v>
      </c>
      <c r="D307">
        <v>69.97</v>
      </c>
      <c r="E307">
        <v>69.72</v>
      </c>
      <c r="F307">
        <v>69.47</v>
      </c>
      <c r="G307">
        <v>69.239999999999995</v>
      </c>
      <c r="H307">
        <v>69.039999999999992</v>
      </c>
      <c r="I307">
        <v>68.86999999999999</v>
      </c>
      <c r="J307">
        <v>68.699999999999989</v>
      </c>
      <c r="K307">
        <v>68.52</v>
      </c>
      <c r="L307">
        <v>68.309999999999988</v>
      </c>
      <c r="M307">
        <v>68.099999999999994</v>
      </c>
      <c r="N307">
        <v>67.929999999999993</v>
      </c>
      <c r="O307">
        <v>67.78</v>
      </c>
    </row>
    <row r="308" spans="1:15" x14ac:dyDescent="0.35">
      <c r="A308" s="1">
        <v>44999</v>
      </c>
      <c r="B308">
        <v>73.900000000000006</v>
      </c>
      <c r="C308">
        <v>73.570000000000007</v>
      </c>
      <c r="D308">
        <v>73.240000000000009</v>
      </c>
      <c r="E308">
        <v>72.900000000000006</v>
      </c>
      <c r="F308">
        <v>72.56</v>
      </c>
      <c r="G308">
        <v>72.25</v>
      </c>
      <c r="H308">
        <v>71.97</v>
      </c>
      <c r="I308">
        <v>71.72</v>
      </c>
      <c r="J308">
        <v>71.48</v>
      </c>
      <c r="K308">
        <v>71.2</v>
      </c>
      <c r="L308">
        <v>70.92</v>
      </c>
      <c r="M308">
        <v>70.64</v>
      </c>
      <c r="N308">
        <v>70.400000000000006</v>
      </c>
      <c r="O308">
        <v>70.17</v>
      </c>
    </row>
    <row r="309" spans="1:15" x14ac:dyDescent="0.35">
      <c r="A309" s="1">
        <v>44998</v>
      </c>
      <c r="B309">
        <v>77.16</v>
      </c>
      <c r="C309">
        <v>76.75</v>
      </c>
      <c r="D309">
        <v>76.34</v>
      </c>
      <c r="E309">
        <v>75.92</v>
      </c>
      <c r="F309">
        <v>75.5</v>
      </c>
      <c r="G309">
        <v>75.09</v>
      </c>
      <c r="H309">
        <v>74.709999999999994</v>
      </c>
      <c r="I309">
        <v>74.37</v>
      </c>
      <c r="J309">
        <v>74.05</v>
      </c>
      <c r="K309">
        <v>73.73</v>
      </c>
      <c r="L309">
        <v>73.37</v>
      </c>
      <c r="M309">
        <v>73.010000000000005</v>
      </c>
      <c r="N309">
        <v>72.69</v>
      </c>
      <c r="O309">
        <v>72.400000000000006</v>
      </c>
    </row>
    <row r="310" spans="1:15" x14ac:dyDescent="0.35">
      <c r="A310" s="1">
        <v>44995</v>
      </c>
      <c r="B310">
        <v>79.11</v>
      </c>
      <c r="C310">
        <v>78.66</v>
      </c>
      <c r="D310">
        <v>78.2</v>
      </c>
      <c r="E310">
        <v>77.739999999999995</v>
      </c>
      <c r="F310">
        <v>77.28</v>
      </c>
      <c r="G310">
        <v>76.819999999999993</v>
      </c>
      <c r="H310">
        <v>76.39</v>
      </c>
      <c r="I310">
        <v>76</v>
      </c>
      <c r="J310">
        <v>75.63</v>
      </c>
      <c r="K310">
        <v>75.259999999999991</v>
      </c>
      <c r="L310">
        <v>74.86</v>
      </c>
      <c r="M310">
        <v>74.459999999999994</v>
      </c>
      <c r="N310">
        <v>74.099999999999994</v>
      </c>
      <c r="O310">
        <v>73.75</v>
      </c>
    </row>
    <row r="311" spans="1:15" x14ac:dyDescent="0.35">
      <c r="A311" s="1">
        <v>44994</v>
      </c>
      <c r="B311">
        <v>77.92</v>
      </c>
      <c r="C311">
        <v>77.489999999999995</v>
      </c>
      <c r="D311">
        <v>77.05</v>
      </c>
      <c r="E311">
        <v>76.589999999999989</v>
      </c>
      <c r="F311">
        <v>76.149999999999991</v>
      </c>
      <c r="G311">
        <v>75.709999999999994</v>
      </c>
      <c r="H311">
        <v>75.31</v>
      </c>
      <c r="I311">
        <v>74.949999999999989</v>
      </c>
      <c r="J311">
        <v>74.61</v>
      </c>
      <c r="K311">
        <v>74.27</v>
      </c>
      <c r="L311">
        <v>73.89</v>
      </c>
      <c r="M311">
        <v>73.52</v>
      </c>
      <c r="N311">
        <v>73.19</v>
      </c>
      <c r="O311">
        <v>72.86999999999999</v>
      </c>
    </row>
    <row r="312" spans="1:15" x14ac:dyDescent="0.35">
      <c r="A312" s="1">
        <v>44993</v>
      </c>
      <c r="B312">
        <v>78.69</v>
      </c>
      <c r="C312">
        <v>78.240000000000009</v>
      </c>
      <c r="D312">
        <v>77.790000000000006</v>
      </c>
      <c r="E312">
        <v>77.33</v>
      </c>
      <c r="F312">
        <v>76.88000000000001</v>
      </c>
      <c r="G312">
        <v>76.42</v>
      </c>
      <c r="H312">
        <v>75.990000000000009</v>
      </c>
      <c r="I312">
        <v>75.600000000000009</v>
      </c>
      <c r="J312">
        <v>75.240000000000009</v>
      </c>
      <c r="K312">
        <v>74.87</v>
      </c>
      <c r="L312">
        <v>74.47</v>
      </c>
      <c r="M312">
        <v>74.08</v>
      </c>
      <c r="N312">
        <v>73.72</v>
      </c>
      <c r="O312">
        <v>73.37</v>
      </c>
    </row>
    <row r="313" spans="1:15" x14ac:dyDescent="0.35">
      <c r="A313" s="1">
        <v>44992</v>
      </c>
      <c r="B313">
        <v>79.33</v>
      </c>
      <c r="C313">
        <v>78.89</v>
      </c>
      <c r="D313">
        <v>78.44</v>
      </c>
      <c r="E313">
        <v>77.97</v>
      </c>
      <c r="F313">
        <v>77.48</v>
      </c>
      <c r="G313">
        <v>77</v>
      </c>
      <c r="H313">
        <v>76.569999999999993</v>
      </c>
      <c r="I313">
        <v>76.17</v>
      </c>
      <c r="J313">
        <v>75.78</v>
      </c>
      <c r="K313">
        <v>75.38</v>
      </c>
      <c r="L313">
        <v>74.95</v>
      </c>
      <c r="M313">
        <v>74.540000000000006</v>
      </c>
      <c r="N313">
        <v>74.150000000000006</v>
      </c>
      <c r="O313">
        <v>73.78</v>
      </c>
    </row>
    <row r="314" spans="1:15" x14ac:dyDescent="0.35">
      <c r="A314" s="1">
        <v>44991</v>
      </c>
      <c r="B314">
        <v>82.26</v>
      </c>
      <c r="C314">
        <v>81.760000000000005</v>
      </c>
      <c r="D314">
        <v>81.250000000000014</v>
      </c>
      <c r="E314">
        <v>80.720000000000013</v>
      </c>
      <c r="F314">
        <v>80.190000000000012</v>
      </c>
      <c r="G314">
        <v>79.670000000000016</v>
      </c>
      <c r="H314">
        <v>79.180000000000007</v>
      </c>
      <c r="I314">
        <v>78.740000000000009</v>
      </c>
      <c r="J314">
        <v>78.320000000000007</v>
      </c>
      <c r="K314">
        <v>77.900000000000006</v>
      </c>
      <c r="L314">
        <v>77.450000000000017</v>
      </c>
      <c r="M314">
        <v>77.000000000000014</v>
      </c>
      <c r="N314">
        <v>76.580000000000013</v>
      </c>
      <c r="O314">
        <v>76.180000000000007</v>
      </c>
    </row>
    <row r="315" spans="1:15" x14ac:dyDescent="0.35">
      <c r="A315" s="1">
        <v>44988</v>
      </c>
      <c r="B315">
        <v>81.78</v>
      </c>
      <c r="C315">
        <v>81.3</v>
      </c>
      <c r="D315">
        <v>80.8</v>
      </c>
      <c r="E315">
        <v>80.31</v>
      </c>
      <c r="F315">
        <v>79.8</v>
      </c>
      <c r="G315">
        <v>79.319999999999993</v>
      </c>
      <c r="H315">
        <v>78.849999999999994</v>
      </c>
      <c r="I315">
        <v>78.42</v>
      </c>
      <c r="J315">
        <v>78.02</v>
      </c>
      <c r="K315">
        <v>77.599999999999994</v>
      </c>
      <c r="L315">
        <v>77.16</v>
      </c>
      <c r="M315">
        <v>76.72</v>
      </c>
      <c r="N315">
        <v>76.31</v>
      </c>
      <c r="O315">
        <v>75.92</v>
      </c>
    </row>
    <row r="316" spans="1:15" x14ac:dyDescent="0.35">
      <c r="A316" s="1">
        <v>44987</v>
      </c>
      <c r="B316">
        <v>80.190000000000012</v>
      </c>
      <c r="C316">
        <v>79.73</v>
      </c>
      <c r="D316">
        <v>79.260000000000005</v>
      </c>
      <c r="E316">
        <v>78.780000000000015</v>
      </c>
      <c r="F316">
        <v>78.300000000000011</v>
      </c>
      <c r="G316">
        <v>77.830000000000013</v>
      </c>
      <c r="H316">
        <v>77.390000000000015</v>
      </c>
      <c r="I316">
        <v>76.98</v>
      </c>
      <c r="J316">
        <v>76.600000000000009</v>
      </c>
      <c r="K316">
        <v>76.2</v>
      </c>
      <c r="L316">
        <v>75.780000000000015</v>
      </c>
      <c r="M316">
        <v>75.360000000000014</v>
      </c>
      <c r="N316">
        <v>74.960000000000008</v>
      </c>
      <c r="O316">
        <v>74.59</v>
      </c>
    </row>
    <row r="317" spans="1:15" x14ac:dyDescent="0.35">
      <c r="A317" s="1">
        <v>44986</v>
      </c>
      <c r="B317">
        <v>79.69</v>
      </c>
      <c r="C317">
        <v>79.19</v>
      </c>
      <c r="D317">
        <v>78.7</v>
      </c>
      <c r="E317">
        <v>78.22</v>
      </c>
      <c r="F317">
        <v>77.72</v>
      </c>
      <c r="G317">
        <v>77.240000000000009</v>
      </c>
      <c r="H317">
        <v>76.8</v>
      </c>
      <c r="I317">
        <v>76.38000000000001</v>
      </c>
      <c r="J317">
        <v>75.990000000000009</v>
      </c>
      <c r="K317">
        <v>75.61</v>
      </c>
      <c r="L317">
        <v>75.2</v>
      </c>
      <c r="M317">
        <v>74.8</v>
      </c>
      <c r="N317">
        <v>74.42</v>
      </c>
      <c r="O317">
        <v>74.070000000000007</v>
      </c>
    </row>
    <row r="318" spans="1:15" x14ac:dyDescent="0.35">
      <c r="A318" s="1">
        <v>44985</v>
      </c>
      <c r="B318">
        <v>78.900000000000006</v>
      </c>
      <c r="C318">
        <v>78.410000000000011</v>
      </c>
      <c r="D318">
        <v>77.92</v>
      </c>
      <c r="E318">
        <v>77.440000000000012</v>
      </c>
      <c r="F318">
        <v>76.960000000000008</v>
      </c>
      <c r="G318">
        <v>76.500000000000014</v>
      </c>
      <c r="H318">
        <v>76.070000000000007</v>
      </c>
      <c r="I318">
        <v>75.67</v>
      </c>
      <c r="J318">
        <v>75.290000000000006</v>
      </c>
      <c r="K318">
        <v>74.910000000000011</v>
      </c>
      <c r="L318">
        <v>74.500000000000014</v>
      </c>
      <c r="M318">
        <v>74.12</v>
      </c>
      <c r="N318">
        <v>73.760000000000005</v>
      </c>
      <c r="O318">
        <v>73.42</v>
      </c>
    </row>
    <row r="319" spans="1:15" x14ac:dyDescent="0.35">
      <c r="A319" s="1">
        <v>44984</v>
      </c>
      <c r="B319">
        <v>77.92</v>
      </c>
      <c r="C319">
        <v>77.5</v>
      </c>
      <c r="D319">
        <v>77.06</v>
      </c>
      <c r="E319">
        <v>76.64</v>
      </c>
      <c r="F319">
        <v>76.22</v>
      </c>
      <c r="G319">
        <v>75.819999999999993</v>
      </c>
      <c r="H319">
        <v>75.45</v>
      </c>
      <c r="I319">
        <v>75.11</v>
      </c>
      <c r="J319">
        <v>74.78</v>
      </c>
      <c r="K319">
        <v>74.44</v>
      </c>
      <c r="L319">
        <v>74.09</v>
      </c>
      <c r="M319">
        <v>73.75</v>
      </c>
      <c r="N319">
        <v>73.42</v>
      </c>
      <c r="O319">
        <v>73.12</v>
      </c>
    </row>
    <row r="320" spans="1:15" x14ac:dyDescent="0.35">
      <c r="A320" s="1">
        <v>44981</v>
      </c>
      <c r="B320">
        <v>78.760000000000019</v>
      </c>
      <c r="C320">
        <v>78.350000000000009</v>
      </c>
      <c r="D320">
        <v>77.950000000000017</v>
      </c>
      <c r="E320">
        <v>77.550000000000011</v>
      </c>
      <c r="F320">
        <v>77.150000000000006</v>
      </c>
      <c r="G320">
        <v>76.760000000000019</v>
      </c>
      <c r="H320">
        <v>76.38000000000001</v>
      </c>
      <c r="I320">
        <v>76.040000000000006</v>
      </c>
      <c r="J320">
        <v>75.720000000000013</v>
      </c>
      <c r="K320">
        <v>75.400000000000006</v>
      </c>
      <c r="L320">
        <v>75.040000000000006</v>
      </c>
      <c r="M320">
        <v>74.700000000000017</v>
      </c>
      <c r="N320">
        <v>74.370000000000019</v>
      </c>
      <c r="O320">
        <v>74.060000000000016</v>
      </c>
    </row>
    <row r="321" spans="1:15" x14ac:dyDescent="0.35">
      <c r="A321" s="1">
        <v>44980</v>
      </c>
      <c r="B321">
        <v>78.02</v>
      </c>
      <c r="C321">
        <v>77.66</v>
      </c>
      <c r="D321">
        <v>77.28</v>
      </c>
      <c r="E321">
        <v>76.92</v>
      </c>
      <c r="F321">
        <v>76.55</v>
      </c>
      <c r="G321">
        <v>76.19</v>
      </c>
      <c r="H321">
        <v>75.86</v>
      </c>
      <c r="I321">
        <v>75.569999999999993</v>
      </c>
      <c r="J321">
        <v>75.28</v>
      </c>
      <c r="K321">
        <v>74.989999999999995</v>
      </c>
      <c r="L321">
        <v>74.67</v>
      </c>
      <c r="M321">
        <v>74.36</v>
      </c>
      <c r="N321">
        <v>74.06</v>
      </c>
      <c r="O321">
        <v>73.790000000000006</v>
      </c>
    </row>
    <row r="322" spans="1:15" x14ac:dyDescent="0.35">
      <c r="A322" s="1">
        <v>44979</v>
      </c>
      <c r="B322">
        <v>76.37</v>
      </c>
      <c r="C322">
        <v>76.03</v>
      </c>
      <c r="D322">
        <v>75.7</v>
      </c>
      <c r="E322">
        <v>75.39</v>
      </c>
      <c r="F322">
        <v>75.050000000000011</v>
      </c>
      <c r="G322">
        <v>74.73</v>
      </c>
      <c r="H322">
        <v>74.430000000000007</v>
      </c>
      <c r="I322">
        <v>74.17</v>
      </c>
      <c r="J322">
        <v>73.910000000000011</v>
      </c>
      <c r="K322">
        <v>73.660000000000011</v>
      </c>
      <c r="L322">
        <v>73.38000000000001</v>
      </c>
      <c r="M322">
        <v>73.11</v>
      </c>
      <c r="N322">
        <v>72.84</v>
      </c>
      <c r="O322">
        <v>72.61</v>
      </c>
    </row>
    <row r="323" spans="1:15" x14ac:dyDescent="0.35">
      <c r="A323" s="1">
        <v>44978</v>
      </c>
      <c r="B323">
        <v>79.190000000000012</v>
      </c>
      <c r="C323">
        <v>78.78</v>
      </c>
      <c r="D323">
        <v>78.38000000000001</v>
      </c>
      <c r="E323">
        <v>77.98</v>
      </c>
      <c r="F323">
        <v>77.56</v>
      </c>
      <c r="G323">
        <v>77.17</v>
      </c>
      <c r="H323">
        <v>76.800000000000011</v>
      </c>
      <c r="I323">
        <v>76.48</v>
      </c>
      <c r="J323">
        <v>76.17</v>
      </c>
      <c r="K323">
        <v>75.860000000000014</v>
      </c>
      <c r="L323">
        <v>75.52000000000001</v>
      </c>
      <c r="M323">
        <v>75.2</v>
      </c>
      <c r="N323">
        <v>74.890000000000015</v>
      </c>
      <c r="O323">
        <v>74.62</v>
      </c>
    </row>
    <row r="324" spans="1:15" x14ac:dyDescent="0.35">
      <c r="A324" s="1">
        <v>44977</v>
      </c>
      <c r="B324">
        <v>79.719999999999985</v>
      </c>
      <c r="C324">
        <v>79.279999999999987</v>
      </c>
      <c r="D324">
        <v>78.88</v>
      </c>
      <c r="E324">
        <v>78.459999999999994</v>
      </c>
      <c r="F324">
        <v>78.039999999999992</v>
      </c>
      <c r="G324">
        <v>77.649999999999991</v>
      </c>
      <c r="H324">
        <v>77.27</v>
      </c>
      <c r="I324">
        <v>76.929999999999993</v>
      </c>
      <c r="J324">
        <v>76.609999999999985</v>
      </c>
      <c r="K324">
        <v>76.3</v>
      </c>
      <c r="L324">
        <v>75.959999999999994</v>
      </c>
      <c r="M324">
        <v>75.63</v>
      </c>
      <c r="N324">
        <v>75.309999999999988</v>
      </c>
      <c r="O324">
        <v>75.02</v>
      </c>
    </row>
    <row r="325" spans="1:15" x14ac:dyDescent="0.35">
      <c r="A325" s="1">
        <v>44974</v>
      </c>
      <c r="B325">
        <v>79.719999999999985</v>
      </c>
      <c r="C325">
        <v>79.279999999999987</v>
      </c>
      <c r="D325">
        <v>78.88</v>
      </c>
      <c r="E325">
        <v>78.459999999999994</v>
      </c>
      <c r="F325">
        <v>78.039999999999992</v>
      </c>
      <c r="G325">
        <v>77.649999999999991</v>
      </c>
      <c r="H325">
        <v>77.27</v>
      </c>
      <c r="I325">
        <v>76.929999999999993</v>
      </c>
      <c r="J325">
        <v>76.609999999999985</v>
      </c>
      <c r="K325">
        <v>76.3</v>
      </c>
      <c r="L325">
        <v>75.959999999999994</v>
      </c>
      <c r="M325">
        <v>75.63</v>
      </c>
      <c r="N325">
        <v>75.309999999999988</v>
      </c>
      <c r="O325">
        <v>75.02</v>
      </c>
    </row>
    <row r="326" spans="1:15" x14ac:dyDescent="0.35">
      <c r="A326" s="1">
        <v>44973</v>
      </c>
      <c r="B326">
        <v>81.320000000000007</v>
      </c>
      <c r="C326">
        <v>80.850000000000009</v>
      </c>
      <c r="D326">
        <v>80.39</v>
      </c>
      <c r="E326">
        <v>79.94</v>
      </c>
      <c r="F326">
        <v>79.48</v>
      </c>
      <c r="G326">
        <v>79.040000000000006</v>
      </c>
      <c r="H326">
        <v>78.63000000000001</v>
      </c>
      <c r="I326">
        <v>78.25</v>
      </c>
      <c r="J326">
        <v>77.88000000000001</v>
      </c>
      <c r="K326">
        <v>77.540000000000006</v>
      </c>
      <c r="L326">
        <v>77.17</v>
      </c>
      <c r="M326">
        <v>76.8</v>
      </c>
      <c r="N326">
        <v>76.430000000000007</v>
      </c>
      <c r="O326">
        <v>76.100000000000009</v>
      </c>
    </row>
    <row r="327" spans="1:15" x14ac:dyDescent="0.35">
      <c r="A327" s="1">
        <v>44972</v>
      </c>
      <c r="B327">
        <v>81.55</v>
      </c>
      <c r="C327">
        <v>81.069999999999993</v>
      </c>
      <c r="D327">
        <v>80.61</v>
      </c>
      <c r="E327">
        <v>80.16</v>
      </c>
      <c r="F327">
        <v>79.7</v>
      </c>
      <c r="G327">
        <v>79.259999999999991</v>
      </c>
      <c r="H327">
        <v>78.84</v>
      </c>
      <c r="I327">
        <v>78.45</v>
      </c>
      <c r="J327">
        <v>78.08</v>
      </c>
      <c r="K327">
        <v>77.72</v>
      </c>
      <c r="L327">
        <v>77.33</v>
      </c>
      <c r="M327">
        <v>76.95</v>
      </c>
      <c r="N327">
        <v>76.58</v>
      </c>
      <c r="O327">
        <v>76.239999999999995</v>
      </c>
    </row>
    <row r="328" spans="1:15" x14ac:dyDescent="0.35">
      <c r="A328" s="1">
        <v>44971</v>
      </c>
      <c r="B328">
        <v>81.919999999999987</v>
      </c>
      <c r="C328">
        <v>81.449999999999989</v>
      </c>
      <c r="D328">
        <v>80.97999999999999</v>
      </c>
      <c r="E328">
        <v>80.52</v>
      </c>
      <c r="F328">
        <v>80.059999999999988</v>
      </c>
      <c r="G328">
        <v>79.599999999999994</v>
      </c>
      <c r="H328">
        <v>79.16</v>
      </c>
      <c r="I328">
        <v>78.75</v>
      </c>
      <c r="J328">
        <v>78.349999999999994</v>
      </c>
      <c r="K328">
        <v>77.959999999999994</v>
      </c>
      <c r="L328">
        <v>77.539999999999992</v>
      </c>
      <c r="M328">
        <v>77.14</v>
      </c>
      <c r="N328">
        <v>76.739999999999995</v>
      </c>
      <c r="O328">
        <v>76.38</v>
      </c>
    </row>
    <row r="329" spans="1:15" x14ac:dyDescent="0.35">
      <c r="A329" s="1">
        <v>44970</v>
      </c>
      <c r="B329">
        <v>82.92</v>
      </c>
      <c r="C329">
        <v>82.39</v>
      </c>
      <c r="D329">
        <v>81.86</v>
      </c>
      <c r="E329">
        <v>81.349999999999994</v>
      </c>
      <c r="F329">
        <v>80.84</v>
      </c>
      <c r="G329">
        <v>80.34</v>
      </c>
      <c r="H329">
        <v>79.849999999999994</v>
      </c>
      <c r="I329">
        <v>79.38</v>
      </c>
      <c r="J329">
        <v>78.959999999999994</v>
      </c>
      <c r="K329">
        <v>78.56</v>
      </c>
      <c r="L329">
        <v>78.13</v>
      </c>
      <c r="M329">
        <v>77.7</v>
      </c>
      <c r="N329">
        <v>77.289999999999992</v>
      </c>
      <c r="O329">
        <v>76.91</v>
      </c>
    </row>
    <row r="330" spans="1:15" x14ac:dyDescent="0.35">
      <c r="A330" s="1">
        <v>44967</v>
      </c>
      <c r="B330">
        <v>82.49</v>
      </c>
      <c r="C330">
        <v>81.95</v>
      </c>
      <c r="D330">
        <v>81.41</v>
      </c>
      <c r="E330">
        <v>80.88</v>
      </c>
      <c r="F330">
        <v>80.34</v>
      </c>
      <c r="G330">
        <v>79.81</v>
      </c>
      <c r="H330">
        <v>79.31</v>
      </c>
      <c r="I330">
        <v>78.849999999999994</v>
      </c>
      <c r="J330">
        <v>78.38</v>
      </c>
      <c r="K330">
        <v>77.98</v>
      </c>
      <c r="L330">
        <v>77.539999999999992</v>
      </c>
      <c r="M330">
        <v>77.099999999999994</v>
      </c>
      <c r="N330">
        <v>76.69</v>
      </c>
      <c r="O330">
        <v>76.31</v>
      </c>
    </row>
    <row r="331" spans="1:15" x14ac:dyDescent="0.35">
      <c r="A331" s="1">
        <v>44966</v>
      </c>
      <c r="B331">
        <v>81.180000000000007</v>
      </c>
      <c r="C331">
        <v>80.67</v>
      </c>
      <c r="D331">
        <v>80.160000000000011</v>
      </c>
      <c r="E331">
        <v>79.680000000000007</v>
      </c>
      <c r="F331">
        <v>79.2</v>
      </c>
      <c r="G331">
        <v>78.72</v>
      </c>
      <c r="H331">
        <v>78.260000000000005</v>
      </c>
      <c r="I331">
        <v>77.83</v>
      </c>
      <c r="J331">
        <v>77.44</v>
      </c>
      <c r="K331">
        <v>77.06</v>
      </c>
      <c r="L331">
        <v>76.650000000000006</v>
      </c>
      <c r="M331">
        <v>76.240000000000009</v>
      </c>
      <c r="N331">
        <v>75.850000000000009</v>
      </c>
      <c r="O331">
        <v>75.5</v>
      </c>
    </row>
    <row r="332" spans="1:15" x14ac:dyDescent="0.35">
      <c r="A332" s="1">
        <v>44965</v>
      </c>
      <c r="B332">
        <v>81.789999999999992</v>
      </c>
      <c r="C332">
        <v>81.289999999999992</v>
      </c>
      <c r="D332">
        <v>80.78</v>
      </c>
      <c r="E332">
        <v>80.289999999999992</v>
      </c>
      <c r="F332">
        <v>79.789999999999992</v>
      </c>
      <c r="G332">
        <v>79.3</v>
      </c>
      <c r="H332">
        <v>78.83</v>
      </c>
      <c r="I332">
        <v>78.39</v>
      </c>
      <c r="J332">
        <v>77.98</v>
      </c>
      <c r="K332">
        <v>77.599999999999994</v>
      </c>
      <c r="L332">
        <v>77.17</v>
      </c>
      <c r="M332">
        <v>76.75</v>
      </c>
      <c r="N332">
        <v>76.349999999999994</v>
      </c>
      <c r="O332">
        <v>75.98</v>
      </c>
    </row>
    <row r="333" spans="1:15" x14ac:dyDescent="0.35">
      <c r="A333" s="1">
        <v>44964</v>
      </c>
      <c r="B333">
        <v>80.62</v>
      </c>
      <c r="C333">
        <v>80.149999999999991</v>
      </c>
      <c r="D333">
        <v>79.67</v>
      </c>
      <c r="E333">
        <v>79.2</v>
      </c>
      <c r="F333">
        <v>78.73</v>
      </c>
      <c r="G333">
        <v>78.28</v>
      </c>
      <c r="H333">
        <v>77.84</v>
      </c>
      <c r="I333">
        <v>77.44</v>
      </c>
      <c r="J333">
        <v>77.06</v>
      </c>
      <c r="K333">
        <v>76.679999999999993</v>
      </c>
      <c r="L333">
        <v>76.27</v>
      </c>
      <c r="M333">
        <v>75.89</v>
      </c>
      <c r="N333">
        <v>75.510000000000005</v>
      </c>
      <c r="O333">
        <v>75.17</v>
      </c>
    </row>
    <row r="334" spans="1:15" x14ac:dyDescent="0.35">
      <c r="A334" s="1">
        <v>44963</v>
      </c>
      <c r="B334">
        <v>77.91</v>
      </c>
      <c r="C334">
        <v>77.52</v>
      </c>
      <c r="D334">
        <v>77.13</v>
      </c>
      <c r="E334">
        <v>76.739999999999995</v>
      </c>
      <c r="F334">
        <v>76.349999999999994</v>
      </c>
      <c r="G334">
        <v>75.989999999999995</v>
      </c>
      <c r="H334">
        <v>75.649999999999991</v>
      </c>
      <c r="I334">
        <v>75.31</v>
      </c>
      <c r="J334">
        <v>75</v>
      </c>
      <c r="K334">
        <v>74.69</v>
      </c>
      <c r="L334">
        <v>74.349999999999994</v>
      </c>
      <c r="M334">
        <v>74.02</v>
      </c>
      <c r="N334">
        <v>73.69</v>
      </c>
      <c r="O334">
        <v>73.399999999999991</v>
      </c>
    </row>
    <row r="335" spans="1:15" x14ac:dyDescent="0.35">
      <c r="A335" s="1">
        <v>44960</v>
      </c>
      <c r="B335">
        <v>77.06</v>
      </c>
      <c r="C335">
        <v>76.67</v>
      </c>
      <c r="D335">
        <v>76.28</v>
      </c>
      <c r="E335">
        <v>75.89</v>
      </c>
      <c r="F335">
        <v>75.5</v>
      </c>
      <c r="G335">
        <v>75.11</v>
      </c>
      <c r="H335">
        <v>74.759999999999991</v>
      </c>
      <c r="I335">
        <v>74.429999999999993</v>
      </c>
      <c r="J335">
        <v>74.13</v>
      </c>
      <c r="K335">
        <v>73.84</v>
      </c>
      <c r="L335">
        <v>73.52</v>
      </c>
      <c r="M335">
        <v>73.19</v>
      </c>
      <c r="N335">
        <v>72.88</v>
      </c>
      <c r="O335">
        <v>72.61</v>
      </c>
    </row>
    <row r="336" spans="1:15" x14ac:dyDescent="0.35">
      <c r="A336" s="1">
        <v>44959</v>
      </c>
      <c r="B336">
        <v>79.22</v>
      </c>
      <c r="C336">
        <v>78.800000000000011</v>
      </c>
      <c r="D336">
        <v>78.38000000000001</v>
      </c>
      <c r="E336">
        <v>77.960000000000008</v>
      </c>
      <c r="F336">
        <v>77.540000000000006</v>
      </c>
      <c r="G336">
        <v>77.13000000000001</v>
      </c>
      <c r="H336">
        <v>76.740000000000009</v>
      </c>
      <c r="I336">
        <v>76.39</v>
      </c>
      <c r="J336">
        <v>76.040000000000006</v>
      </c>
      <c r="K336">
        <v>75.7</v>
      </c>
      <c r="L336">
        <v>75.330000000000013</v>
      </c>
      <c r="M336">
        <v>74.97</v>
      </c>
      <c r="N336">
        <v>74.64</v>
      </c>
      <c r="O336">
        <v>74.330000000000013</v>
      </c>
    </row>
    <row r="337" spans="1:15" x14ac:dyDescent="0.35">
      <c r="A337" s="1">
        <v>44958</v>
      </c>
      <c r="B337">
        <v>79.430000000000007</v>
      </c>
      <c r="C337">
        <v>78.97</v>
      </c>
      <c r="D337">
        <v>78.5</v>
      </c>
      <c r="E337">
        <v>78.05</v>
      </c>
      <c r="F337">
        <v>77.59</v>
      </c>
      <c r="G337">
        <v>77.150000000000006</v>
      </c>
      <c r="H337">
        <v>76.739999999999995</v>
      </c>
      <c r="I337">
        <v>76.38</v>
      </c>
      <c r="J337">
        <v>76.05</v>
      </c>
      <c r="K337">
        <v>75.709999999999994</v>
      </c>
      <c r="L337">
        <v>75.34</v>
      </c>
      <c r="M337">
        <v>74.97</v>
      </c>
      <c r="N337">
        <v>74.63</v>
      </c>
      <c r="O337">
        <v>74.33</v>
      </c>
    </row>
    <row r="338" spans="1:15" x14ac:dyDescent="0.35">
      <c r="A338" s="1">
        <v>44957</v>
      </c>
      <c r="B338">
        <v>81.570000000000007</v>
      </c>
      <c r="C338">
        <v>81.040000000000006</v>
      </c>
      <c r="D338">
        <v>80.510000000000005</v>
      </c>
      <c r="E338">
        <v>80</v>
      </c>
      <c r="F338">
        <v>79.47</v>
      </c>
      <c r="G338">
        <v>78.97</v>
      </c>
      <c r="H338">
        <v>78.5</v>
      </c>
      <c r="I338">
        <v>78.08</v>
      </c>
      <c r="J338">
        <v>77.69</v>
      </c>
      <c r="K338">
        <v>77.3</v>
      </c>
      <c r="L338">
        <v>76.87</v>
      </c>
      <c r="M338">
        <v>76.460000000000008</v>
      </c>
      <c r="N338">
        <v>76.09</v>
      </c>
      <c r="O338">
        <v>75.740000000000009</v>
      </c>
    </row>
    <row r="339" spans="1:15" x14ac:dyDescent="0.35">
      <c r="A339" s="1">
        <v>44956</v>
      </c>
      <c r="B339">
        <v>80.569999999999993</v>
      </c>
      <c r="C339">
        <v>80.02</v>
      </c>
      <c r="D339">
        <v>79.489999999999995</v>
      </c>
      <c r="E339">
        <v>78.969999999999985</v>
      </c>
      <c r="F339">
        <v>78.449999999999989</v>
      </c>
      <c r="G339">
        <v>77.949999999999989</v>
      </c>
      <c r="H339">
        <v>77.499999999999986</v>
      </c>
      <c r="I339">
        <v>77.08</v>
      </c>
      <c r="J339">
        <v>76.699999999999989</v>
      </c>
      <c r="K339">
        <v>76.309999999999988</v>
      </c>
      <c r="L339">
        <v>75.88</v>
      </c>
      <c r="M339">
        <v>75.469999999999985</v>
      </c>
      <c r="N339">
        <v>75.099999999999994</v>
      </c>
      <c r="O339">
        <v>74.749999999999986</v>
      </c>
    </row>
    <row r="340" spans="1:15" x14ac:dyDescent="0.35">
      <c r="A340" s="1">
        <v>44953</v>
      </c>
      <c r="B340">
        <v>82.04</v>
      </c>
      <c r="C340">
        <v>81.45</v>
      </c>
      <c r="D340">
        <v>80.88</v>
      </c>
      <c r="E340">
        <v>80.319999999999993</v>
      </c>
      <c r="F340">
        <v>79.739999999999995</v>
      </c>
      <c r="G340">
        <v>79.180000000000007</v>
      </c>
      <c r="H340">
        <v>78.67</v>
      </c>
      <c r="I340">
        <v>78.19</v>
      </c>
      <c r="J340">
        <v>77.75</v>
      </c>
      <c r="K340">
        <v>77.3</v>
      </c>
      <c r="L340">
        <v>76.81</v>
      </c>
      <c r="M340">
        <v>76.349999999999994</v>
      </c>
      <c r="N340">
        <v>75.94</v>
      </c>
      <c r="O340">
        <v>75.540000000000006</v>
      </c>
    </row>
    <row r="341" spans="1:15" x14ac:dyDescent="0.35">
      <c r="A341" s="1">
        <v>44952</v>
      </c>
      <c r="B341">
        <v>83.12</v>
      </c>
      <c r="C341">
        <v>82.52</v>
      </c>
      <c r="D341">
        <v>81.95</v>
      </c>
      <c r="E341">
        <v>81.38</v>
      </c>
      <c r="F341">
        <v>80.78</v>
      </c>
      <c r="G341">
        <v>80.2</v>
      </c>
      <c r="H341">
        <v>79.66</v>
      </c>
      <c r="I341">
        <v>79.16</v>
      </c>
      <c r="J341">
        <v>78.7</v>
      </c>
      <c r="K341">
        <v>78.23</v>
      </c>
      <c r="L341">
        <v>77.709999999999994</v>
      </c>
      <c r="M341">
        <v>77.209999999999994</v>
      </c>
      <c r="N341">
        <v>76.75</v>
      </c>
      <c r="O341">
        <v>76.31</v>
      </c>
    </row>
    <row r="342" spans="1:15" x14ac:dyDescent="0.35">
      <c r="A342" s="1">
        <v>44951</v>
      </c>
      <c r="B342">
        <v>82.05</v>
      </c>
      <c r="C342">
        <v>81.5</v>
      </c>
      <c r="D342">
        <v>80.959999999999994</v>
      </c>
      <c r="E342">
        <v>80.41</v>
      </c>
      <c r="F342">
        <v>79.849999999999994</v>
      </c>
      <c r="G342">
        <v>79.3</v>
      </c>
      <c r="H342">
        <v>78.81</v>
      </c>
      <c r="I342">
        <v>78.34</v>
      </c>
      <c r="J342">
        <v>77.900000000000006</v>
      </c>
      <c r="K342">
        <v>77.459999999999994</v>
      </c>
      <c r="L342">
        <v>76.98</v>
      </c>
      <c r="M342">
        <v>76.52</v>
      </c>
      <c r="N342">
        <v>76.09</v>
      </c>
      <c r="O342">
        <v>75.680000000000007</v>
      </c>
    </row>
    <row r="343" spans="1:15" x14ac:dyDescent="0.35">
      <c r="A343" s="1">
        <v>44950</v>
      </c>
      <c r="B343">
        <v>82.19</v>
      </c>
      <c r="C343">
        <v>81.680000000000007</v>
      </c>
      <c r="D343">
        <v>81.16</v>
      </c>
      <c r="E343">
        <v>80.63</v>
      </c>
      <c r="F343">
        <v>80.09</v>
      </c>
      <c r="G343">
        <v>79.56</v>
      </c>
      <c r="H343">
        <v>79.08</v>
      </c>
      <c r="I343">
        <v>78.61</v>
      </c>
      <c r="J343">
        <v>78.180000000000007</v>
      </c>
      <c r="K343">
        <v>77.760000000000005</v>
      </c>
      <c r="L343">
        <v>77.290000000000006</v>
      </c>
      <c r="M343">
        <v>76.83</v>
      </c>
      <c r="N343">
        <v>76.400000000000006</v>
      </c>
      <c r="O343">
        <v>75.989999999999995</v>
      </c>
    </row>
    <row r="344" spans="1:15" x14ac:dyDescent="0.35">
      <c r="A344" s="1">
        <v>44949</v>
      </c>
      <c r="B344">
        <v>83.74</v>
      </c>
      <c r="C344">
        <v>83.21</v>
      </c>
      <c r="D344">
        <v>82.679999999999993</v>
      </c>
      <c r="E344">
        <v>82.14</v>
      </c>
      <c r="F344">
        <v>81.589999999999989</v>
      </c>
      <c r="G344">
        <v>81.05</v>
      </c>
      <c r="H344">
        <v>80.55</v>
      </c>
      <c r="I344">
        <v>80.08</v>
      </c>
      <c r="J344">
        <v>79.64</v>
      </c>
      <c r="K344">
        <v>79.19</v>
      </c>
      <c r="L344">
        <v>78.69</v>
      </c>
      <c r="M344">
        <v>78.209999999999994</v>
      </c>
      <c r="N344">
        <v>77.75</v>
      </c>
      <c r="O344">
        <v>77.31</v>
      </c>
    </row>
    <row r="345" spans="1:15" x14ac:dyDescent="0.35">
      <c r="A345" s="1">
        <v>44946</v>
      </c>
      <c r="B345">
        <v>83.44</v>
      </c>
      <c r="C345">
        <v>82.87</v>
      </c>
      <c r="D345">
        <v>82.31</v>
      </c>
      <c r="E345">
        <v>81.75</v>
      </c>
      <c r="F345">
        <v>81.16</v>
      </c>
      <c r="G345">
        <v>80.569999999999993</v>
      </c>
      <c r="H345">
        <v>80.02</v>
      </c>
      <c r="I345">
        <v>79.510000000000005</v>
      </c>
      <c r="J345">
        <v>79.040000000000006</v>
      </c>
      <c r="K345">
        <v>78.59</v>
      </c>
      <c r="L345">
        <v>78.09</v>
      </c>
      <c r="M345">
        <v>77.599999999999994</v>
      </c>
      <c r="N345">
        <v>77.14</v>
      </c>
      <c r="O345">
        <v>76.7</v>
      </c>
    </row>
    <row r="346" spans="1:15" x14ac:dyDescent="0.35">
      <c r="A346" s="1">
        <v>44945</v>
      </c>
      <c r="B346">
        <v>83.81</v>
      </c>
      <c r="C346">
        <v>83.28</v>
      </c>
      <c r="D346">
        <v>82.74</v>
      </c>
      <c r="E346">
        <v>82.2</v>
      </c>
      <c r="F346">
        <v>81.63</v>
      </c>
      <c r="G346">
        <v>81.08</v>
      </c>
      <c r="H346">
        <v>80.540000000000006</v>
      </c>
      <c r="I346">
        <v>80.040000000000006</v>
      </c>
      <c r="J346">
        <v>79.599999999999994</v>
      </c>
      <c r="K346">
        <v>79.17</v>
      </c>
      <c r="L346">
        <v>78.69</v>
      </c>
      <c r="M346">
        <v>78.22</v>
      </c>
      <c r="N346">
        <v>77.78</v>
      </c>
      <c r="O346">
        <v>77.36</v>
      </c>
    </row>
    <row r="347" spans="1:15" x14ac:dyDescent="0.35">
      <c r="A347" s="1">
        <v>44944</v>
      </c>
      <c r="B347">
        <v>82.94</v>
      </c>
      <c r="C347">
        <v>82.4</v>
      </c>
      <c r="D347">
        <v>81.86</v>
      </c>
      <c r="E347">
        <v>81.33</v>
      </c>
      <c r="F347">
        <v>80.78</v>
      </c>
      <c r="G347">
        <v>80.25</v>
      </c>
      <c r="H347">
        <v>79.739999999999995</v>
      </c>
      <c r="I347">
        <v>79.260000000000005</v>
      </c>
      <c r="J347">
        <v>78.819999999999993</v>
      </c>
      <c r="K347">
        <v>78.39</v>
      </c>
      <c r="L347">
        <v>77.92</v>
      </c>
      <c r="M347">
        <v>77.47</v>
      </c>
      <c r="N347">
        <v>77.03</v>
      </c>
      <c r="O347">
        <v>76.62</v>
      </c>
    </row>
    <row r="348" spans="1:15" x14ac:dyDescent="0.35">
      <c r="A348" s="1">
        <v>44943</v>
      </c>
      <c r="B348">
        <v>82.19</v>
      </c>
      <c r="C348">
        <v>81.61999999999999</v>
      </c>
      <c r="D348">
        <v>81.05</v>
      </c>
      <c r="E348">
        <v>80.499999999999986</v>
      </c>
      <c r="F348">
        <v>79.919999999999987</v>
      </c>
      <c r="G348">
        <v>79.349999999999994</v>
      </c>
      <c r="H348">
        <v>78.809999999999988</v>
      </c>
      <c r="I348">
        <v>78.289999999999992</v>
      </c>
      <c r="J348">
        <v>77.839999999999989</v>
      </c>
      <c r="K348">
        <v>77.389999999999986</v>
      </c>
      <c r="L348">
        <v>76.919999999999987</v>
      </c>
      <c r="M348">
        <v>76.459999999999994</v>
      </c>
      <c r="N348">
        <v>76.029999999999987</v>
      </c>
      <c r="O348">
        <v>75.63</v>
      </c>
    </row>
    <row r="349" spans="1:15" x14ac:dyDescent="0.35">
      <c r="A349" s="1">
        <v>44942</v>
      </c>
      <c r="B349">
        <v>82.11</v>
      </c>
      <c r="C349">
        <v>81.64</v>
      </c>
      <c r="D349">
        <v>81.160000000000011</v>
      </c>
      <c r="E349">
        <v>80.680000000000007</v>
      </c>
      <c r="F349">
        <v>80.180000000000007</v>
      </c>
      <c r="G349">
        <v>79.7</v>
      </c>
      <c r="H349">
        <v>79.22</v>
      </c>
      <c r="I349">
        <v>78.800000000000011</v>
      </c>
      <c r="J349">
        <v>78.42</v>
      </c>
      <c r="K349">
        <v>78.050000000000011</v>
      </c>
      <c r="L349">
        <v>77.650000000000006</v>
      </c>
      <c r="M349">
        <v>77.240000000000009</v>
      </c>
      <c r="N349">
        <v>76.86</v>
      </c>
      <c r="O349">
        <v>76.5</v>
      </c>
    </row>
    <row r="350" spans="1:15" x14ac:dyDescent="0.35">
      <c r="A350" s="1">
        <v>44939</v>
      </c>
      <c r="B350">
        <v>82.11</v>
      </c>
      <c r="C350">
        <v>81.64</v>
      </c>
      <c r="D350">
        <v>81.160000000000011</v>
      </c>
      <c r="E350">
        <v>80.680000000000007</v>
      </c>
      <c r="F350">
        <v>80.180000000000007</v>
      </c>
      <c r="G350">
        <v>79.7</v>
      </c>
      <c r="H350">
        <v>79.22</v>
      </c>
      <c r="I350">
        <v>78.800000000000011</v>
      </c>
      <c r="J350">
        <v>78.42</v>
      </c>
      <c r="K350">
        <v>78.050000000000011</v>
      </c>
      <c r="L350">
        <v>77.650000000000006</v>
      </c>
      <c r="M350">
        <v>77.240000000000009</v>
      </c>
      <c r="N350">
        <v>76.86</v>
      </c>
      <c r="O350">
        <v>76.5</v>
      </c>
    </row>
    <row r="351" spans="1:15" x14ac:dyDescent="0.35">
      <c r="A351" s="1">
        <v>44938</v>
      </c>
      <c r="B351">
        <v>79.95</v>
      </c>
      <c r="C351">
        <v>79.540000000000006</v>
      </c>
      <c r="D351">
        <v>79.12</v>
      </c>
      <c r="E351">
        <v>78.67</v>
      </c>
      <c r="F351">
        <v>78.210000000000008</v>
      </c>
      <c r="G351">
        <v>77.77000000000001</v>
      </c>
      <c r="H351">
        <v>77.350000000000009</v>
      </c>
      <c r="I351">
        <v>76.960000000000008</v>
      </c>
      <c r="J351">
        <v>76.62</v>
      </c>
      <c r="K351">
        <v>76.28</v>
      </c>
      <c r="L351">
        <v>75.900000000000006</v>
      </c>
      <c r="M351">
        <v>75.510000000000005</v>
      </c>
      <c r="N351">
        <v>75.150000000000006</v>
      </c>
      <c r="O351">
        <v>74.81</v>
      </c>
    </row>
    <row r="352" spans="1:15" x14ac:dyDescent="0.35">
      <c r="A352" s="1">
        <v>44937</v>
      </c>
      <c r="B352">
        <v>79.000000000000014</v>
      </c>
      <c r="C352">
        <v>78.63000000000001</v>
      </c>
      <c r="D352">
        <v>78.240000000000009</v>
      </c>
      <c r="E352">
        <v>77.84</v>
      </c>
      <c r="F352">
        <v>77.430000000000007</v>
      </c>
      <c r="G352">
        <v>77.030000000000015</v>
      </c>
      <c r="H352">
        <v>76.640000000000015</v>
      </c>
      <c r="I352">
        <v>76.280000000000015</v>
      </c>
      <c r="J352">
        <v>75.960000000000008</v>
      </c>
      <c r="K352">
        <v>75.660000000000011</v>
      </c>
      <c r="L352">
        <v>75.31</v>
      </c>
      <c r="M352">
        <v>74.95</v>
      </c>
      <c r="N352">
        <v>74.610000000000014</v>
      </c>
      <c r="O352">
        <v>74.290000000000006</v>
      </c>
    </row>
    <row r="353" spans="1:15" x14ac:dyDescent="0.35">
      <c r="A353" s="1">
        <v>44936</v>
      </c>
      <c r="B353">
        <v>76.89</v>
      </c>
      <c r="C353">
        <v>76.58</v>
      </c>
      <c r="D353">
        <v>76.239999999999995</v>
      </c>
      <c r="E353">
        <v>75.88</v>
      </c>
      <c r="F353">
        <v>75.509999999999991</v>
      </c>
      <c r="G353">
        <v>75.16</v>
      </c>
      <c r="H353">
        <v>74.809999999999988</v>
      </c>
      <c r="I353">
        <v>74.489999999999995</v>
      </c>
      <c r="J353">
        <v>74.209999999999994</v>
      </c>
      <c r="K353">
        <v>73.94</v>
      </c>
      <c r="L353">
        <v>73.61999999999999</v>
      </c>
      <c r="M353">
        <v>73.289999999999992</v>
      </c>
      <c r="N353">
        <v>73</v>
      </c>
      <c r="O353">
        <v>72.739999999999995</v>
      </c>
    </row>
    <row r="354" spans="1:15" x14ac:dyDescent="0.35">
      <c r="A354" s="1">
        <v>44935</v>
      </c>
      <c r="B354">
        <v>76.56</v>
      </c>
      <c r="C354">
        <v>76.290000000000006</v>
      </c>
      <c r="D354">
        <v>75.989999999999995</v>
      </c>
      <c r="E354">
        <v>75.66</v>
      </c>
      <c r="F354">
        <v>75.319999999999993</v>
      </c>
      <c r="G354">
        <v>75</v>
      </c>
      <c r="H354">
        <v>74.69</v>
      </c>
      <c r="I354">
        <v>74.39</v>
      </c>
      <c r="J354">
        <v>74.11</v>
      </c>
      <c r="K354">
        <v>73.84</v>
      </c>
      <c r="L354">
        <v>73.52</v>
      </c>
      <c r="M354">
        <v>73.209999999999994</v>
      </c>
      <c r="N354">
        <v>72.92</v>
      </c>
      <c r="O354">
        <v>72.650000000000006</v>
      </c>
    </row>
    <row r="355" spans="1:15" x14ac:dyDescent="0.35">
      <c r="A355" s="1">
        <v>44932</v>
      </c>
      <c r="B355">
        <v>75.819999999999993</v>
      </c>
      <c r="C355">
        <v>75.55</v>
      </c>
      <c r="D355">
        <v>75.259999999999991</v>
      </c>
      <c r="E355">
        <v>74.94</v>
      </c>
      <c r="F355">
        <v>74.599999999999994</v>
      </c>
      <c r="G355">
        <v>74.28</v>
      </c>
      <c r="H355">
        <v>73.97</v>
      </c>
      <c r="I355">
        <v>73.679999999999993</v>
      </c>
      <c r="J355">
        <v>73.399999999999991</v>
      </c>
      <c r="K355">
        <v>73.11999999999999</v>
      </c>
      <c r="L355">
        <v>72.8</v>
      </c>
      <c r="M355">
        <v>72.509999999999991</v>
      </c>
      <c r="N355">
        <v>72.23</v>
      </c>
      <c r="O355">
        <v>71.98</v>
      </c>
    </row>
    <row r="356" spans="1:15" x14ac:dyDescent="0.35">
      <c r="A356" s="1">
        <v>44931</v>
      </c>
      <c r="B356">
        <v>75.36</v>
      </c>
      <c r="C356">
        <v>75.09</v>
      </c>
      <c r="D356">
        <v>74.8</v>
      </c>
      <c r="E356">
        <v>74.48</v>
      </c>
      <c r="F356">
        <v>74.14</v>
      </c>
      <c r="G356">
        <v>73.8</v>
      </c>
      <c r="H356">
        <v>73.48</v>
      </c>
      <c r="I356">
        <v>73.180000000000007</v>
      </c>
      <c r="J356">
        <v>72.900000000000006</v>
      </c>
      <c r="K356">
        <v>72.62</v>
      </c>
      <c r="L356">
        <v>72.3</v>
      </c>
      <c r="M356">
        <v>72</v>
      </c>
      <c r="N356">
        <v>71.72</v>
      </c>
      <c r="O356">
        <v>71.47</v>
      </c>
    </row>
    <row r="357" spans="1:15" x14ac:dyDescent="0.35">
      <c r="A357" s="1">
        <v>44930</v>
      </c>
      <c r="B357">
        <v>74.569999999999993</v>
      </c>
      <c r="C357">
        <v>74.309999999999988</v>
      </c>
      <c r="D357">
        <v>74.039999999999992</v>
      </c>
      <c r="E357">
        <v>73.759999999999991</v>
      </c>
      <c r="F357">
        <v>73.449999999999989</v>
      </c>
      <c r="G357">
        <v>73.139999999999986</v>
      </c>
      <c r="H357">
        <v>72.839999999999989</v>
      </c>
      <c r="I357">
        <v>72.559999999999988</v>
      </c>
      <c r="J357">
        <v>72.299999999999983</v>
      </c>
      <c r="K357">
        <v>72.049999999999983</v>
      </c>
      <c r="L357">
        <v>71.749999999999986</v>
      </c>
      <c r="M357">
        <v>71.469999999999985</v>
      </c>
      <c r="N357">
        <v>71.209999999999994</v>
      </c>
      <c r="O357">
        <v>70.97999999999999</v>
      </c>
    </row>
    <row r="358" spans="1:15" x14ac:dyDescent="0.35">
      <c r="A358" s="1">
        <v>44929</v>
      </c>
      <c r="B358">
        <v>77.739999999999995</v>
      </c>
      <c r="C358">
        <v>77.31</v>
      </c>
      <c r="D358">
        <v>76.89</v>
      </c>
      <c r="E358">
        <v>76.47</v>
      </c>
      <c r="F358">
        <v>76.03</v>
      </c>
      <c r="G358">
        <v>75.599999999999994</v>
      </c>
      <c r="H358">
        <v>75.17</v>
      </c>
      <c r="I358">
        <v>74.78</v>
      </c>
      <c r="J358">
        <v>74.42</v>
      </c>
      <c r="K358">
        <v>74.06</v>
      </c>
      <c r="L358">
        <v>73.67</v>
      </c>
      <c r="M358">
        <v>73.3</v>
      </c>
      <c r="N358">
        <v>72.95</v>
      </c>
      <c r="O358">
        <v>72.63</v>
      </c>
    </row>
    <row r="359" spans="1:15" x14ac:dyDescent="0.35">
      <c r="A359" s="1">
        <v>44928</v>
      </c>
      <c r="B359">
        <v>77.739999999999995</v>
      </c>
      <c r="C359">
        <v>77.31</v>
      </c>
      <c r="D359">
        <v>76.89</v>
      </c>
      <c r="E359">
        <v>76.47</v>
      </c>
      <c r="F359">
        <v>76.03</v>
      </c>
      <c r="G359">
        <v>75.599999999999994</v>
      </c>
      <c r="H359">
        <v>75.17</v>
      </c>
      <c r="I359">
        <v>74.78</v>
      </c>
      <c r="J359">
        <v>74.42</v>
      </c>
      <c r="K359">
        <v>74.06</v>
      </c>
      <c r="L359">
        <v>73.67</v>
      </c>
      <c r="M359">
        <v>73.3</v>
      </c>
      <c r="N359">
        <v>72.95</v>
      </c>
      <c r="O359">
        <v>72.63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CF3DD-32FA-4D2B-87EA-4AA966048889}">
  <dimension ref="A2:O359"/>
  <sheetViews>
    <sheetView topLeftCell="A97" workbookViewId="0">
      <selection activeCell="H3" sqref="H3"/>
    </sheetView>
  </sheetViews>
  <sheetFormatPr defaultRowHeight="14.15" x14ac:dyDescent="0.35"/>
  <cols>
    <col min="1" max="1" width="10.640625" bestFit="1" customWidth="1"/>
    <col min="2" max="3" width="14.42578125" bestFit="1" customWidth="1"/>
    <col min="4" max="4" width="14.35546875" bestFit="1" customWidth="1"/>
    <col min="5" max="6" width="14.140625" bestFit="1" customWidth="1"/>
    <col min="7" max="8" width="14.42578125" bestFit="1" customWidth="1"/>
    <col min="9" max="9" width="13.85546875" bestFit="1" customWidth="1"/>
    <col min="10" max="10" width="14.35546875" bestFit="1" customWidth="1"/>
    <col min="11" max="11" width="14.85546875" bestFit="1" customWidth="1"/>
    <col min="12" max="13" width="14.5703125" bestFit="1" customWidth="1"/>
    <col min="14" max="15" width="14.42578125" bestFit="1" customWidth="1"/>
  </cols>
  <sheetData>
    <row r="2" spans="1:15" x14ac:dyDescent="0.35">
      <c r="B2" t="s">
        <v>9</v>
      </c>
      <c r="C2" t="s">
        <v>10</v>
      </c>
      <c r="D2" t="s">
        <v>11</v>
      </c>
      <c r="E2" t="s">
        <v>12</v>
      </c>
      <c r="F2" t="s">
        <v>13</v>
      </c>
      <c r="G2" t="s">
        <v>14</v>
      </c>
      <c r="H2" t="s">
        <v>117</v>
      </c>
      <c r="I2" t="s">
        <v>136</v>
      </c>
      <c r="J2" t="s">
        <v>137</v>
      </c>
      <c r="K2" t="s">
        <v>138</v>
      </c>
      <c r="L2" t="s">
        <v>139</v>
      </c>
      <c r="M2" t="s">
        <v>140</v>
      </c>
      <c r="N2" t="s">
        <v>142</v>
      </c>
      <c r="O2" t="s">
        <v>141</v>
      </c>
    </row>
    <row r="3" spans="1:15" x14ac:dyDescent="0.35">
      <c r="B3" t="s">
        <v>15</v>
      </c>
      <c r="C3" t="s">
        <v>16</v>
      </c>
      <c r="D3" t="s">
        <v>17</v>
      </c>
      <c r="E3" t="s">
        <v>18</v>
      </c>
      <c r="F3" t="s">
        <v>19</v>
      </c>
      <c r="G3" t="s">
        <v>20</v>
      </c>
      <c r="H3" t="s">
        <v>21</v>
      </c>
      <c r="I3" t="s">
        <v>22</v>
      </c>
      <c r="J3" t="s">
        <v>23</v>
      </c>
      <c r="K3" t="s">
        <v>24</v>
      </c>
      <c r="L3" t="s">
        <v>25</v>
      </c>
      <c r="M3" t="s">
        <v>26</v>
      </c>
      <c r="N3" t="s">
        <v>27</v>
      </c>
      <c r="O3" t="s">
        <v>28</v>
      </c>
    </row>
    <row r="5" spans="1:15" x14ac:dyDescent="0.35">
      <c r="B5" t="s">
        <v>45</v>
      </c>
      <c r="C5" t="s">
        <v>46</v>
      </c>
      <c r="D5" t="s">
        <v>47</v>
      </c>
      <c r="E5" t="s">
        <v>48</v>
      </c>
      <c r="F5" t="s">
        <v>49</v>
      </c>
      <c r="G5" t="s">
        <v>50</v>
      </c>
      <c r="H5" t="s">
        <v>51</v>
      </c>
      <c r="I5" t="s">
        <v>52</v>
      </c>
      <c r="J5" t="s">
        <v>53</v>
      </c>
      <c r="K5" t="s">
        <v>54</v>
      </c>
      <c r="L5" t="s">
        <v>55</v>
      </c>
      <c r="M5" t="s">
        <v>56</v>
      </c>
      <c r="N5" t="s">
        <v>57</v>
      </c>
      <c r="O5" t="s">
        <v>58</v>
      </c>
    </row>
    <row r="6" spans="1:15" x14ac:dyDescent="0.35">
      <c r="A6" t="s">
        <v>29</v>
      </c>
    </row>
    <row r="7" spans="1:15" x14ac:dyDescent="0.35">
      <c r="A7" s="1">
        <v>45420</v>
      </c>
      <c r="B7" s="2">
        <v>80.565999999999988</v>
      </c>
      <c r="C7" s="2">
        <v>90.495999999999995</v>
      </c>
      <c r="D7" s="2">
        <v>88.965999999999994</v>
      </c>
      <c r="E7" s="2">
        <v>77.815999999999988</v>
      </c>
      <c r="F7" s="2">
        <v>73.655999999999992</v>
      </c>
      <c r="G7" s="2">
        <v>75.405999999999992</v>
      </c>
      <c r="H7" s="2">
        <v>78.396000000000001</v>
      </c>
      <c r="I7" s="2">
        <v>81.896000000000001</v>
      </c>
      <c r="J7" s="2">
        <v>83.065999999999988</v>
      </c>
      <c r="K7" s="2">
        <v>79.205999999999989</v>
      </c>
      <c r="L7" s="2">
        <v>78.775999999999996</v>
      </c>
      <c r="M7" s="2">
        <v>78.285999999999987</v>
      </c>
      <c r="N7" s="2">
        <v>77.745999999999995</v>
      </c>
      <c r="O7" s="2">
        <v>77.185999999999993</v>
      </c>
    </row>
    <row r="8" spans="1:15" x14ac:dyDescent="0.35">
      <c r="A8" s="1">
        <v>45419</v>
      </c>
      <c r="B8" s="2">
        <v>80.539813999999993</v>
      </c>
      <c r="C8" s="2">
        <v>90.469814</v>
      </c>
      <c r="D8" s="2">
        <v>88.939813999999998</v>
      </c>
      <c r="E8" s="2">
        <v>77.789813999999993</v>
      </c>
      <c r="F8" s="2">
        <v>73.629813999999996</v>
      </c>
      <c r="G8" s="2">
        <v>75.379813999999996</v>
      </c>
      <c r="H8" s="2">
        <v>78.369814000000005</v>
      </c>
      <c r="I8" s="2">
        <v>81.869814000000005</v>
      </c>
      <c r="J8" s="2">
        <v>83.039813999999993</v>
      </c>
      <c r="K8" s="2">
        <v>78.569813999999994</v>
      </c>
      <c r="L8" s="2">
        <v>78.249814000000001</v>
      </c>
      <c r="M8" s="2">
        <v>77.869814000000005</v>
      </c>
      <c r="N8" s="2">
        <v>77.429813999999993</v>
      </c>
      <c r="O8" s="2">
        <v>76.949814000000003</v>
      </c>
    </row>
    <row r="9" spans="1:15" x14ac:dyDescent="0.35">
      <c r="A9" s="1">
        <v>45418</v>
      </c>
      <c r="B9" s="2">
        <v>80.513642999999988</v>
      </c>
      <c r="C9" s="2">
        <v>90.443642999999994</v>
      </c>
      <c r="D9" s="2">
        <v>88.913642999999993</v>
      </c>
      <c r="E9" s="2">
        <v>77.763642999999988</v>
      </c>
      <c r="F9" s="2">
        <v>73.603642999999991</v>
      </c>
      <c r="G9" s="2">
        <v>75.353642999999991</v>
      </c>
      <c r="H9" s="2">
        <v>78.343643</v>
      </c>
      <c r="I9" s="2">
        <v>81.843643</v>
      </c>
      <c r="J9" s="2">
        <v>83.013642999999988</v>
      </c>
      <c r="K9" s="2">
        <v>78.643642999999997</v>
      </c>
      <c r="L9" s="2">
        <v>78.303642999999994</v>
      </c>
      <c r="M9" s="2">
        <v>77.903642999999988</v>
      </c>
      <c r="N9" s="2">
        <v>77.433642999999989</v>
      </c>
      <c r="O9" s="2">
        <v>76.933642999999989</v>
      </c>
    </row>
    <row r="10" spans="1:15" x14ac:dyDescent="0.35">
      <c r="A10" s="1">
        <v>45415</v>
      </c>
      <c r="B10" s="2">
        <v>80.487471999999997</v>
      </c>
      <c r="C10" s="2">
        <v>90.417472000000004</v>
      </c>
      <c r="D10" s="2">
        <v>88.887472000000002</v>
      </c>
      <c r="E10" s="2">
        <v>77.737471999999997</v>
      </c>
      <c r="F10" s="2">
        <v>73.577472</v>
      </c>
      <c r="G10" s="2">
        <v>75.327472</v>
      </c>
      <c r="H10" s="2">
        <v>78.317472000000009</v>
      </c>
      <c r="I10" s="2">
        <v>81.817472000000009</v>
      </c>
      <c r="J10" s="2">
        <v>82.987471999999997</v>
      </c>
      <c r="K10" s="2">
        <v>78.247472000000002</v>
      </c>
      <c r="L10" s="2">
        <v>77.897472000000008</v>
      </c>
      <c r="M10" s="2">
        <v>77.487471999999997</v>
      </c>
      <c r="N10" s="2">
        <v>76.997472000000002</v>
      </c>
      <c r="O10" s="2">
        <v>76.497472000000002</v>
      </c>
    </row>
    <row r="11" spans="1:15" x14ac:dyDescent="0.35">
      <c r="A11" s="1">
        <v>45414</v>
      </c>
      <c r="B11" s="2">
        <v>80.461300999999992</v>
      </c>
      <c r="C11" s="2">
        <v>90.391300999999999</v>
      </c>
      <c r="D11" s="2">
        <v>88.861300999999997</v>
      </c>
      <c r="E11" s="2">
        <v>77.711300999999992</v>
      </c>
      <c r="F11" s="2">
        <v>73.551300999999995</v>
      </c>
      <c r="G11" s="2">
        <v>75.301300999999995</v>
      </c>
      <c r="H11" s="2">
        <v>78.291301000000004</v>
      </c>
      <c r="I11" s="2">
        <v>81.791301000000004</v>
      </c>
      <c r="J11" s="2">
        <v>82.961300999999992</v>
      </c>
      <c r="K11" s="2">
        <v>79.061301</v>
      </c>
      <c r="L11" s="2">
        <v>78.591301000000001</v>
      </c>
      <c r="M11" s="2">
        <v>78.061301</v>
      </c>
      <c r="N11" s="2">
        <v>77.481301000000002</v>
      </c>
      <c r="O11" s="2">
        <v>76.891300999999999</v>
      </c>
    </row>
    <row r="12" spans="1:15" x14ac:dyDescent="0.35">
      <c r="A12" s="1">
        <v>45413</v>
      </c>
      <c r="B12" s="2">
        <v>80.435130000000001</v>
      </c>
      <c r="C12" s="2">
        <v>90.365130000000008</v>
      </c>
      <c r="D12" s="2">
        <v>88.835130000000007</v>
      </c>
      <c r="E12" s="2">
        <v>77.685130000000001</v>
      </c>
      <c r="F12" s="2">
        <v>73.525130000000004</v>
      </c>
      <c r="G12" s="2">
        <v>75.275130000000004</v>
      </c>
      <c r="H12" s="2">
        <v>78.265130000000013</v>
      </c>
      <c r="I12" s="2">
        <v>81.765130000000013</v>
      </c>
      <c r="J12" s="2">
        <v>82.935130000000001</v>
      </c>
      <c r="K12" s="2">
        <v>79.085130000000007</v>
      </c>
      <c r="L12" s="2">
        <v>78.525130000000004</v>
      </c>
      <c r="M12" s="2">
        <v>77.935130000000001</v>
      </c>
      <c r="N12" s="2">
        <v>77.305130000000005</v>
      </c>
      <c r="O12" s="2">
        <v>76.67513000000001</v>
      </c>
    </row>
    <row r="13" spans="1:15" x14ac:dyDescent="0.35">
      <c r="A13" s="1">
        <v>45412</v>
      </c>
      <c r="B13" s="2">
        <v>80.408958999999996</v>
      </c>
      <c r="C13" s="2">
        <v>90.338959000000003</v>
      </c>
      <c r="D13" s="2">
        <v>88.808959000000002</v>
      </c>
      <c r="E13" s="2">
        <v>77.658958999999996</v>
      </c>
      <c r="F13" s="2">
        <v>73.498958999999999</v>
      </c>
      <c r="G13" s="2">
        <v>75.248958999999999</v>
      </c>
      <c r="H13" s="2">
        <v>78.238959000000008</v>
      </c>
      <c r="I13" s="2">
        <v>81.738959000000008</v>
      </c>
      <c r="J13" s="2">
        <v>82.908958999999996</v>
      </c>
      <c r="K13" s="2">
        <v>81.988959000000008</v>
      </c>
      <c r="L13" s="2">
        <v>81.338959000000003</v>
      </c>
      <c r="M13" s="2">
        <v>80.668959000000001</v>
      </c>
      <c r="N13" s="2">
        <v>79.968958999999998</v>
      </c>
      <c r="O13" s="2">
        <v>79.268958999999995</v>
      </c>
    </row>
    <row r="14" spans="1:15" x14ac:dyDescent="0.35">
      <c r="A14" s="1">
        <v>45411</v>
      </c>
      <c r="B14" s="2">
        <v>80.382787999999991</v>
      </c>
      <c r="C14" s="2">
        <v>90.312787999999998</v>
      </c>
      <c r="D14" s="2">
        <v>88.782787999999996</v>
      </c>
      <c r="E14" s="2">
        <v>77.632787999999991</v>
      </c>
      <c r="F14" s="2">
        <v>73.472787999999994</v>
      </c>
      <c r="G14" s="2">
        <v>75.222787999999994</v>
      </c>
      <c r="H14" s="2">
        <v>78.212788000000003</v>
      </c>
      <c r="I14" s="2">
        <v>81.712788000000003</v>
      </c>
      <c r="J14" s="2">
        <v>82.882787999999991</v>
      </c>
      <c r="K14" s="2">
        <v>82.662787999999992</v>
      </c>
      <c r="L14" s="2">
        <v>82.062787999999998</v>
      </c>
      <c r="M14" s="2">
        <v>81.402788000000001</v>
      </c>
      <c r="N14" s="2">
        <v>80.682788000000002</v>
      </c>
      <c r="O14" s="2">
        <v>79.952787999999998</v>
      </c>
    </row>
    <row r="15" spans="1:15" x14ac:dyDescent="0.35">
      <c r="A15" s="1">
        <v>45408</v>
      </c>
      <c r="B15" s="2">
        <v>80.356617</v>
      </c>
      <c r="C15" s="2">
        <v>90.286617000000007</v>
      </c>
      <c r="D15" s="2">
        <v>88.756617000000006</v>
      </c>
      <c r="E15" s="2">
        <v>77.606617</v>
      </c>
      <c r="F15" s="2">
        <v>73.446617000000003</v>
      </c>
      <c r="G15" s="2">
        <v>75.196617000000003</v>
      </c>
      <c r="H15" s="2">
        <v>78.186617000000012</v>
      </c>
      <c r="I15" s="2">
        <v>81.686617000000012</v>
      </c>
      <c r="J15" s="2">
        <v>82.856617</v>
      </c>
      <c r="K15" s="2">
        <v>83.856617</v>
      </c>
      <c r="L15" s="2">
        <v>83.136617000000001</v>
      </c>
      <c r="M15" s="2">
        <v>82.356617</v>
      </c>
      <c r="N15" s="2">
        <v>81.546617000000012</v>
      </c>
      <c r="O15" s="2">
        <v>80.746617000000001</v>
      </c>
    </row>
    <row r="16" spans="1:15" x14ac:dyDescent="0.35">
      <c r="A16" s="1">
        <v>45407</v>
      </c>
      <c r="B16" s="2">
        <v>80.330445999999995</v>
      </c>
      <c r="C16" s="2">
        <v>90.260446000000002</v>
      </c>
      <c r="D16" s="2">
        <v>88.730446000000001</v>
      </c>
      <c r="E16" s="2">
        <v>77.580445999999995</v>
      </c>
      <c r="F16" s="2">
        <v>73.420445999999998</v>
      </c>
      <c r="G16" s="2">
        <v>75.170445999999998</v>
      </c>
      <c r="H16" s="2">
        <v>78.160446000000007</v>
      </c>
      <c r="I16" s="2">
        <v>81.660446000000007</v>
      </c>
      <c r="J16" s="2">
        <v>82.830445999999995</v>
      </c>
      <c r="K16" s="2">
        <v>83.550445999999994</v>
      </c>
      <c r="L16" s="2">
        <v>82.730446000000001</v>
      </c>
      <c r="M16" s="2">
        <v>81.910446000000007</v>
      </c>
      <c r="N16" s="2">
        <v>81.070446000000004</v>
      </c>
      <c r="O16" s="2">
        <v>80.260446000000002</v>
      </c>
    </row>
    <row r="17" spans="1:15" x14ac:dyDescent="0.35">
      <c r="A17" s="1">
        <v>45406</v>
      </c>
      <c r="B17" s="2">
        <v>80.30427499999999</v>
      </c>
      <c r="C17" s="2">
        <v>90.234274999999997</v>
      </c>
      <c r="D17" s="2">
        <v>88.704274999999996</v>
      </c>
      <c r="E17" s="2">
        <v>77.55427499999999</v>
      </c>
      <c r="F17" s="2">
        <v>73.394274999999993</v>
      </c>
      <c r="G17" s="2">
        <v>75.144274999999993</v>
      </c>
      <c r="H17" s="2">
        <v>78.134275000000002</v>
      </c>
      <c r="I17" s="2">
        <v>81.634275000000002</v>
      </c>
      <c r="J17" s="2">
        <v>82.80427499999999</v>
      </c>
      <c r="K17" s="2">
        <v>82.764274999999998</v>
      </c>
      <c r="L17" s="2">
        <v>82.044274999999999</v>
      </c>
      <c r="M17" s="2">
        <v>81.30427499999999</v>
      </c>
      <c r="N17" s="2">
        <v>80.534274999999994</v>
      </c>
      <c r="O17" s="2">
        <v>79.764274999999998</v>
      </c>
    </row>
    <row r="18" spans="1:15" x14ac:dyDescent="0.35">
      <c r="A18" s="1">
        <v>45405</v>
      </c>
      <c r="B18" s="2">
        <v>80.278103999999999</v>
      </c>
      <c r="C18" s="2">
        <v>90.208104000000006</v>
      </c>
      <c r="D18" s="2">
        <v>88.678104000000005</v>
      </c>
      <c r="E18" s="2">
        <v>77.528103999999999</v>
      </c>
      <c r="F18" s="2">
        <v>73.368104000000002</v>
      </c>
      <c r="G18" s="2">
        <v>75.118104000000002</v>
      </c>
      <c r="H18" s="2">
        <v>78.108104000000012</v>
      </c>
      <c r="I18" s="2">
        <v>81.608104000000012</v>
      </c>
      <c r="J18" s="2">
        <v>82.778103999999999</v>
      </c>
      <c r="K18" s="2">
        <v>83.288104000000004</v>
      </c>
      <c r="L18" s="2">
        <v>82.488104000000007</v>
      </c>
      <c r="M18" s="2">
        <v>81.658104000000009</v>
      </c>
      <c r="N18" s="2">
        <v>80.818104000000005</v>
      </c>
      <c r="O18" s="2">
        <v>79.988104000000007</v>
      </c>
    </row>
    <row r="19" spans="1:15" x14ac:dyDescent="0.35">
      <c r="A19" s="1">
        <v>45404</v>
      </c>
      <c r="B19" s="2">
        <v>80.251932999999994</v>
      </c>
      <c r="C19" s="2">
        <v>90.181933000000001</v>
      </c>
      <c r="D19" s="2">
        <v>88.651933</v>
      </c>
      <c r="E19" s="2">
        <v>77.501932999999994</v>
      </c>
      <c r="F19" s="2">
        <v>73.341932999999997</v>
      </c>
      <c r="G19" s="2">
        <v>75.091932999999997</v>
      </c>
      <c r="H19" s="2">
        <v>78.081933000000006</v>
      </c>
      <c r="I19" s="2">
        <v>81.581933000000006</v>
      </c>
      <c r="J19" s="2">
        <v>82.751932999999994</v>
      </c>
      <c r="K19" s="2">
        <v>81.801933000000005</v>
      </c>
      <c r="L19" s="2">
        <v>81.111932999999993</v>
      </c>
      <c r="M19" s="2">
        <v>80.391932999999995</v>
      </c>
      <c r="N19" s="2">
        <v>79.631933000000004</v>
      </c>
      <c r="O19" s="2">
        <v>78.871932999999999</v>
      </c>
    </row>
    <row r="20" spans="1:15" x14ac:dyDescent="0.35">
      <c r="A20" s="1">
        <v>45401</v>
      </c>
      <c r="B20" s="2">
        <v>80.225761999999989</v>
      </c>
      <c r="C20" s="2">
        <v>90.155761999999996</v>
      </c>
      <c r="D20" s="2">
        <v>88.625761999999995</v>
      </c>
      <c r="E20" s="2">
        <v>77.475761999999989</v>
      </c>
      <c r="F20" s="2">
        <v>73.315761999999992</v>
      </c>
      <c r="G20" s="2">
        <v>75.065761999999992</v>
      </c>
      <c r="H20" s="2">
        <v>78.055762000000001</v>
      </c>
      <c r="I20" s="2">
        <v>81.555762000000001</v>
      </c>
      <c r="J20" s="2">
        <v>83.015761999999995</v>
      </c>
      <c r="K20" s="2">
        <v>82.095761999999993</v>
      </c>
      <c r="L20" s="2">
        <v>81.455761999999993</v>
      </c>
      <c r="M20" s="2">
        <v>80.75576199999999</v>
      </c>
      <c r="N20" s="2">
        <v>80.00576199999999</v>
      </c>
      <c r="O20" s="2">
        <v>79.245761999999999</v>
      </c>
    </row>
    <row r="21" spans="1:15" x14ac:dyDescent="0.35">
      <c r="A21" s="1">
        <v>45400</v>
      </c>
      <c r="B21" s="2">
        <v>80.199590999999998</v>
      </c>
      <c r="C21" s="2">
        <v>90.129591000000005</v>
      </c>
      <c r="D21" s="2">
        <v>88.599591000000004</v>
      </c>
      <c r="E21" s="2">
        <v>77.449590999999998</v>
      </c>
      <c r="F21" s="2">
        <v>73.289591000000001</v>
      </c>
      <c r="G21" s="2">
        <v>75.039591000000001</v>
      </c>
      <c r="H21" s="2">
        <v>78.029591000000011</v>
      </c>
      <c r="I21" s="2">
        <v>81.529591000000011</v>
      </c>
      <c r="J21" s="2">
        <v>82.579591000000008</v>
      </c>
      <c r="K21" s="2">
        <v>81.949590999999998</v>
      </c>
      <c r="L21" s="2">
        <v>81.369591</v>
      </c>
      <c r="M21" s="2">
        <v>80.719591000000008</v>
      </c>
      <c r="N21" s="2">
        <v>80.019591000000005</v>
      </c>
      <c r="O21" s="2">
        <v>79.299591000000007</v>
      </c>
    </row>
    <row r="22" spans="1:15" x14ac:dyDescent="0.35">
      <c r="A22" s="1">
        <v>45399</v>
      </c>
      <c r="B22" s="2">
        <v>80.173419999999993</v>
      </c>
      <c r="C22" s="2">
        <v>90.10342</v>
      </c>
      <c r="D22" s="2">
        <v>88.573419999999999</v>
      </c>
      <c r="E22" s="2">
        <v>77.423419999999993</v>
      </c>
      <c r="F22" s="2">
        <v>73.263419999999996</v>
      </c>
      <c r="G22" s="2">
        <v>75.013419999999996</v>
      </c>
      <c r="H22" s="2">
        <v>78.003420000000006</v>
      </c>
      <c r="I22" s="2">
        <v>81.503420000000006</v>
      </c>
      <c r="J22" s="2">
        <v>82.513419999999996</v>
      </c>
      <c r="K22" s="2">
        <v>81.973420000000004</v>
      </c>
      <c r="L22" s="2">
        <v>81.433419999999998</v>
      </c>
      <c r="M22" s="2">
        <v>80.823419999999999</v>
      </c>
      <c r="N22" s="2">
        <v>80.133420000000001</v>
      </c>
      <c r="O22" s="2">
        <v>79.433419999999998</v>
      </c>
    </row>
    <row r="23" spans="1:15" x14ac:dyDescent="0.35">
      <c r="A23" s="1">
        <v>45398</v>
      </c>
      <c r="B23" s="2">
        <v>80.147248999999988</v>
      </c>
      <c r="C23" s="2">
        <v>90.077248999999995</v>
      </c>
      <c r="D23" s="2">
        <v>88.547248999999994</v>
      </c>
      <c r="E23" s="2">
        <v>77.397248999999988</v>
      </c>
      <c r="F23" s="2">
        <v>73.237248999999991</v>
      </c>
      <c r="G23" s="2">
        <v>74.987248999999991</v>
      </c>
      <c r="H23" s="2">
        <v>77.977249</v>
      </c>
      <c r="I23" s="2">
        <v>81.477249</v>
      </c>
      <c r="J23" s="2">
        <v>85.157248999999993</v>
      </c>
      <c r="K23" s="2">
        <v>84.627248999999992</v>
      </c>
      <c r="L23" s="2">
        <v>84.017248999999993</v>
      </c>
      <c r="M23" s="2">
        <v>83.307248999999999</v>
      </c>
      <c r="N23" s="2">
        <v>82.527248999999998</v>
      </c>
      <c r="O23" s="2">
        <v>81.717248999999995</v>
      </c>
    </row>
    <row r="24" spans="1:15" x14ac:dyDescent="0.35">
      <c r="A24" s="1">
        <v>45397</v>
      </c>
      <c r="B24" s="2">
        <v>80.121077999999997</v>
      </c>
      <c r="C24" s="2">
        <v>90.051078000000004</v>
      </c>
      <c r="D24" s="2">
        <v>88.521078000000003</v>
      </c>
      <c r="E24" s="2">
        <v>77.371077999999997</v>
      </c>
      <c r="F24" s="2">
        <v>73.211078000000001</v>
      </c>
      <c r="G24" s="2">
        <v>74.961078000000001</v>
      </c>
      <c r="H24" s="2">
        <v>77.95107800000001</v>
      </c>
      <c r="I24" s="2">
        <v>81.45107800000001</v>
      </c>
      <c r="J24" s="2">
        <v>85.181077999999999</v>
      </c>
      <c r="K24" s="2">
        <v>84.631078000000002</v>
      </c>
      <c r="L24" s="2">
        <v>83.971078000000006</v>
      </c>
      <c r="M24" s="2">
        <v>83.241078000000002</v>
      </c>
      <c r="N24" s="2">
        <v>82.421078000000009</v>
      </c>
      <c r="O24" s="2">
        <v>81.601078000000001</v>
      </c>
    </row>
    <row r="25" spans="1:15" x14ac:dyDescent="0.35">
      <c r="A25" s="1">
        <v>45394</v>
      </c>
      <c r="B25" s="2">
        <v>80.094906999999992</v>
      </c>
      <c r="C25" s="2">
        <v>90.024906999999999</v>
      </c>
      <c r="D25" s="2">
        <v>88.494906999999998</v>
      </c>
      <c r="E25" s="2">
        <v>77.344906999999992</v>
      </c>
      <c r="F25" s="2">
        <v>73.184906999999995</v>
      </c>
      <c r="G25" s="2">
        <v>74.934906999999995</v>
      </c>
      <c r="H25" s="2">
        <v>77.924907000000005</v>
      </c>
      <c r="I25" s="2">
        <v>81.424907000000005</v>
      </c>
      <c r="J25" s="2">
        <v>85.404906999999994</v>
      </c>
      <c r="K25" s="2">
        <v>84.824906999999996</v>
      </c>
      <c r="L25" s="2">
        <v>84.144907000000003</v>
      </c>
      <c r="M25" s="2">
        <v>83.394907000000003</v>
      </c>
      <c r="N25" s="2">
        <v>82.564906999999991</v>
      </c>
      <c r="O25" s="2">
        <v>81.704906999999992</v>
      </c>
    </row>
    <row r="26" spans="1:15" x14ac:dyDescent="0.35">
      <c r="A26" s="1">
        <v>45393</v>
      </c>
      <c r="B26" s="2">
        <v>80.068735999999987</v>
      </c>
      <c r="C26" s="2">
        <v>89.998735999999994</v>
      </c>
      <c r="D26" s="2">
        <v>88.468735999999993</v>
      </c>
      <c r="E26" s="2">
        <v>77.318735999999987</v>
      </c>
      <c r="F26" s="2">
        <v>73.15873599999999</v>
      </c>
      <c r="G26" s="2">
        <v>74.90873599999999</v>
      </c>
      <c r="H26" s="2">
        <v>77.898736</v>
      </c>
      <c r="I26" s="2">
        <v>81.398736</v>
      </c>
      <c r="J26" s="2">
        <v>84.738735999999989</v>
      </c>
      <c r="K26" s="2">
        <v>84.168735999999996</v>
      </c>
      <c r="L26" s="2">
        <v>83.488735999999989</v>
      </c>
      <c r="M26" s="2">
        <v>82.738735999999989</v>
      </c>
      <c r="N26" s="2">
        <v>81.918735999999996</v>
      </c>
      <c r="O26" s="2">
        <v>81.088735999999997</v>
      </c>
    </row>
    <row r="27" spans="1:15" x14ac:dyDescent="0.35">
      <c r="A27" s="1">
        <v>45392</v>
      </c>
      <c r="B27" s="2">
        <v>80.042564999999996</v>
      </c>
      <c r="C27" s="2">
        <v>89.972565000000003</v>
      </c>
      <c r="D27" s="2">
        <v>88.442565000000002</v>
      </c>
      <c r="E27" s="2">
        <v>77.292564999999996</v>
      </c>
      <c r="F27" s="2">
        <v>73.132565</v>
      </c>
      <c r="G27" s="2">
        <v>74.882565</v>
      </c>
      <c r="H27" s="2">
        <v>77.872565000000009</v>
      </c>
      <c r="I27" s="2">
        <v>81.372565000000009</v>
      </c>
      <c r="J27" s="2">
        <v>85.902564999999996</v>
      </c>
      <c r="K27" s="2">
        <v>85.132565</v>
      </c>
      <c r="L27" s="2">
        <v>84.322564999999997</v>
      </c>
      <c r="M27" s="2">
        <v>83.462564999999998</v>
      </c>
      <c r="N27" s="2">
        <v>82.562565000000006</v>
      </c>
      <c r="O27" s="2">
        <v>81.662565000000001</v>
      </c>
    </row>
    <row r="28" spans="1:15" x14ac:dyDescent="0.35">
      <c r="A28" s="1">
        <v>45391</v>
      </c>
      <c r="B28" s="2">
        <v>80.016393999999991</v>
      </c>
      <c r="C28" s="2">
        <v>89.946393999999998</v>
      </c>
      <c r="D28" s="2">
        <v>88.416393999999997</v>
      </c>
      <c r="E28" s="2">
        <v>77.266393999999991</v>
      </c>
      <c r="F28" s="2">
        <v>73.106393999999995</v>
      </c>
      <c r="G28" s="2">
        <v>74.856393999999995</v>
      </c>
      <c r="H28" s="2">
        <v>77.846394000000004</v>
      </c>
      <c r="I28" s="2">
        <v>81.346394000000004</v>
      </c>
      <c r="J28" s="2">
        <v>84.896394000000001</v>
      </c>
      <c r="K28" s="2">
        <v>84.126393999999991</v>
      </c>
      <c r="L28" s="2">
        <v>83.346394000000004</v>
      </c>
      <c r="M28" s="2">
        <v>82.536394000000001</v>
      </c>
      <c r="N28" s="2">
        <v>81.686393999999993</v>
      </c>
      <c r="O28" s="2">
        <v>80.826393999999993</v>
      </c>
    </row>
    <row r="29" spans="1:15" x14ac:dyDescent="0.35">
      <c r="A29" s="1">
        <v>45390</v>
      </c>
      <c r="B29" s="2">
        <v>79.990223</v>
      </c>
      <c r="C29" s="2">
        <v>89.920223000000007</v>
      </c>
      <c r="D29" s="2">
        <v>88.390223000000006</v>
      </c>
      <c r="E29" s="2">
        <v>77.240223</v>
      </c>
      <c r="F29" s="2">
        <v>73.080223000000004</v>
      </c>
      <c r="G29" s="2">
        <v>74.830223000000004</v>
      </c>
      <c r="H29" s="2">
        <v>77.820223000000013</v>
      </c>
      <c r="I29" s="2">
        <v>81.320223000000013</v>
      </c>
      <c r="J29" s="2">
        <v>86.070223000000013</v>
      </c>
      <c r="K29" s="2">
        <v>85.170223000000007</v>
      </c>
      <c r="L29" s="2">
        <v>84.280223000000007</v>
      </c>
      <c r="M29" s="2">
        <v>83.350223</v>
      </c>
      <c r="N29" s="2">
        <v>82.410223000000002</v>
      </c>
      <c r="O29" s="2">
        <v>81.480223000000009</v>
      </c>
    </row>
    <row r="30" spans="1:15" x14ac:dyDescent="0.35">
      <c r="A30" s="1">
        <v>45387</v>
      </c>
      <c r="B30" s="2">
        <v>79.964051999999995</v>
      </c>
      <c r="C30" s="2">
        <v>89.894052000000002</v>
      </c>
      <c r="D30" s="2">
        <v>88.364052000000001</v>
      </c>
      <c r="E30" s="2">
        <v>77.214051999999995</v>
      </c>
      <c r="F30" s="2">
        <v>73.054051999999999</v>
      </c>
      <c r="G30" s="2">
        <v>74.804051999999999</v>
      </c>
      <c r="H30" s="2">
        <v>77.794052000000008</v>
      </c>
      <c r="I30" s="2">
        <v>81.294052000000008</v>
      </c>
      <c r="J30" s="2">
        <v>86.524051999999998</v>
      </c>
      <c r="K30" s="2">
        <v>85.714051999999995</v>
      </c>
      <c r="L30" s="2">
        <v>84.814052000000004</v>
      </c>
      <c r="M30" s="2">
        <v>83.854051999999996</v>
      </c>
      <c r="N30" s="2">
        <v>82.874052000000006</v>
      </c>
      <c r="O30" s="2">
        <v>81.894052000000002</v>
      </c>
    </row>
    <row r="31" spans="1:15" x14ac:dyDescent="0.35">
      <c r="A31" s="1">
        <v>45386</v>
      </c>
      <c r="B31" s="2">
        <v>79.93788099999999</v>
      </c>
      <c r="C31" s="2">
        <v>89.867880999999997</v>
      </c>
      <c r="D31" s="2">
        <v>88.337880999999996</v>
      </c>
      <c r="E31" s="2">
        <v>77.18788099999999</v>
      </c>
      <c r="F31" s="2">
        <v>73.027880999999994</v>
      </c>
      <c r="G31" s="2">
        <v>74.777880999999994</v>
      </c>
      <c r="H31" s="2">
        <v>77.767881000000003</v>
      </c>
      <c r="I31" s="2">
        <v>81.267881000000003</v>
      </c>
      <c r="J31" s="2">
        <v>86.177880999999999</v>
      </c>
      <c r="K31" s="2">
        <v>85.397880999999998</v>
      </c>
      <c r="L31" s="2">
        <v>84.54788099999999</v>
      </c>
      <c r="M31" s="2">
        <v>83.617880999999997</v>
      </c>
      <c r="N31" s="2">
        <v>82.657880999999989</v>
      </c>
      <c r="O31" s="2">
        <v>81.707881</v>
      </c>
    </row>
    <row r="32" spans="1:15" x14ac:dyDescent="0.35">
      <c r="A32" s="1">
        <v>45385</v>
      </c>
      <c r="B32" s="2">
        <v>79.911709999999999</v>
      </c>
      <c r="C32" s="2">
        <v>89.841710000000006</v>
      </c>
      <c r="D32" s="2">
        <v>88.311710000000005</v>
      </c>
      <c r="E32" s="2">
        <v>77.161709999999999</v>
      </c>
      <c r="F32" s="2">
        <v>73.001710000000003</v>
      </c>
      <c r="G32" s="2">
        <v>74.751710000000003</v>
      </c>
      <c r="H32" s="2">
        <v>77.741710000000012</v>
      </c>
      <c r="I32" s="2">
        <v>81.241710000000012</v>
      </c>
      <c r="J32" s="2">
        <v>84.991710000000012</v>
      </c>
      <c r="K32" s="2">
        <v>84.171710000000004</v>
      </c>
      <c r="L32" s="2">
        <v>83.331710000000001</v>
      </c>
      <c r="M32" s="2">
        <v>82.44171</v>
      </c>
      <c r="N32" s="2">
        <v>81.531710000000004</v>
      </c>
      <c r="O32" s="2">
        <v>80.631709999999998</v>
      </c>
    </row>
    <row r="33" spans="1:15" x14ac:dyDescent="0.35">
      <c r="A33" s="1">
        <v>45384</v>
      </c>
      <c r="B33" s="2">
        <v>79.885538999999994</v>
      </c>
      <c r="C33" s="2">
        <v>89.815539000000001</v>
      </c>
      <c r="D33" s="2">
        <v>88.285539</v>
      </c>
      <c r="E33" s="2">
        <v>77.135538999999994</v>
      </c>
      <c r="F33" s="2">
        <v>72.975538999999998</v>
      </c>
      <c r="G33" s="2">
        <v>74.725538999999998</v>
      </c>
      <c r="H33" s="2">
        <v>77.715539000000007</v>
      </c>
      <c r="I33" s="2">
        <v>81.215539000000007</v>
      </c>
      <c r="J33" s="2">
        <v>84.685539000000006</v>
      </c>
      <c r="K33" s="2">
        <v>83.755538999999999</v>
      </c>
      <c r="L33" s="2">
        <v>82.825539000000006</v>
      </c>
      <c r="M33" s="2">
        <v>81.875539000000003</v>
      </c>
      <c r="N33" s="2">
        <v>80.915538999999995</v>
      </c>
      <c r="O33" s="2">
        <v>79.985539000000003</v>
      </c>
    </row>
    <row r="34" spans="1:15" x14ac:dyDescent="0.35">
      <c r="A34" s="1">
        <v>45383</v>
      </c>
      <c r="B34" s="2">
        <v>79.859367999999989</v>
      </c>
      <c r="C34" s="2">
        <v>89.789367999999996</v>
      </c>
      <c r="D34" s="2">
        <v>88.259367999999995</v>
      </c>
      <c r="E34" s="2">
        <v>77.109367999999989</v>
      </c>
      <c r="F34" s="2">
        <v>72.949367999999993</v>
      </c>
      <c r="G34" s="2">
        <v>74.699367999999993</v>
      </c>
      <c r="H34" s="2">
        <v>77.689368000000002</v>
      </c>
      <c r="I34" s="2">
        <v>81.189368000000002</v>
      </c>
      <c r="J34" s="2">
        <v>83.219367999999989</v>
      </c>
      <c r="K34" s="2">
        <v>82.329367999999988</v>
      </c>
      <c r="L34" s="2">
        <v>81.489367999999999</v>
      </c>
      <c r="M34" s="2">
        <v>80.629367999999999</v>
      </c>
      <c r="N34" s="2">
        <v>79.769368</v>
      </c>
      <c r="O34" s="2">
        <v>78.929367999999997</v>
      </c>
    </row>
    <row r="35" spans="1:15" x14ac:dyDescent="0.35">
      <c r="A35" s="1">
        <v>45380</v>
      </c>
      <c r="B35" s="2">
        <v>79.833196999999998</v>
      </c>
      <c r="C35" s="2">
        <v>89.763197000000005</v>
      </c>
      <c r="D35" s="2">
        <v>88.233197000000004</v>
      </c>
      <c r="E35" s="2">
        <v>77.083196999999998</v>
      </c>
      <c r="F35" s="2">
        <v>72.923197000000002</v>
      </c>
      <c r="G35" s="2">
        <v>74.673197000000002</v>
      </c>
      <c r="H35" s="2">
        <v>77.663197000000011</v>
      </c>
      <c r="I35" s="2">
        <v>81.163197000000011</v>
      </c>
      <c r="J35" s="2">
        <v>82.653197000000006</v>
      </c>
      <c r="K35" s="2">
        <v>81.903197000000006</v>
      </c>
      <c r="L35" s="2">
        <v>81.153197000000006</v>
      </c>
      <c r="M35" s="2">
        <v>80.373197000000005</v>
      </c>
      <c r="N35" s="2">
        <v>79.573197000000008</v>
      </c>
      <c r="O35" s="2">
        <v>78.77319700000001</v>
      </c>
    </row>
    <row r="36" spans="1:15" x14ac:dyDescent="0.35">
      <c r="A36" s="1">
        <v>45379</v>
      </c>
      <c r="B36" s="2">
        <v>79.833196999999998</v>
      </c>
      <c r="C36" s="2">
        <v>89.763197000000005</v>
      </c>
      <c r="D36" s="2">
        <v>88.233197000000004</v>
      </c>
      <c r="E36" s="2">
        <v>77.083196999999998</v>
      </c>
      <c r="F36" s="2">
        <v>72.923197000000002</v>
      </c>
      <c r="G36" s="2">
        <v>74.673197000000002</v>
      </c>
      <c r="H36" s="2">
        <v>77.663197000000011</v>
      </c>
      <c r="I36" s="2">
        <v>81.163197000000011</v>
      </c>
      <c r="J36" s="2">
        <v>82.653197000000006</v>
      </c>
      <c r="K36" s="2">
        <v>81.903197000000006</v>
      </c>
      <c r="L36" s="2">
        <v>81.153197000000006</v>
      </c>
      <c r="M36" s="2">
        <v>80.373197000000005</v>
      </c>
      <c r="N36" s="2">
        <v>79.573197000000008</v>
      </c>
      <c r="O36" s="2">
        <v>78.77319700000001</v>
      </c>
    </row>
    <row r="37" spans="1:15" x14ac:dyDescent="0.35">
      <c r="A37" s="1">
        <v>45378</v>
      </c>
      <c r="B37" s="2">
        <v>79.807025999999993</v>
      </c>
      <c r="C37" s="2">
        <v>89.737026</v>
      </c>
      <c r="D37" s="2">
        <v>88.207025999999999</v>
      </c>
      <c r="E37" s="2">
        <v>77.057025999999993</v>
      </c>
      <c r="F37" s="2">
        <v>72.897025999999997</v>
      </c>
      <c r="G37" s="2">
        <v>74.647025999999997</v>
      </c>
      <c r="H37" s="2">
        <v>77.637026000000006</v>
      </c>
      <c r="I37" s="2">
        <v>81.137026000000006</v>
      </c>
      <c r="J37" s="2">
        <v>80.807025999999993</v>
      </c>
      <c r="K37" s="2">
        <v>80.237026</v>
      </c>
      <c r="L37" s="2">
        <v>79.647025999999997</v>
      </c>
      <c r="M37" s="2">
        <v>78.977025999999995</v>
      </c>
      <c r="N37" s="2">
        <v>78.277025999999992</v>
      </c>
      <c r="O37" s="2">
        <v>77.577026000000004</v>
      </c>
    </row>
    <row r="38" spans="1:15" x14ac:dyDescent="0.35">
      <c r="A38" s="1">
        <v>45377</v>
      </c>
      <c r="B38" s="2">
        <v>79.780854999999988</v>
      </c>
      <c r="C38" s="2">
        <v>89.710854999999995</v>
      </c>
      <c r="D38" s="2">
        <v>88.180854999999994</v>
      </c>
      <c r="E38" s="2">
        <v>77.030854999999988</v>
      </c>
      <c r="F38" s="2">
        <v>72.870854999999992</v>
      </c>
      <c r="G38" s="2">
        <v>74.620854999999992</v>
      </c>
      <c r="H38" s="2">
        <v>77.610855000000001</v>
      </c>
      <c r="I38" s="2">
        <v>81.110855000000001</v>
      </c>
      <c r="J38" s="2">
        <v>81.050854999999999</v>
      </c>
      <c r="K38" s="2">
        <v>80.470855</v>
      </c>
      <c r="L38" s="2">
        <v>79.860855000000001</v>
      </c>
      <c r="M38" s="2">
        <v>79.160854999999998</v>
      </c>
      <c r="N38" s="2">
        <v>78.440854999999999</v>
      </c>
      <c r="O38" s="2">
        <v>77.710854999999995</v>
      </c>
    </row>
    <row r="39" spans="1:15" x14ac:dyDescent="0.35">
      <c r="A39" s="1">
        <v>45376</v>
      </c>
      <c r="B39" s="2">
        <v>79.754683999999997</v>
      </c>
      <c r="C39" s="2">
        <v>89.684684000000004</v>
      </c>
      <c r="D39" s="2">
        <v>88.154684000000003</v>
      </c>
      <c r="E39" s="2">
        <v>77.004683999999997</v>
      </c>
      <c r="F39" s="2">
        <v>72.844684000000001</v>
      </c>
      <c r="G39" s="2">
        <v>74.594684000000001</v>
      </c>
      <c r="H39" s="2">
        <v>77.58468400000001</v>
      </c>
      <c r="I39" s="2">
        <v>81.08468400000001</v>
      </c>
      <c r="J39" s="2">
        <v>81.354684000000006</v>
      </c>
      <c r="K39" s="2">
        <v>80.784683999999999</v>
      </c>
      <c r="L39" s="2">
        <v>80.174683999999999</v>
      </c>
      <c r="M39" s="2">
        <v>79.464684000000005</v>
      </c>
      <c r="N39" s="2">
        <v>78.694684000000009</v>
      </c>
      <c r="O39" s="2">
        <v>77.934684000000004</v>
      </c>
    </row>
    <row r="40" spans="1:15" x14ac:dyDescent="0.35">
      <c r="A40" s="1">
        <v>45373</v>
      </c>
      <c r="B40" s="2">
        <v>79.728512999999992</v>
      </c>
      <c r="C40" s="2">
        <v>89.658512999999999</v>
      </c>
      <c r="D40" s="2">
        <v>88.128512999999998</v>
      </c>
      <c r="E40" s="2">
        <v>76.978512999999992</v>
      </c>
      <c r="F40" s="2">
        <v>72.818512999999996</v>
      </c>
      <c r="G40" s="2">
        <v>74.568512999999996</v>
      </c>
      <c r="H40" s="2">
        <v>77.558513000000005</v>
      </c>
      <c r="I40" s="2">
        <v>81.058513000000005</v>
      </c>
      <c r="J40" s="2">
        <v>80.008512999999994</v>
      </c>
      <c r="K40" s="2">
        <v>79.548513</v>
      </c>
      <c r="L40" s="2">
        <v>78.988512999999998</v>
      </c>
      <c r="M40" s="2">
        <v>78.328513000000001</v>
      </c>
      <c r="N40" s="2">
        <v>77.608513000000002</v>
      </c>
      <c r="O40" s="2">
        <v>76.888513000000003</v>
      </c>
    </row>
    <row r="41" spans="1:15" x14ac:dyDescent="0.35">
      <c r="A41" s="1">
        <v>45372</v>
      </c>
      <c r="B41" s="2">
        <v>79.702341999999987</v>
      </c>
      <c r="C41" s="2">
        <v>89.632341999999994</v>
      </c>
      <c r="D41" s="2">
        <v>88.102341999999993</v>
      </c>
      <c r="E41" s="2">
        <v>76.952341999999987</v>
      </c>
      <c r="F41" s="2">
        <v>72.792341999999991</v>
      </c>
      <c r="G41" s="2">
        <v>74.542341999999991</v>
      </c>
      <c r="H41" s="2">
        <v>77.532342</v>
      </c>
      <c r="I41" s="2">
        <v>81.032342</v>
      </c>
      <c r="J41" s="2">
        <v>80.422341999999986</v>
      </c>
      <c r="K41" s="2">
        <v>79.992341999999994</v>
      </c>
      <c r="L41" s="2">
        <v>79.442341999999996</v>
      </c>
      <c r="M41" s="2">
        <v>78.802341999999996</v>
      </c>
      <c r="N41" s="2">
        <v>78.102341999999993</v>
      </c>
      <c r="O41" s="2">
        <v>77.40234199999999</v>
      </c>
    </row>
    <row r="42" spans="1:15" x14ac:dyDescent="0.35">
      <c r="A42" s="1">
        <v>45371</v>
      </c>
      <c r="B42" s="2">
        <v>79.676170999999997</v>
      </c>
      <c r="C42" s="2">
        <v>89.606171000000003</v>
      </c>
      <c r="D42" s="2">
        <v>88.076171000000002</v>
      </c>
      <c r="E42" s="2">
        <v>76.926170999999997</v>
      </c>
      <c r="F42" s="2">
        <v>72.766171</v>
      </c>
      <c r="G42" s="2">
        <v>74.516171</v>
      </c>
      <c r="H42" s="2">
        <v>77.506171000000009</v>
      </c>
      <c r="I42" s="2">
        <v>81.006171000000009</v>
      </c>
      <c r="J42" s="2">
        <v>80.596170999999998</v>
      </c>
      <c r="K42" s="2">
        <v>80.106171000000003</v>
      </c>
      <c r="L42" s="2">
        <v>79.506171000000009</v>
      </c>
      <c r="M42" s="2">
        <v>78.836171000000007</v>
      </c>
      <c r="N42" s="2">
        <v>78.116171000000008</v>
      </c>
      <c r="O42" s="2">
        <v>77.386171000000004</v>
      </c>
    </row>
    <row r="43" spans="1:15" x14ac:dyDescent="0.35">
      <c r="A43" s="1">
        <v>45370</v>
      </c>
      <c r="B43" s="2">
        <v>79.649999999999991</v>
      </c>
      <c r="C43" s="2">
        <v>89.58</v>
      </c>
      <c r="D43" s="2">
        <v>88.05</v>
      </c>
      <c r="E43" s="2">
        <v>76.899999999999991</v>
      </c>
      <c r="F43" s="2">
        <v>72.739999999999995</v>
      </c>
      <c r="G43" s="2">
        <v>74.489999999999995</v>
      </c>
      <c r="H43" s="2">
        <v>77.48</v>
      </c>
      <c r="I43" s="2">
        <v>82.77</v>
      </c>
      <c r="J43" s="2">
        <v>82.03</v>
      </c>
      <c r="K43" s="2">
        <v>81.38</v>
      </c>
      <c r="L43" s="2">
        <v>80.679999999999993</v>
      </c>
      <c r="M43" s="2">
        <v>79.91</v>
      </c>
      <c r="N43" s="2">
        <v>79.11</v>
      </c>
      <c r="O43" s="2">
        <v>78.33</v>
      </c>
    </row>
    <row r="44" spans="1:15" x14ac:dyDescent="0.35">
      <c r="A44" s="1">
        <v>45369</v>
      </c>
      <c r="B44" s="2">
        <v>78.47699999999999</v>
      </c>
      <c r="C44" s="2">
        <v>88.406999999999996</v>
      </c>
      <c r="D44" s="2">
        <v>86.876999999999995</v>
      </c>
      <c r="E44" s="2">
        <v>75.72699999999999</v>
      </c>
      <c r="F44" s="2">
        <v>71.566999999999993</v>
      </c>
      <c r="G44" s="2">
        <v>73.316999999999993</v>
      </c>
      <c r="H44" s="2">
        <v>76.307000000000002</v>
      </c>
      <c r="I44" s="2">
        <v>80.846999999999994</v>
      </c>
      <c r="J44" s="2">
        <v>80.286999999999992</v>
      </c>
      <c r="K44" s="2">
        <v>79.736999999999995</v>
      </c>
      <c r="L44" s="2">
        <v>79.086999999999989</v>
      </c>
      <c r="M44" s="2">
        <v>78.356999999999999</v>
      </c>
      <c r="N44" s="2">
        <v>77.586999999999989</v>
      </c>
      <c r="O44" s="2">
        <v>76.816999999999993</v>
      </c>
    </row>
    <row r="45" spans="1:15" x14ac:dyDescent="0.35">
      <c r="A45" s="1">
        <v>45366</v>
      </c>
      <c r="B45" s="2">
        <v>79.03</v>
      </c>
      <c r="C45" s="2">
        <v>88.960000000000008</v>
      </c>
      <c r="D45" s="2">
        <v>87.43</v>
      </c>
      <c r="E45" s="2">
        <v>76.28</v>
      </c>
      <c r="F45" s="2">
        <v>72.12</v>
      </c>
      <c r="G45" s="2">
        <v>73.87</v>
      </c>
      <c r="H45" s="2">
        <v>76.860000000000014</v>
      </c>
      <c r="I45" s="2">
        <v>79.720000000000013</v>
      </c>
      <c r="J45" s="2">
        <v>79.260000000000005</v>
      </c>
      <c r="K45" s="2">
        <v>78.820000000000007</v>
      </c>
      <c r="L45" s="2">
        <v>78.290000000000006</v>
      </c>
      <c r="M45" s="2">
        <v>77.660000000000011</v>
      </c>
      <c r="N45" s="2">
        <v>76.98</v>
      </c>
      <c r="O45" s="2">
        <v>76.300000000000011</v>
      </c>
    </row>
    <row r="46" spans="1:15" x14ac:dyDescent="0.35">
      <c r="A46" s="1">
        <v>45365</v>
      </c>
      <c r="B46" s="2">
        <v>78.956999999999994</v>
      </c>
      <c r="C46" s="2">
        <v>88.887</v>
      </c>
      <c r="D46" s="2">
        <v>87.356999999999999</v>
      </c>
      <c r="E46" s="2">
        <v>76.206999999999994</v>
      </c>
      <c r="F46" s="2">
        <v>72.046999999999997</v>
      </c>
      <c r="G46" s="2">
        <v>73.796999999999997</v>
      </c>
      <c r="H46" s="2">
        <v>76.787000000000006</v>
      </c>
      <c r="I46" s="2">
        <v>79.867000000000004</v>
      </c>
      <c r="J46" s="2">
        <v>79.346999999999994</v>
      </c>
      <c r="K46" s="2">
        <v>78.796999999999997</v>
      </c>
      <c r="L46" s="2">
        <v>78.176999999999992</v>
      </c>
      <c r="M46" s="2">
        <v>77.486999999999995</v>
      </c>
      <c r="N46" s="2">
        <v>76.766999999999996</v>
      </c>
      <c r="O46" s="2">
        <v>76.057000000000002</v>
      </c>
    </row>
    <row r="47" spans="1:15" x14ac:dyDescent="0.35">
      <c r="A47" s="1">
        <v>45364</v>
      </c>
      <c r="B47" s="2">
        <v>79.208999999999989</v>
      </c>
      <c r="C47" s="2">
        <v>89.138999999999996</v>
      </c>
      <c r="D47" s="2">
        <v>87.608999999999995</v>
      </c>
      <c r="E47" s="2">
        <v>76.458999999999989</v>
      </c>
      <c r="F47" s="2">
        <v>72.298999999999992</v>
      </c>
      <c r="G47" s="2">
        <v>74.048999999999992</v>
      </c>
      <c r="H47" s="2">
        <v>77.039000000000001</v>
      </c>
      <c r="I47" s="2">
        <v>78.578999999999994</v>
      </c>
      <c r="J47" s="2">
        <v>78.158999999999992</v>
      </c>
      <c r="K47" s="2">
        <v>77.698999999999998</v>
      </c>
      <c r="L47" s="2">
        <v>77.168999999999997</v>
      </c>
      <c r="M47" s="2">
        <v>76.558999999999997</v>
      </c>
      <c r="N47" s="2">
        <v>75.878999999999991</v>
      </c>
      <c r="O47" s="2">
        <v>75.208999999999989</v>
      </c>
    </row>
    <row r="48" spans="1:15" x14ac:dyDescent="0.35">
      <c r="A48" s="1">
        <v>45363</v>
      </c>
      <c r="B48" s="2">
        <v>79.024000000000001</v>
      </c>
      <c r="C48" s="2">
        <v>88.954000000000008</v>
      </c>
      <c r="D48" s="2">
        <v>87.424000000000007</v>
      </c>
      <c r="E48" s="2">
        <v>76.274000000000001</v>
      </c>
      <c r="F48" s="2">
        <v>72.114000000000004</v>
      </c>
      <c r="G48" s="2">
        <v>73.864000000000004</v>
      </c>
      <c r="H48" s="2">
        <v>76.854000000000013</v>
      </c>
      <c r="I48" s="2">
        <v>76.234000000000009</v>
      </c>
      <c r="J48" s="2">
        <v>75.924000000000007</v>
      </c>
      <c r="K48" s="2">
        <v>75.574000000000012</v>
      </c>
      <c r="L48" s="2">
        <v>75.134</v>
      </c>
      <c r="M48" s="2">
        <v>74.604000000000013</v>
      </c>
      <c r="N48" s="2">
        <v>74.004000000000005</v>
      </c>
      <c r="O48" s="2">
        <v>73.404000000000011</v>
      </c>
    </row>
    <row r="49" spans="1:15" x14ac:dyDescent="0.35">
      <c r="A49" s="1">
        <v>45362</v>
      </c>
      <c r="B49" s="2">
        <v>79.177999999999997</v>
      </c>
      <c r="C49" s="2">
        <v>89.108000000000004</v>
      </c>
      <c r="D49" s="2">
        <v>87.578000000000003</v>
      </c>
      <c r="E49" s="2">
        <v>76.427999999999997</v>
      </c>
      <c r="F49" s="2">
        <v>72.268000000000001</v>
      </c>
      <c r="G49" s="2">
        <v>74.018000000000001</v>
      </c>
      <c r="H49" s="2">
        <v>77.00800000000001</v>
      </c>
      <c r="I49" s="2">
        <v>76.75800000000001</v>
      </c>
      <c r="J49" s="2">
        <v>76.358000000000004</v>
      </c>
      <c r="K49" s="2">
        <v>75.968000000000004</v>
      </c>
      <c r="L49" s="2">
        <v>75.518000000000001</v>
      </c>
      <c r="M49" s="2">
        <v>74.978000000000009</v>
      </c>
      <c r="N49" s="2">
        <v>74.378</v>
      </c>
      <c r="O49" s="2">
        <v>73.778000000000006</v>
      </c>
    </row>
    <row r="50" spans="1:15" x14ac:dyDescent="0.35">
      <c r="A50" s="1">
        <v>45359</v>
      </c>
      <c r="B50" s="2">
        <v>78.524000000000001</v>
      </c>
      <c r="C50" s="2">
        <v>88.454000000000008</v>
      </c>
      <c r="D50" s="2">
        <v>86.924000000000007</v>
      </c>
      <c r="E50" s="2">
        <v>75.774000000000001</v>
      </c>
      <c r="F50" s="2">
        <v>71.614000000000004</v>
      </c>
      <c r="G50" s="2">
        <v>73.364000000000004</v>
      </c>
      <c r="H50" s="2">
        <v>76.354000000000013</v>
      </c>
      <c r="I50" s="2">
        <v>76.184000000000012</v>
      </c>
      <c r="J50" s="2">
        <v>75.674000000000007</v>
      </c>
      <c r="K50" s="2">
        <v>75.204000000000008</v>
      </c>
      <c r="L50" s="2">
        <v>74.684000000000012</v>
      </c>
      <c r="M50" s="2">
        <v>74.094000000000008</v>
      </c>
      <c r="N50" s="2">
        <v>73.464000000000013</v>
      </c>
      <c r="O50" s="2">
        <v>72.824000000000012</v>
      </c>
    </row>
    <row r="51" spans="1:15" x14ac:dyDescent="0.35">
      <c r="A51" s="1">
        <v>45358</v>
      </c>
      <c r="B51" s="2">
        <v>78.564999999999998</v>
      </c>
      <c r="C51" s="2">
        <v>88.495000000000005</v>
      </c>
      <c r="D51" s="2">
        <v>86.965000000000003</v>
      </c>
      <c r="E51" s="2">
        <v>75.814999999999998</v>
      </c>
      <c r="F51" s="2">
        <v>71.655000000000001</v>
      </c>
      <c r="G51" s="2">
        <v>73.405000000000001</v>
      </c>
      <c r="H51" s="2">
        <v>76.39500000000001</v>
      </c>
      <c r="I51" s="2">
        <v>77.14500000000001</v>
      </c>
      <c r="J51" s="2">
        <v>76.534999999999997</v>
      </c>
      <c r="K51" s="2">
        <v>75.995000000000005</v>
      </c>
      <c r="L51" s="2">
        <v>75.415000000000006</v>
      </c>
      <c r="M51" s="2">
        <v>74.775000000000006</v>
      </c>
      <c r="N51" s="2">
        <v>74.115000000000009</v>
      </c>
      <c r="O51" s="2">
        <v>73.454999999999998</v>
      </c>
    </row>
    <row r="52" spans="1:15" x14ac:dyDescent="0.35">
      <c r="A52" s="1">
        <v>45357</v>
      </c>
      <c r="B52" s="2">
        <v>78.403999999999996</v>
      </c>
      <c r="C52" s="2">
        <v>88.334000000000003</v>
      </c>
      <c r="D52" s="2">
        <v>86.804000000000002</v>
      </c>
      <c r="E52" s="2">
        <v>75.653999999999996</v>
      </c>
      <c r="F52" s="2">
        <v>71.494</v>
      </c>
      <c r="G52" s="2">
        <v>73.244</v>
      </c>
      <c r="H52" s="2">
        <v>76.234000000000009</v>
      </c>
      <c r="I52" s="2">
        <v>77.183999999999997</v>
      </c>
      <c r="J52" s="2">
        <v>76.463999999999999</v>
      </c>
      <c r="K52" s="2">
        <v>75.834000000000003</v>
      </c>
      <c r="L52" s="2">
        <v>75.194000000000003</v>
      </c>
      <c r="M52" s="2">
        <v>74.524000000000001</v>
      </c>
      <c r="N52" s="2">
        <v>73.844000000000008</v>
      </c>
      <c r="O52" s="2">
        <v>73.174000000000007</v>
      </c>
    </row>
    <row r="53" spans="1:15" x14ac:dyDescent="0.35">
      <c r="A53" s="1">
        <v>45356</v>
      </c>
      <c r="B53" s="2">
        <v>78.361999999999995</v>
      </c>
      <c r="C53" s="2">
        <v>88.292000000000002</v>
      </c>
      <c r="D53" s="2">
        <v>86.762</v>
      </c>
      <c r="E53" s="2">
        <v>75.611999999999995</v>
      </c>
      <c r="F53" s="2">
        <v>71.451999999999998</v>
      </c>
      <c r="G53" s="2">
        <v>73.201999999999998</v>
      </c>
      <c r="H53" s="2">
        <v>76.192000000000007</v>
      </c>
      <c r="I53" s="2">
        <v>76.162000000000006</v>
      </c>
      <c r="J53" s="2">
        <v>75.421999999999997</v>
      </c>
      <c r="K53" s="2">
        <v>74.831999999999994</v>
      </c>
      <c r="L53" s="2">
        <v>74.231999999999999</v>
      </c>
      <c r="M53" s="2">
        <v>73.622</v>
      </c>
      <c r="N53" s="2">
        <v>73.012</v>
      </c>
      <c r="O53" s="2">
        <v>72.402000000000001</v>
      </c>
    </row>
    <row r="54" spans="1:15" x14ac:dyDescent="0.35">
      <c r="A54" s="1">
        <v>45355</v>
      </c>
      <c r="B54" s="2">
        <v>78.298999999999992</v>
      </c>
      <c r="C54" s="2">
        <v>88.228999999999999</v>
      </c>
      <c r="D54" s="2">
        <v>86.698999999999998</v>
      </c>
      <c r="E54" s="2">
        <v>75.548999999999992</v>
      </c>
      <c r="F54" s="2">
        <v>71.388999999999996</v>
      </c>
      <c r="G54" s="2">
        <v>73.138999999999996</v>
      </c>
      <c r="H54" s="2">
        <v>76.129000000000005</v>
      </c>
      <c r="I54" s="2">
        <v>76.688999999999993</v>
      </c>
      <c r="J54" s="2">
        <v>76.119</v>
      </c>
      <c r="K54" s="2">
        <v>75.558999999999997</v>
      </c>
      <c r="L54" s="2">
        <v>74.959000000000003</v>
      </c>
      <c r="M54" s="2">
        <v>74.328999999999994</v>
      </c>
      <c r="N54" s="2">
        <v>73.688999999999993</v>
      </c>
      <c r="O54" s="2">
        <v>73.048999999999992</v>
      </c>
    </row>
    <row r="55" spans="1:15" x14ac:dyDescent="0.35">
      <c r="A55" s="1">
        <v>45352</v>
      </c>
      <c r="B55" s="2">
        <v>78.756999999999991</v>
      </c>
      <c r="C55" s="2">
        <v>88.686999999999998</v>
      </c>
      <c r="D55" s="2">
        <v>87.156999999999996</v>
      </c>
      <c r="E55" s="2">
        <v>76.006999999999991</v>
      </c>
      <c r="F55" s="2">
        <v>71.846999999999994</v>
      </c>
      <c r="G55" s="2">
        <v>73.596999999999994</v>
      </c>
      <c r="H55" s="2">
        <v>76.587000000000003</v>
      </c>
      <c r="I55" s="2">
        <v>78.376999999999995</v>
      </c>
      <c r="J55" s="2">
        <v>77.497</v>
      </c>
      <c r="K55" s="2">
        <v>76.736999999999995</v>
      </c>
      <c r="L55" s="2">
        <v>75.997</v>
      </c>
      <c r="M55" s="2">
        <v>75.247</v>
      </c>
      <c r="N55" s="2">
        <v>74.497</v>
      </c>
      <c r="O55" s="2">
        <v>73.777000000000001</v>
      </c>
    </row>
    <row r="56" spans="1:15" x14ac:dyDescent="0.35">
      <c r="A56" s="1">
        <v>45351</v>
      </c>
      <c r="B56" s="2">
        <v>79.071999999999989</v>
      </c>
      <c r="C56" s="2">
        <v>89.001999999999995</v>
      </c>
      <c r="D56" s="2">
        <v>87.471999999999994</v>
      </c>
      <c r="E56" s="2">
        <v>76.321999999999989</v>
      </c>
      <c r="F56" s="2">
        <v>72.161999999999992</v>
      </c>
      <c r="G56" s="2">
        <v>73.911999999999992</v>
      </c>
      <c r="H56" s="2">
        <v>76.902000000000001</v>
      </c>
      <c r="I56" s="2">
        <v>76.981999999999999</v>
      </c>
      <c r="J56" s="2">
        <v>76.171999999999997</v>
      </c>
      <c r="K56" s="2">
        <v>75.531999999999996</v>
      </c>
      <c r="L56" s="2">
        <v>74.902000000000001</v>
      </c>
      <c r="M56" s="2">
        <v>74.251999999999995</v>
      </c>
      <c r="N56" s="2">
        <v>73.581999999999994</v>
      </c>
      <c r="O56" s="2">
        <v>72.951999999999998</v>
      </c>
    </row>
    <row r="57" spans="1:15" x14ac:dyDescent="0.35">
      <c r="A57" s="1">
        <v>45350</v>
      </c>
      <c r="B57" s="2">
        <v>78.653999999999996</v>
      </c>
      <c r="C57" s="2">
        <v>88.584000000000003</v>
      </c>
      <c r="D57" s="2">
        <v>87.054000000000002</v>
      </c>
      <c r="E57" s="2">
        <v>75.903999999999996</v>
      </c>
      <c r="F57" s="2">
        <v>71.744</v>
      </c>
      <c r="G57" s="2">
        <v>73.494</v>
      </c>
      <c r="H57" s="2">
        <v>76.484000000000009</v>
      </c>
      <c r="I57" s="2">
        <v>76.844000000000008</v>
      </c>
      <c r="J57" s="2">
        <v>76.134</v>
      </c>
      <c r="K57" s="2">
        <v>75.513999999999996</v>
      </c>
      <c r="L57" s="2">
        <v>74.873999999999995</v>
      </c>
      <c r="M57" s="2">
        <v>74.204000000000008</v>
      </c>
      <c r="N57" s="2">
        <v>73.534000000000006</v>
      </c>
      <c r="O57" s="2">
        <v>72.894000000000005</v>
      </c>
    </row>
    <row r="58" spans="1:15" x14ac:dyDescent="0.35">
      <c r="A58" s="1">
        <v>45349</v>
      </c>
      <c r="B58" s="2">
        <v>78.512999999999991</v>
      </c>
      <c r="C58" s="2">
        <v>88.442999999999998</v>
      </c>
      <c r="D58" s="2">
        <v>86.912999999999997</v>
      </c>
      <c r="E58" s="2">
        <v>75.762999999999991</v>
      </c>
      <c r="F58" s="2">
        <v>71.602999999999994</v>
      </c>
      <c r="G58" s="2">
        <v>73.352999999999994</v>
      </c>
      <c r="H58" s="2">
        <v>76.343000000000004</v>
      </c>
      <c r="I58" s="2">
        <v>77.033000000000001</v>
      </c>
      <c r="J58" s="2">
        <v>76.393000000000001</v>
      </c>
      <c r="K58" s="2">
        <v>75.802999999999997</v>
      </c>
      <c r="L58" s="2">
        <v>75.162999999999997</v>
      </c>
      <c r="M58" s="2">
        <v>74.48299999999999</v>
      </c>
      <c r="N58" s="2">
        <v>73.822999999999993</v>
      </c>
      <c r="O58" s="2">
        <v>73.182999999999993</v>
      </c>
    </row>
    <row r="59" spans="1:15" x14ac:dyDescent="0.35">
      <c r="A59" s="1">
        <v>45348</v>
      </c>
      <c r="B59" s="2">
        <v>78.591999999999999</v>
      </c>
      <c r="C59" s="2">
        <v>88.522000000000006</v>
      </c>
      <c r="D59" s="2">
        <v>86.992000000000004</v>
      </c>
      <c r="E59" s="2">
        <v>75.841999999999999</v>
      </c>
      <c r="F59" s="2">
        <v>71.682000000000002</v>
      </c>
      <c r="G59" s="2">
        <v>73.432000000000002</v>
      </c>
      <c r="H59" s="2">
        <v>76.422000000000011</v>
      </c>
      <c r="I59" s="2">
        <v>75.822000000000003</v>
      </c>
      <c r="J59" s="2">
        <v>75.332000000000008</v>
      </c>
      <c r="K59" s="2">
        <v>74.832000000000008</v>
      </c>
      <c r="L59" s="2">
        <v>74.292000000000002</v>
      </c>
      <c r="M59" s="2">
        <v>73.701999999999998</v>
      </c>
      <c r="N59" s="2">
        <v>73.091999999999999</v>
      </c>
      <c r="O59" s="2">
        <v>72.512</v>
      </c>
    </row>
    <row r="60" spans="1:15" x14ac:dyDescent="0.35">
      <c r="A60" s="1">
        <v>45345</v>
      </c>
      <c r="B60" s="2">
        <v>78.433999999999997</v>
      </c>
      <c r="C60" s="2">
        <v>88.364000000000004</v>
      </c>
      <c r="D60" s="2">
        <v>86.834000000000003</v>
      </c>
      <c r="E60" s="2">
        <v>75.683999999999997</v>
      </c>
      <c r="F60" s="2">
        <v>71.524000000000001</v>
      </c>
      <c r="G60" s="2">
        <v>73.274000000000001</v>
      </c>
      <c r="H60" s="2">
        <v>76.26400000000001</v>
      </c>
      <c r="I60" s="2">
        <v>74.573999999999998</v>
      </c>
      <c r="J60" s="2">
        <v>74.164000000000001</v>
      </c>
      <c r="K60" s="2">
        <v>73.704000000000008</v>
      </c>
      <c r="L60" s="2">
        <v>73.213999999999999</v>
      </c>
      <c r="M60" s="2">
        <v>72.674000000000007</v>
      </c>
      <c r="N60" s="2">
        <v>72.134</v>
      </c>
      <c r="O60" s="2">
        <v>71.594000000000008</v>
      </c>
    </row>
    <row r="61" spans="1:15" x14ac:dyDescent="0.35">
      <c r="A61" s="1">
        <v>45344</v>
      </c>
      <c r="B61" s="2">
        <v>78.430999999999997</v>
      </c>
      <c r="C61" s="2">
        <v>88.361000000000004</v>
      </c>
      <c r="D61" s="2">
        <v>86.831000000000003</v>
      </c>
      <c r="E61" s="2">
        <v>75.680999999999997</v>
      </c>
      <c r="F61" s="2">
        <v>71.521000000000001</v>
      </c>
      <c r="G61" s="2">
        <v>73.271000000000001</v>
      </c>
      <c r="H61" s="2">
        <v>76.26100000000001</v>
      </c>
      <c r="I61" s="2">
        <v>76.691000000000003</v>
      </c>
      <c r="J61" s="2">
        <v>76.01100000000001</v>
      </c>
      <c r="K61" s="2">
        <v>75.421000000000006</v>
      </c>
      <c r="L61" s="2">
        <v>74.820999999999998</v>
      </c>
      <c r="M61" s="2">
        <v>74.201000000000008</v>
      </c>
      <c r="N61" s="2">
        <v>73.581000000000003</v>
      </c>
      <c r="O61" s="2">
        <v>72.971000000000004</v>
      </c>
    </row>
    <row r="62" spans="1:15" x14ac:dyDescent="0.35">
      <c r="A62" s="1">
        <v>45343</v>
      </c>
      <c r="B62" s="2">
        <v>78.414000000000001</v>
      </c>
      <c r="C62" s="2">
        <v>88.344000000000008</v>
      </c>
      <c r="D62" s="2">
        <v>86.814000000000007</v>
      </c>
      <c r="E62" s="2">
        <v>75.664000000000001</v>
      </c>
      <c r="F62" s="2">
        <v>71.504000000000005</v>
      </c>
      <c r="G62" s="2">
        <v>73.254000000000005</v>
      </c>
      <c r="H62" s="2">
        <v>76.244000000000014</v>
      </c>
      <c r="I62" s="2">
        <v>75.974000000000004</v>
      </c>
      <c r="J62" s="2">
        <v>75.374000000000009</v>
      </c>
      <c r="K62" s="2">
        <v>74.844000000000008</v>
      </c>
      <c r="L62" s="2">
        <v>74.284000000000006</v>
      </c>
      <c r="M62" s="2">
        <v>73.694000000000003</v>
      </c>
      <c r="N62" s="2">
        <v>73.094000000000008</v>
      </c>
      <c r="O62" s="2">
        <v>72.504000000000005</v>
      </c>
    </row>
    <row r="63" spans="1:15" x14ac:dyDescent="0.35">
      <c r="A63" s="1">
        <v>45342</v>
      </c>
      <c r="B63" s="2">
        <v>78.406999999999996</v>
      </c>
      <c r="C63" s="2">
        <v>88.337000000000003</v>
      </c>
      <c r="D63" s="2">
        <v>86.807000000000002</v>
      </c>
      <c r="E63" s="2">
        <v>75.656999999999996</v>
      </c>
      <c r="F63" s="2">
        <v>71.497</v>
      </c>
      <c r="G63" s="2">
        <v>73.247</v>
      </c>
      <c r="H63" s="2">
        <v>76.237000000000009</v>
      </c>
      <c r="I63" s="2">
        <v>75.097000000000008</v>
      </c>
      <c r="J63" s="2">
        <v>74.677000000000007</v>
      </c>
      <c r="K63" s="2">
        <v>74.257000000000005</v>
      </c>
      <c r="L63" s="2">
        <v>73.787000000000006</v>
      </c>
      <c r="M63" s="2">
        <v>73.257000000000005</v>
      </c>
      <c r="N63" s="2">
        <v>72.707000000000008</v>
      </c>
      <c r="O63" s="2">
        <v>72.156999999999996</v>
      </c>
    </row>
    <row r="64" spans="1:15" x14ac:dyDescent="0.35">
      <c r="A64" s="1">
        <v>45341</v>
      </c>
      <c r="B64" s="2">
        <v>77.183999999999997</v>
      </c>
      <c r="C64" s="2">
        <v>87.114000000000004</v>
      </c>
      <c r="D64" s="2">
        <v>85.584000000000003</v>
      </c>
      <c r="E64" s="2">
        <v>74.433999999999997</v>
      </c>
      <c r="F64" s="2">
        <v>70.274000000000001</v>
      </c>
      <c r="G64" s="2">
        <v>72.024000000000001</v>
      </c>
      <c r="H64" s="2">
        <v>76.024000000000001</v>
      </c>
      <c r="I64" s="2">
        <v>75.293999999999997</v>
      </c>
      <c r="J64" s="2">
        <v>74.814000000000007</v>
      </c>
      <c r="K64" s="2">
        <v>74.314000000000007</v>
      </c>
      <c r="L64" s="2">
        <v>73.774000000000001</v>
      </c>
      <c r="M64" s="2">
        <v>73.183999999999997</v>
      </c>
      <c r="N64" s="2">
        <v>72.603999999999999</v>
      </c>
      <c r="O64" s="2">
        <v>72.034000000000006</v>
      </c>
    </row>
    <row r="65" spans="1:15" x14ac:dyDescent="0.35">
      <c r="A65" s="1">
        <v>45338</v>
      </c>
      <c r="B65" s="2">
        <v>77.183999999999997</v>
      </c>
      <c r="C65" s="2">
        <v>87.114000000000004</v>
      </c>
      <c r="D65" s="2">
        <v>85.584000000000003</v>
      </c>
      <c r="E65" s="2">
        <v>74.433999999999997</v>
      </c>
      <c r="F65" s="2">
        <v>70.274000000000001</v>
      </c>
      <c r="G65" s="2">
        <v>72.024000000000001</v>
      </c>
      <c r="H65" s="2">
        <v>76.024000000000001</v>
      </c>
      <c r="I65" s="2">
        <v>75.293999999999997</v>
      </c>
      <c r="J65" s="2">
        <v>74.814000000000007</v>
      </c>
      <c r="K65" s="2">
        <v>74.314000000000007</v>
      </c>
      <c r="L65" s="2">
        <v>73.774000000000001</v>
      </c>
      <c r="M65" s="2">
        <v>73.183999999999997</v>
      </c>
      <c r="N65" s="2">
        <v>72.603999999999999</v>
      </c>
      <c r="O65" s="2">
        <v>72.034000000000006</v>
      </c>
    </row>
    <row r="66" spans="1:15" x14ac:dyDescent="0.35">
      <c r="A66" s="1">
        <v>45337</v>
      </c>
      <c r="B66" s="2">
        <v>77.015999999999991</v>
      </c>
      <c r="C66" s="2">
        <v>86.945999999999998</v>
      </c>
      <c r="D66" s="2">
        <v>85.415999999999997</v>
      </c>
      <c r="E66" s="2">
        <v>74.265999999999991</v>
      </c>
      <c r="F66" s="2">
        <v>70.105999999999995</v>
      </c>
      <c r="G66" s="2">
        <v>71.855999999999995</v>
      </c>
      <c r="H66" s="2">
        <v>74.695999999999998</v>
      </c>
      <c r="I66" s="2">
        <v>74.256</v>
      </c>
      <c r="J66" s="2">
        <v>73.885999999999996</v>
      </c>
      <c r="K66" s="2">
        <v>73.475999999999999</v>
      </c>
      <c r="L66" s="2">
        <v>73.006</v>
      </c>
      <c r="M66" s="2">
        <v>72.475999999999999</v>
      </c>
      <c r="N66" s="2">
        <v>71.926000000000002</v>
      </c>
      <c r="O66" s="2">
        <v>71.385999999999996</v>
      </c>
    </row>
    <row r="67" spans="1:15" x14ac:dyDescent="0.35">
      <c r="A67" s="1">
        <v>45336</v>
      </c>
      <c r="B67" s="2">
        <v>77.063999999999993</v>
      </c>
      <c r="C67" s="2">
        <v>86.994</v>
      </c>
      <c r="D67" s="2">
        <v>85.463999999999999</v>
      </c>
      <c r="E67" s="2">
        <v>74.313999999999993</v>
      </c>
      <c r="F67" s="2">
        <v>70.153999999999996</v>
      </c>
      <c r="G67" s="2">
        <v>71.903999999999996</v>
      </c>
      <c r="H67" s="2">
        <v>73.353999999999999</v>
      </c>
      <c r="I67" s="2">
        <v>73.073999999999998</v>
      </c>
      <c r="J67" s="2">
        <v>72.823999999999998</v>
      </c>
      <c r="K67" s="2">
        <v>72.504000000000005</v>
      </c>
      <c r="L67" s="2">
        <v>72.123999999999995</v>
      </c>
      <c r="M67" s="2">
        <v>71.673999999999992</v>
      </c>
      <c r="N67" s="2">
        <v>71.203999999999994</v>
      </c>
      <c r="O67" s="2">
        <v>70.694000000000003</v>
      </c>
    </row>
    <row r="68" spans="1:15" x14ac:dyDescent="0.35">
      <c r="A68" s="1">
        <v>45335</v>
      </c>
      <c r="B68" s="2">
        <v>77.343999999999994</v>
      </c>
      <c r="C68" s="2">
        <v>87.274000000000001</v>
      </c>
      <c r="D68" s="2">
        <v>85.744</v>
      </c>
      <c r="E68" s="2">
        <v>74.593999999999994</v>
      </c>
      <c r="F68" s="2">
        <v>70.433999999999997</v>
      </c>
      <c r="G68" s="2">
        <v>72.183999999999997</v>
      </c>
      <c r="H68" s="2">
        <v>74.864000000000004</v>
      </c>
      <c r="I68" s="2">
        <v>74.554000000000002</v>
      </c>
      <c r="J68" s="2">
        <v>74.233999999999995</v>
      </c>
      <c r="K68" s="2">
        <v>73.864000000000004</v>
      </c>
      <c r="L68" s="2">
        <v>73.433999999999997</v>
      </c>
      <c r="M68" s="2">
        <v>72.933999999999997</v>
      </c>
      <c r="N68" s="2">
        <v>72.394000000000005</v>
      </c>
      <c r="O68" s="2">
        <v>71.873999999999995</v>
      </c>
    </row>
    <row r="69" spans="1:15" x14ac:dyDescent="0.35">
      <c r="A69" s="1">
        <v>45334</v>
      </c>
      <c r="B69" s="2">
        <v>76.652000000000001</v>
      </c>
      <c r="C69" s="2">
        <v>86.582000000000008</v>
      </c>
      <c r="D69" s="2">
        <v>85.052000000000007</v>
      </c>
      <c r="E69" s="2">
        <v>73.902000000000001</v>
      </c>
      <c r="F69" s="2">
        <v>69.742000000000004</v>
      </c>
      <c r="G69" s="2">
        <v>71.492000000000004</v>
      </c>
      <c r="H69" s="2">
        <v>73.222000000000008</v>
      </c>
      <c r="I69" s="2">
        <v>73.122</v>
      </c>
      <c r="J69" s="2">
        <v>72.952000000000012</v>
      </c>
      <c r="K69" s="2">
        <v>72.692000000000007</v>
      </c>
      <c r="L69" s="2">
        <v>72.342000000000013</v>
      </c>
      <c r="M69" s="2">
        <v>71.922000000000011</v>
      </c>
      <c r="N69" s="2">
        <v>71.452000000000012</v>
      </c>
      <c r="O69" s="2">
        <v>70.972000000000008</v>
      </c>
    </row>
    <row r="70" spans="1:15" x14ac:dyDescent="0.35">
      <c r="A70" s="1">
        <v>45331</v>
      </c>
      <c r="B70" s="2">
        <v>76.626999999999995</v>
      </c>
      <c r="C70" s="2">
        <v>86.557000000000002</v>
      </c>
      <c r="D70" s="2">
        <v>85.027000000000001</v>
      </c>
      <c r="E70" s="2">
        <v>73.876999999999995</v>
      </c>
      <c r="F70" s="2">
        <v>69.716999999999999</v>
      </c>
      <c r="G70" s="2">
        <v>71.466999999999999</v>
      </c>
      <c r="H70" s="2">
        <v>73.117000000000004</v>
      </c>
      <c r="I70" s="2">
        <v>73.046999999999997</v>
      </c>
      <c r="J70" s="2">
        <v>72.887</v>
      </c>
      <c r="K70" s="2">
        <v>72.626999999999995</v>
      </c>
      <c r="L70" s="2">
        <v>72.287000000000006</v>
      </c>
      <c r="M70" s="2">
        <v>71.867000000000004</v>
      </c>
      <c r="N70" s="2">
        <v>71.387</v>
      </c>
      <c r="O70" s="2">
        <v>70.897000000000006</v>
      </c>
    </row>
    <row r="71" spans="1:15" x14ac:dyDescent="0.35">
      <c r="A71" s="1">
        <v>45330</v>
      </c>
      <c r="B71" s="2">
        <v>76.808999999999997</v>
      </c>
      <c r="C71" s="2">
        <v>86.739000000000004</v>
      </c>
      <c r="D71" s="2">
        <v>85.209000000000003</v>
      </c>
      <c r="E71" s="2">
        <v>74.058999999999997</v>
      </c>
      <c r="F71" s="2">
        <v>69.899000000000001</v>
      </c>
      <c r="G71" s="2">
        <v>71.649000000000001</v>
      </c>
      <c r="H71" s="2">
        <v>72.679000000000002</v>
      </c>
      <c r="I71" s="2">
        <v>72.649000000000001</v>
      </c>
      <c r="J71" s="2">
        <v>72.499000000000009</v>
      </c>
      <c r="K71" s="2">
        <v>72.239000000000004</v>
      </c>
      <c r="L71" s="2">
        <v>71.909000000000006</v>
      </c>
      <c r="M71" s="2">
        <v>71.478999999999999</v>
      </c>
      <c r="N71" s="2">
        <v>70.999000000000009</v>
      </c>
      <c r="O71" s="2">
        <v>70.509</v>
      </c>
    </row>
    <row r="72" spans="1:15" x14ac:dyDescent="0.35">
      <c r="A72" s="1">
        <v>45329</v>
      </c>
      <c r="B72" s="2">
        <v>76.716999999999999</v>
      </c>
      <c r="C72" s="2">
        <v>86.647000000000006</v>
      </c>
      <c r="D72" s="2">
        <v>85.117000000000004</v>
      </c>
      <c r="E72" s="2">
        <v>73.966999999999999</v>
      </c>
      <c r="F72" s="2">
        <v>69.807000000000002</v>
      </c>
      <c r="G72" s="2">
        <v>71.557000000000002</v>
      </c>
      <c r="H72" s="2">
        <v>70.227000000000004</v>
      </c>
      <c r="I72" s="2">
        <v>70.277000000000001</v>
      </c>
      <c r="J72" s="2">
        <v>70.257000000000005</v>
      </c>
      <c r="K72" s="2">
        <v>70.137</v>
      </c>
      <c r="L72" s="2">
        <v>69.907000000000011</v>
      </c>
      <c r="M72" s="2">
        <v>69.567000000000007</v>
      </c>
      <c r="N72" s="2">
        <v>69.167000000000002</v>
      </c>
      <c r="O72" s="2">
        <v>68.747</v>
      </c>
    </row>
    <row r="73" spans="1:15" x14ac:dyDescent="0.35">
      <c r="A73" s="1">
        <v>45328</v>
      </c>
      <c r="B73" s="2">
        <v>76.820999999999998</v>
      </c>
      <c r="C73" s="2">
        <v>86.751000000000005</v>
      </c>
      <c r="D73" s="2">
        <v>85.221000000000004</v>
      </c>
      <c r="E73" s="2">
        <v>74.070999999999998</v>
      </c>
      <c r="F73" s="2">
        <v>69.911000000000001</v>
      </c>
      <c r="G73" s="2">
        <v>71.661000000000001</v>
      </c>
      <c r="H73" s="2">
        <v>69.781000000000006</v>
      </c>
      <c r="I73" s="2">
        <v>69.841000000000008</v>
      </c>
      <c r="J73" s="2">
        <v>69.820999999999998</v>
      </c>
      <c r="K73" s="2">
        <v>69.701000000000008</v>
      </c>
      <c r="L73" s="2">
        <v>69.481000000000009</v>
      </c>
      <c r="M73" s="2">
        <v>69.15100000000001</v>
      </c>
      <c r="N73" s="2">
        <v>68.771000000000001</v>
      </c>
      <c r="O73" s="2">
        <v>68.371000000000009</v>
      </c>
    </row>
    <row r="74" spans="1:15" x14ac:dyDescent="0.35">
      <c r="A74" s="1">
        <v>45327</v>
      </c>
      <c r="B74" s="2">
        <v>78.048999999999992</v>
      </c>
      <c r="C74" s="2">
        <v>87.978999999999999</v>
      </c>
      <c r="D74" s="2">
        <v>86.448999999999998</v>
      </c>
      <c r="E74" s="2">
        <v>75.298999999999992</v>
      </c>
      <c r="F74" s="2">
        <v>71.138999999999996</v>
      </c>
      <c r="G74" s="2">
        <v>72.888999999999996</v>
      </c>
      <c r="H74" s="2">
        <v>70.478999999999999</v>
      </c>
      <c r="I74" s="2">
        <v>70.548999999999992</v>
      </c>
      <c r="J74" s="2">
        <v>70.569000000000003</v>
      </c>
      <c r="K74" s="2">
        <v>70.489000000000004</v>
      </c>
      <c r="L74" s="2">
        <v>70.298999999999992</v>
      </c>
      <c r="M74" s="2">
        <v>69.998999999999995</v>
      </c>
      <c r="N74" s="2">
        <v>69.638999999999996</v>
      </c>
      <c r="O74" s="2">
        <v>69.259</v>
      </c>
    </row>
    <row r="75" spans="1:15" x14ac:dyDescent="0.35">
      <c r="A75" s="1">
        <v>45324</v>
      </c>
      <c r="B75" s="2">
        <v>77.938999999999993</v>
      </c>
      <c r="C75" s="2">
        <v>87.869</v>
      </c>
      <c r="D75" s="2">
        <v>86.338999999999999</v>
      </c>
      <c r="E75" s="2">
        <v>75.188999999999993</v>
      </c>
      <c r="F75" s="2">
        <v>71.028999999999996</v>
      </c>
      <c r="G75" s="2">
        <v>72.778999999999996</v>
      </c>
      <c r="H75" s="2">
        <v>69.869</v>
      </c>
      <c r="I75" s="2">
        <v>69.888999999999996</v>
      </c>
      <c r="J75" s="2">
        <v>69.869</v>
      </c>
      <c r="K75" s="2">
        <v>69.769000000000005</v>
      </c>
      <c r="L75" s="2">
        <v>69.558999999999997</v>
      </c>
      <c r="M75" s="2">
        <v>69.248999999999995</v>
      </c>
      <c r="N75" s="2">
        <v>68.869</v>
      </c>
      <c r="O75" s="2">
        <v>68.478999999999999</v>
      </c>
    </row>
    <row r="76" spans="1:15" x14ac:dyDescent="0.35">
      <c r="A76" s="1">
        <v>45323</v>
      </c>
      <c r="B76" s="2">
        <v>76.345999999999989</v>
      </c>
      <c r="C76" s="2">
        <v>86.275999999999996</v>
      </c>
      <c r="D76" s="2">
        <v>84.745999999999995</v>
      </c>
      <c r="E76" s="2">
        <v>73.595999999999989</v>
      </c>
      <c r="F76" s="2">
        <v>69.435999999999993</v>
      </c>
      <c r="G76" s="2">
        <v>71.185999999999993</v>
      </c>
      <c r="H76" s="2">
        <v>69.815999999999988</v>
      </c>
      <c r="I76" s="2">
        <v>69.786000000000001</v>
      </c>
      <c r="J76" s="2">
        <v>69.695999999999998</v>
      </c>
      <c r="K76" s="2">
        <v>69.536000000000001</v>
      </c>
      <c r="L76" s="2">
        <v>69.275999999999996</v>
      </c>
      <c r="M76" s="2">
        <v>68.905999999999992</v>
      </c>
      <c r="N76" s="2">
        <v>68.48599999999999</v>
      </c>
      <c r="O76" s="2">
        <v>68.055999999999997</v>
      </c>
    </row>
    <row r="77" spans="1:15" x14ac:dyDescent="0.35">
      <c r="A77" s="1">
        <v>45322</v>
      </c>
      <c r="B77" s="2">
        <v>78.557999999999993</v>
      </c>
      <c r="C77" s="2">
        <v>88.488</v>
      </c>
      <c r="D77" s="2">
        <v>86.957999999999998</v>
      </c>
      <c r="E77" s="2">
        <v>75.807999999999993</v>
      </c>
      <c r="F77" s="2">
        <v>71.647999999999996</v>
      </c>
      <c r="G77" s="2">
        <v>73.397999999999996</v>
      </c>
      <c r="H77" s="2">
        <v>74.057999999999993</v>
      </c>
      <c r="I77" s="2">
        <v>73.917999999999992</v>
      </c>
      <c r="J77" s="2">
        <v>73.768000000000001</v>
      </c>
      <c r="K77" s="2">
        <v>73.557999999999993</v>
      </c>
      <c r="L77" s="2">
        <v>73.248000000000005</v>
      </c>
      <c r="M77" s="2">
        <v>72.847999999999999</v>
      </c>
      <c r="N77" s="2">
        <v>72.408000000000001</v>
      </c>
      <c r="O77" s="2">
        <v>71.947999999999993</v>
      </c>
    </row>
    <row r="78" spans="1:15" x14ac:dyDescent="0.35">
      <c r="A78" s="1">
        <v>45321</v>
      </c>
      <c r="B78" s="2">
        <v>78.49799999999999</v>
      </c>
      <c r="C78" s="2">
        <v>88.427999999999997</v>
      </c>
      <c r="D78" s="2">
        <v>86.897999999999996</v>
      </c>
      <c r="E78" s="2">
        <v>75.74799999999999</v>
      </c>
      <c r="F78" s="2">
        <v>71.587999999999994</v>
      </c>
      <c r="G78" s="2">
        <v>73.337999999999994</v>
      </c>
      <c r="H78" s="2">
        <v>75.967999999999989</v>
      </c>
      <c r="I78" s="2">
        <v>75.798000000000002</v>
      </c>
      <c r="J78" s="2">
        <v>75.628</v>
      </c>
      <c r="K78" s="2">
        <v>75.367999999999995</v>
      </c>
      <c r="L78" s="2">
        <v>75.018000000000001</v>
      </c>
      <c r="M78" s="2">
        <v>74.557999999999993</v>
      </c>
      <c r="N78" s="2">
        <v>74.067999999999998</v>
      </c>
      <c r="O78" s="2">
        <v>73.557999999999993</v>
      </c>
    </row>
    <row r="79" spans="1:15" x14ac:dyDescent="0.35">
      <c r="A79" s="1">
        <v>45320</v>
      </c>
      <c r="B79" s="2">
        <v>78.536000000000001</v>
      </c>
      <c r="C79" s="2">
        <v>88.466000000000008</v>
      </c>
      <c r="D79" s="2">
        <v>86.936000000000007</v>
      </c>
      <c r="E79" s="2">
        <v>75.786000000000001</v>
      </c>
      <c r="F79" s="2">
        <v>71.626000000000005</v>
      </c>
      <c r="G79" s="2">
        <v>73.376000000000005</v>
      </c>
      <c r="H79" s="2">
        <v>74.966000000000008</v>
      </c>
      <c r="I79" s="2">
        <v>74.856000000000009</v>
      </c>
      <c r="J79" s="2">
        <v>74.736000000000004</v>
      </c>
      <c r="K79" s="2">
        <v>74.516000000000005</v>
      </c>
      <c r="L79" s="2">
        <v>74.186000000000007</v>
      </c>
      <c r="M79" s="2">
        <v>73.746000000000009</v>
      </c>
      <c r="N79" s="2">
        <v>73.246000000000009</v>
      </c>
      <c r="O79" s="2">
        <v>72.736000000000004</v>
      </c>
    </row>
    <row r="80" spans="1:15" x14ac:dyDescent="0.35">
      <c r="A80" s="1">
        <v>45317</v>
      </c>
      <c r="B80" s="2">
        <v>78.518000000000001</v>
      </c>
      <c r="C80" s="2">
        <v>88.448000000000008</v>
      </c>
      <c r="D80" s="2">
        <v>86.918000000000006</v>
      </c>
      <c r="E80" s="2">
        <v>75.768000000000001</v>
      </c>
      <c r="F80" s="2">
        <v>71.608000000000004</v>
      </c>
      <c r="G80" s="2">
        <v>73.358000000000004</v>
      </c>
      <c r="H80" s="2">
        <v>76.178000000000011</v>
      </c>
      <c r="I80" s="2">
        <v>76.028000000000006</v>
      </c>
      <c r="J80" s="2">
        <v>75.848000000000013</v>
      </c>
      <c r="K80" s="2">
        <v>75.558000000000007</v>
      </c>
      <c r="L80" s="2">
        <v>75.168000000000006</v>
      </c>
      <c r="M80" s="2">
        <v>74.688000000000002</v>
      </c>
      <c r="N80" s="2">
        <v>74.158000000000001</v>
      </c>
      <c r="O80" s="2">
        <v>73.628</v>
      </c>
    </row>
    <row r="81" spans="1:15" x14ac:dyDescent="0.35">
      <c r="A81" s="1">
        <v>45316</v>
      </c>
      <c r="B81" s="2">
        <v>78.486999999999995</v>
      </c>
      <c r="C81" s="2">
        <v>88.417000000000002</v>
      </c>
      <c r="D81" s="2">
        <v>86.887</v>
      </c>
      <c r="E81" s="2">
        <v>75.736999999999995</v>
      </c>
      <c r="F81" s="2">
        <v>71.576999999999998</v>
      </c>
      <c r="G81" s="2">
        <v>73.326999999999998</v>
      </c>
      <c r="H81" s="2">
        <v>75.497</v>
      </c>
      <c r="I81" s="2">
        <v>75.326999999999998</v>
      </c>
      <c r="J81" s="2">
        <v>75.147000000000006</v>
      </c>
      <c r="K81" s="2">
        <v>74.856999999999999</v>
      </c>
      <c r="L81" s="2">
        <v>74.477000000000004</v>
      </c>
      <c r="M81" s="2">
        <v>74.016999999999996</v>
      </c>
      <c r="N81" s="2">
        <v>73.516999999999996</v>
      </c>
      <c r="O81" s="2">
        <v>73.007000000000005</v>
      </c>
    </row>
    <row r="82" spans="1:15" x14ac:dyDescent="0.35">
      <c r="A82" s="1">
        <v>45315</v>
      </c>
      <c r="B82" s="2">
        <v>78.564999999999998</v>
      </c>
      <c r="C82" s="2">
        <v>88.495000000000005</v>
      </c>
      <c r="D82" s="2">
        <v>86.965000000000003</v>
      </c>
      <c r="E82" s="2">
        <v>75.814999999999998</v>
      </c>
      <c r="F82" s="2">
        <v>71.655000000000001</v>
      </c>
      <c r="G82" s="2">
        <v>73.405000000000001</v>
      </c>
      <c r="H82" s="2">
        <v>73.305000000000007</v>
      </c>
      <c r="I82" s="2">
        <v>73.195000000000007</v>
      </c>
      <c r="J82" s="2">
        <v>73.064999999999998</v>
      </c>
      <c r="K82" s="2">
        <v>72.855000000000004</v>
      </c>
      <c r="L82" s="2">
        <v>72.564999999999998</v>
      </c>
      <c r="M82" s="2">
        <v>72.195000000000007</v>
      </c>
      <c r="N82" s="2">
        <v>71.775000000000006</v>
      </c>
      <c r="O82" s="2">
        <v>71.344999999999999</v>
      </c>
    </row>
    <row r="83" spans="1:15" x14ac:dyDescent="0.35">
      <c r="A83" s="1">
        <v>45314</v>
      </c>
      <c r="B83" s="2">
        <v>78.492999999999995</v>
      </c>
      <c r="C83" s="2">
        <v>88.423000000000002</v>
      </c>
      <c r="D83" s="2">
        <v>86.893000000000001</v>
      </c>
      <c r="E83" s="2">
        <v>75.742999999999995</v>
      </c>
      <c r="F83" s="2">
        <v>71.582999999999998</v>
      </c>
      <c r="G83" s="2">
        <v>73.332999999999998</v>
      </c>
      <c r="H83" s="2">
        <v>72.513000000000005</v>
      </c>
      <c r="I83" s="2">
        <v>72.412999999999997</v>
      </c>
      <c r="J83" s="2">
        <v>72.302999999999997</v>
      </c>
      <c r="K83" s="2">
        <v>72.123000000000005</v>
      </c>
      <c r="L83" s="2">
        <v>71.873000000000005</v>
      </c>
      <c r="M83" s="2">
        <v>71.543000000000006</v>
      </c>
      <c r="N83" s="2">
        <v>71.173000000000002</v>
      </c>
      <c r="O83" s="2">
        <v>70.772999999999996</v>
      </c>
    </row>
    <row r="84" spans="1:15" x14ac:dyDescent="0.35">
      <c r="A84" s="1">
        <v>45313</v>
      </c>
      <c r="B84" s="2">
        <v>78.501999999999995</v>
      </c>
      <c r="C84" s="2">
        <v>88.432000000000002</v>
      </c>
      <c r="D84" s="2">
        <v>86.902000000000001</v>
      </c>
      <c r="E84" s="2">
        <v>75.751999999999995</v>
      </c>
      <c r="F84" s="2">
        <v>71.591999999999999</v>
      </c>
      <c r="G84" s="2">
        <v>73.341999999999999</v>
      </c>
      <c r="H84" s="2">
        <v>72.912000000000006</v>
      </c>
      <c r="I84" s="2">
        <v>72.802000000000007</v>
      </c>
      <c r="J84" s="2">
        <v>72.692000000000007</v>
      </c>
      <c r="K84" s="2">
        <v>72.501999999999995</v>
      </c>
      <c r="L84" s="2">
        <v>72.251999999999995</v>
      </c>
      <c r="M84" s="2">
        <v>71.912000000000006</v>
      </c>
      <c r="N84" s="2">
        <v>71.522000000000006</v>
      </c>
      <c r="O84" s="2">
        <v>71.122</v>
      </c>
    </row>
    <row r="85" spans="1:15" x14ac:dyDescent="0.35">
      <c r="A85" s="1">
        <v>45310</v>
      </c>
      <c r="B85" s="2">
        <v>76.559999999999988</v>
      </c>
      <c r="C85" s="2">
        <v>86.49</v>
      </c>
      <c r="D85" s="2">
        <v>84.96</v>
      </c>
      <c r="E85" s="2">
        <v>73.809999999999988</v>
      </c>
      <c r="F85" s="2">
        <v>69.649999999999991</v>
      </c>
      <c r="G85" s="2">
        <v>69.61999999999999</v>
      </c>
      <c r="H85" s="2">
        <v>69.459999999999994</v>
      </c>
      <c r="I85" s="2">
        <v>69.33</v>
      </c>
      <c r="J85" s="2">
        <v>69.199999999999989</v>
      </c>
      <c r="K85" s="2">
        <v>69.009999999999991</v>
      </c>
      <c r="L85" s="2">
        <v>68.75</v>
      </c>
      <c r="M85" s="2">
        <v>68.419999999999987</v>
      </c>
      <c r="N85" s="2">
        <v>68.029999999999987</v>
      </c>
      <c r="O85" s="2">
        <v>67.63</v>
      </c>
    </row>
    <row r="86" spans="1:15" x14ac:dyDescent="0.35">
      <c r="A86" s="1">
        <v>45309</v>
      </c>
      <c r="B86" s="2">
        <v>76.513999999999996</v>
      </c>
      <c r="C86" s="2">
        <v>86.444000000000003</v>
      </c>
      <c r="D86" s="2">
        <v>84.914000000000001</v>
      </c>
      <c r="E86" s="2">
        <v>73.763999999999996</v>
      </c>
      <c r="F86" s="2">
        <v>69.603999999999999</v>
      </c>
      <c r="G86" s="2">
        <v>70.244</v>
      </c>
      <c r="H86" s="2">
        <v>70.114000000000004</v>
      </c>
      <c r="I86" s="2">
        <v>69.994</v>
      </c>
      <c r="J86" s="2">
        <v>69.864000000000004</v>
      </c>
      <c r="K86" s="2">
        <v>69.664000000000001</v>
      </c>
      <c r="L86" s="2">
        <v>69.414000000000001</v>
      </c>
      <c r="M86" s="2">
        <v>69.064000000000007</v>
      </c>
      <c r="N86" s="2">
        <v>68.683999999999997</v>
      </c>
      <c r="O86" s="2">
        <v>68.284000000000006</v>
      </c>
    </row>
    <row r="87" spans="1:15" x14ac:dyDescent="0.35">
      <c r="A87" s="1">
        <v>45308</v>
      </c>
      <c r="B87" s="2">
        <v>76.47399999999999</v>
      </c>
      <c r="C87" s="2">
        <v>86.403999999999996</v>
      </c>
      <c r="D87" s="2">
        <v>84.873999999999995</v>
      </c>
      <c r="E87" s="2">
        <v>73.72399999999999</v>
      </c>
      <c r="F87" s="2">
        <v>69.563999999999993</v>
      </c>
      <c r="G87" s="2">
        <v>68.683999999999997</v>
      </c>
      <c r="H87" s="2">
        <v>68.603999999999999</v>
      </c>
      <c r="I87" s="2">
        <v>68.583999999999989</v>
      </c>
      <c r="J87" s="2">
        <v>68.533999999999992</v>
      </c>
      <c r="K87" s="2">
        <v>68.403999999999996</v>
      </c>
      <c r="L87" s="2">
        <v>68.213999999999999</v>
      </c>
      <c r="M87" s="2">
        <v>67.923999999999992</v>
      </c>
      <c r="N87" s="2">
        <v>67.583999999999989</v>
      </c>
      <c r="O87" s="2">
        <v>67.22399999999999</v>
      </c>
    </row>
    <row r="88" spans="1:15" x14ac:dyDescent="0.35">
      <c r="A88" s="1">
        <v>45307</v>
      </c>
      <c r="B88" s="2">
        <v>76.433999999999997</v>
      </c>
      <c r="C88" s="2">
        <v>86.364000000000004</v>
      </c>
      <c r="D88" s="2">
        <v>84.834000000000003</v>
      </c>
      <c r="E88" s="2">
        <v>73.683999999999997</v>
      </c>
      <c r="F88" s="2">
        <v>69.524000000000001</v>
      </c>
      <c r="G88" s="2">
        <v>68.484000000000009</v>
      </c>
      <c r="H88" s="2">
        <v>68.603999999999999</v>
      </c>
      <c r="I88" s="2">
        <v>68.664000000000001</v>
      </c>
      <c r="J88" s="2">
        <v>68.674000000000007</v>
      </c>
      <c r="K88" s="2">
        <v>68.584000000000003</v>
      </c>
      <c r="L88" s="2">
        <v>68.414000000000001</v>
      </c>
      <c r="M88" s="2">
        <v>68.134</v>
      </c>
      <c r="N88" s="2">
        <v>67.804000000000002</v>
      </c>
      <c r="O88" s="2">
        <v>67.444000000000003</v>
      </c>
    </row>
    <row r="89" spans="1:15" x14ac:dyDescent="0.35">
      <c r="A89" s="1">
        <v>45306</v>
      </c>
      <c r="B89" s="2">
        <v>76.393999999999991</v>
      </c>
      <c r="C89" s="2">
        <v>86.323999999999998</v>
      </c>
      <c r="D89" s="2">
        <v>84.793999999999997</v>
      </c>
      <c r="E89" s="2">
        <v>73.643999999999991</v>
      </c>
      <c r="F89" s="2">
        <v>69.483999999999995</v>
      </c>
      <c r="G89" s="2">
        <v>68.724000000000004</v>
      </c>
      <c r="H89" s="2">
        <v>68.834000000000003</v>
      </c>
      <c r="I89" s="2">
        <v>68.923999999999992</v>
      </c>
      <c r="J89" s="2">
        <v>68.974000000000004</v>
      </c>
      <c r="K89" s="2">
        <v>68.914000000000001</v>
      </c>
      <c r="L89" s="2">
        <v>68.744</v>
      </c>
      <c r="M89" s="2">
        <v>68.483999999999995</v>
      </c>
      <c r="N89" s="2">
        <v>68.153999999999996</v>
      </c>
      <c r="O89" s="2">
        <v>67.804000000000002</v>
      </c>
    </row>
    <row r="90" spans="1:15" x14ac:dyDescent="0.35">
      <c r="A90" s="1">
        <v>45303</v>
      </c>
      <c r="B90" s="2">
        <v>76.393999999999991</v>
      </c>
      <c r="C90" s="2">
        <v>86.323999999999998</v>
      </c>
      <c r="D90" s="2">
        <v>84.793999999999997</v>
      </c>
      <c r="E90" s="2">
        <v>73.643999999999991</v>
      </c>
      <c r="F90" s="2">
        <v>69.483999999999995</v>
      </c>
      <c r="G90" s="2">
        <v>68.724000000000004</v>
      </c>
      <c r="H90" s="2">
        <v>68.834000000000003</v>
      </c>
      <c r="I90" s="2">
        <v>68.923999999999992</v>
      </c>
      <c r="J90" s="2">
        <v>68.974000000000004</v>
      </c>
      <c r="K90" s="2">
        <v>68.914000000000001</v>
      </c>
      <c r="L90" s="2">
        <v>68.744</v>
      </c>
      <c r="M90" s="2">
        <v>68.483999999999995</v>
      </c>
      <c r="N90" s="2">
        <v>68.153999999999996</v>
      </c>
      <c r="O90" s="2">
        <v>67.804000000000002</v>
      </c>
    </row>
    <row r="91" spans="1:15" x14ac:dyDescent="0.35">
      <c r="A91" s="1">
        <v>45302</v>
      </c>
      <c r="B91" s="2">
        <v>76.399999999999991</v>
      </c>
      <c r="C91" s="2">
        <v>86.33</v>
      </c>
      <c r="D91" s="2">
        <v>84.8</v>
      </c>
      <c r="E91" s="2">
        <v>73.649999999999991</v>
      </c>
      <c r="F91" s="2">
        <v>69.489999999999995</v>
      </c>
      <c r="G91" s="2">
        <v>68.069999999999993</v>
      </c>
      <c r="H91" s="2">
        <v>68.14</v>
      </c>
      <c r="I91" s="2">
        <v>68.22</v>
      </c>
      <c r="J91" s="2">
        <v>68.259999999999991</v>
      </c>
      <c r="K91" s="2">
        <v>68.19</v>
      </c>
      <c r="L91" s="2">
        <v>68.03</v>
      </c>
      <c r="M91" s="2">
        <v>67.77</v>
      </c>
      <c r="N91" s="2">
        <v>67.459999999999994</v>
      </c>
      <c r="O91" s="2">
        <v>67.11999999999999</v>
      </c>
    </row>
    <row r="92" spans="1:15" x14ac:dyDescent="0.35">
      <c r="A92" s="1">
        <v>45301</v>
      </c>
      <c r="B92" s="2">
        <v>76.491</v>
      </c>
      <c r="C92" s="2">
        <v>86.421000000000006</v>
      </c>
      <c r="D92" s="2">
        <v>84.891000000000005</v>
      </c>
      <c r="E92" s="2">
        <v>73.741</v>
      </c>
      <c r="F92" s="2">
        <v>69.581000000000003</v>
      </c>
      <c r="G92" s="2">
        <v>67.51100000000001</v>
      </c>
      <c r="H92" s="2">
        <v>67.581000000000003</v>
      </c>
      <c r="I92" s="2">
        <v>67.641000000000005</v>
      </c>
      <c r="J92" s="2">
        <v>67.681000000000012</v>
      </c>
      <c r="K92" s="2">
        <v>67.631</v>
      </c>
      <c r="L92" s="2">
        <v>67.491</v>
      </c>
      <c r="M92" s="2">
        <v>67.26100000000001</v>
      </c>
      <c r="N92" s="2">
        <v>66.971000000000004</v>
      </c>
      <c r="O92" s="2">
        <v>66.641000000000005</v>
      </c>
    </row>
    <row r="93" spans="1:15" x14ac:dyDescent="0.35">
      <c r="A93" s="1">
        <v>45300</v>
      </c>
      <c r="B93" s="2">
        <v>76.727999999999994</v>
      </c>
      <c r="C93" s="2">
        <v>86.658000000000001</v>
      </c>
      <c r="D93" s="2">
        <v>85.128</v>
      </c>
      <c r="E93" s="2">
        <v>73.977999999999994</v>
      </c>
      <c r="F93" s="2">
        <v>69.817999999999998</v>
      </c>
      <c r="G93" s="2">
        <v>68.617999999999995</v>
      </c>
      <c r="H93" s="2">
        <v>68.668000000000006</v>
      </c>
      <c r="I93" s="2">
        <v>68.707999999999998</v>
      </c>
      <c r="J93" s="2">
        <v>68.677999999999997</v>
      </c>
      <c r="K93" s="2">
        <v>68.558000000000007</v>
      </c>
      <c r="L93" s="2">
        <v>68.347999999999999</v>
      </c>
      <c r="M93" s="2">
        <v>68.058000000000007</v>
      </c>
      <c r="N93" s="2">
        <v>67.718000000000004</v>
      </c>
      <c r="O93" s="2">
        <v>67.347999999999999</v>
      </c>
    </row>
    <row r="94" spans="1:15" x14ac:dyDescent="0.35">
      <c r="A94" s="1">
        <v>45299</v>
      </c>
      <c r="B94" s="2">
        <v>76.474999999999994</v>
      </c>
      <c r="C94" s="2">
        <v>86.405000000000001</v>
      </c>
      <c r="D94" s="2">
        <v>84.875</v>
      </c>
      <c r="E94" s="2">
        <v>73.724999999999994</v>
      </c>
      <c r="F94" s="2">
        <v>69.564999999999998</v>
      </c>
      <c r="G94" s="2">
        <v>66.894999999999996</v>
      </c>
      <c r="H94" s="2">
        <v>67.045000000000002</v>
      </c>
      <c r="I94" s="2">
        <v>67.144999999999996</v>
      </c>
      <c r="J94" s="2">
        <v>67.185000000000002</v>
      </c>
      <c r="K94" s="2">
        <v>67.144999999999996</v>
      </c>
      <c r="L94" s="2">
        <v>66.995000000000005</v>
      </c>
      <c r="M94" s="2">
        <v>66.745000000000005</v>
      </c>
      <c r="N94" s="2">
        <v>66.435000000000002</v>
      </c>
      <c r="O94" s="2">
        <v>66.114999999999995</v>
      </c>
    </row>
    <row r="95" spans="1:15" x14ac:dyDescent="0.35">
      <c r="A95" s="1">
        <v>45296</v>
      </c>
      <c r="B95" s="2">
        <v>76.78</v>
      </c>
      <c r="C95" s="2">
        <v>86.710000000000008</v>
      </c>
      <c r="D95" s="2">
        <v>85.18</v>
      </c>
      <c r="E95" s="2">
        <v>74.03</v>
      </c>
      <c r="F95" s="2">
        <v>69.87</v>
      </c>
      <c r="G95" s="2">
        <v>70.240000000000009</v>
      </c>
      <c r="H95" s="2">
        <v>70.290000000000006</v>
      </c>
      <c r="I95" s="2">
        <v>70.300000000000011</v>
      </c>
      <c r="J95" s="2">
        <v>70.240000000000009</v>
      </c>
      <c r="K95" s="2">
        <v>70.09</v>
      </c>
      <c r="L95" s="2">
        <v>69.84</v>
      </c>
      <c r="M95" s="2">
        <v>69.510000000000005</v>
      </c>
      <c r="N95" s="2">
        <v>69.14</v>
      </c>
      <c r="O95" s="2">
        <v>68.760000000000005</v>
      </c>
    </row>
    <row r="96" spans="1:15" x14ac:dyDescent="0.35">
      <c r="A96" s="1">
        <v>45295</v>
      </c>
      <c r="B96" s="2">
        <v>76.962999999999994</v>
      </c>
      <c r="C96" s="2">
        <v>86.893000000000001</v>
      </c>
      <c r="D96" s="2">
        <v>85.363</v>
      </c>
      <c r="E96" s="2">
        <v>74.212999999999994</v>
      </c>
      <c r="F96" s="2">
        <v>70.052999999999997</v>
      </c>
      <c r="G96" s="2">
        <v>68.802999999999997</v>
      </c>
      <c r="H96" s="2">
        <v>68.972999999999999</v>
      </c>
      <c r="I96" s="2">
        <v>69.072999999999993</v>
      </c>
      <c r="J96" s="2">
        <v>69.102999999999994</v>
      </c>
      <c r="K96" s="2">
        <v>69.043000000000006</v>
      </c>
      <c r="L96" s="2">
        <v>68.863</v>
      </c>
      <c r="M96" s="2">
        <v>68.582999999999998</v>
      </c>
      <c r="N96" s="2">
        <v>68.263000000000005</v>
      </c>
      <c r="O96" s="2">
        <v>67.903000000000006</v>
      </c>
    </row>
    <row r="97" spans="1:15" x14ac:dyDescent="0.35">
      <c r="A97" s="1">
        <v>45294</v>
      </c>
      <c r="B97" s="2">
        <v>75.286999999999992</v>
      </c>
      <c r="C97" s="2">
        <v>85.216999999999999</v>
      </c>
      <c r="D97" s="2">
        <v>83.686999999999998</v>
      </c>
      <c r="E97" s="2">
        <v>72.536999999999992</v>
      </c>
      <c r="F97" s="2">
        <v>68.376999999999995</v>
      </c>
      <c r="G97" s="2">
        <v>67.637</v>
      </c>
      <c r="H97" s="2">
        <v>67.826999999999998</v>
      </c>
      <c r="I97" s="2">
        <v>67.966999999999999</v>
      </c>
      <c r="J97" s="2">
        <v>68.057000000000002</v>
      </c>
      <c r="K97" s="2">
        <v>68.027000000000001</v>
      </c>
      <c r="L97" s="2">
        <v>67.876999999999995</v>
      </c>
      <c r="M97" s="2">
        <v>67.596999999999994</v>
      </c>
      <c r="N97" s="2">
        <v>67.277000000000001</v>
      </c>
      <c r="O97" s="2">
        <v>66.926999999999992</v>
      </c>
    </row>
    <row r="98" spans="1:15" x14ac:dyDescent="0.35">
      <c r="A98" s="1">
        <v>45293</v>
      </c>
      <c r="B98" s="2">
        <v>77.907999999999987</v>
      </c>
      <c r="C98" s="2">
        <v>87.837999999999994</v>
      </c>
      <c r="D98" s="2">
        <v>86.307999999999993</v>
      </c>
      <c r="E98" s="2">
        <v>75.157999999999987</v>
      </c>
      <c r="F98" s="2">
        <v>70.99799999999999</v>
      </c>
      <c r="G98" s="2">
        <v>67.937999999999988</v>
      </c>
      <c r="H98" s="2">
        <v>68.177999999999997</v>
      </c>
      <c r="I98" s="2">
        <v>68.377999999999986</v>
      </c>
      <c r="J98" s="2">
        <v>68.547999999999988</v>
      </c>
      <c r="K98" s="2">
        <v>68.597999999999999</v>
      </c>
      <c r="L98" s="2">
        <v>68.49799999999999</v>
      </c>
      <c r="M98" s="2">
        <v>68.257999999999996</v>
      </c>
      <c r="N98" s="2">
        <v>67.967999999999989</v>
      </c>
      <c r="O98" s="2">
        <v>67.657999999999987</v>
      </c>
    </row>
    <row r="99" spans="1:15" x14ac:dyDescent="0.35">
      <c r="A99" s="1">
        <v>45292</v>
      </c>
      <c r="B99" s="2">
        <v>78.361999999999995</v>
      </c>
      <c r="C99" s="2">
        <v>88.292000000000002</v>
      </c>
      <c r="D99" s="2">
        <v>86.762</v>
      </c>
      <c r="E99" s="2">
        <v>75.611999999999995</v>
      </c>
      <c r="F99" s="2">
        <v>71.451999999999998</v>
      </c>
      <c r="G99" s="2">
        <v>69.662000000000006</v>
      </c>
      <c r="H99" s="2">
        <v>69.852000000000004</v>
      </c>
      <c r="I99" s="2">
        <v>70.022000000000006</v>
      </c>
      <c r="J99" s="2">
        <v>70.141999999999996</v>
      </c>
      <c r="K99" s="2">
        <v>70.132000000000005</v>
      </c>
      <c r="L99" s="2">
        <v>69.981999999999999</v>
      </c>
      <c r="M99" s="2">
        <v>69.701999999999998</v>
      </c>
      <c r="N99" s="2">
        <v>69.352000000000004</v>
      </c>
      <c r="O99" s="2">
        <v>68.992000000000004</v>
      </c>
    </row>
    <row r="100" spans="1:15" x14ac:dyDescent="0.35">
      <c r="A100" s="1">
        <v>45289</v>
      </c>
      <c r="B100" s="2">
        <v>78.361999999999995</v>
      </c>
      <c r="C100" s="2">
        <v>88.292000000000002</v>
      </c>
      <c r="D100" s="2">
        <v>86.762</v>
      </c>
      <c r="E100" s="2">
        <v>75.611999999999995</v>
      </c>
      <c r="F100" s="2">
        <v>71.451999999999998</v>
      </c>
      <c r="G100" s="2">
        <v>69.662000000000006</v>
      </c>
      <c r="H100" s="2">
        <v>69.852000000000004</v>
      </c>
      <c r="I100" s="2">
        <v>70.022000000000006</v>
      </c>
      <c r="J100" s="2">
        <v>70.141999999999996</v>
      </c>
      <c r="K100" s="2">
        <v>70.132000000000005</v>
      </c>
      <c r="L100" s="2">
        <v>69.981999999999999</v>
      </c>
      <c r="M100" s="2">
        <v>69.701999999999998</v>
      </c>
      <c r="N100" s="2">
        <v>69.352000000000004</v>
      </c>
      <c r="O100" s="2">
        <v>68.992000000000004</v>
      </c>
    </row>
    <row r="101" spans="1:15" x14ac:dyDescent="0.35">
      <c r="A101" s="1">
        <v>45288</v>
      </c>
      <c r="B101" s="2">
        <v>78.331999999999994</v>
      </c>
      <c r="C101" s="2">
        <v>88.262</v>
      </c>
      <c r="D101" s="2">
        <v>86.731999999999999</v>
      </c>
      <c r="E101" s="2">
        <v>75.581999999999994</v>
      </c>
      <c r="F101" s="2">
        <v>71.421999999999997</v>
      </c>
      <c r="G101" s="2">
        <v>69.751999999999995</v>
      </c>
      <c r="H101" s="2">
        <v>69.951999999999998</v>
      </c>
      <c r="I101" s="2">
        <v>70.122</v>
      </c>
      <c r="J101" s="2">
        <v>70.251999999999995</v>
      </c>
      <c r="K101" s="2">
        <v>70.272000000000006</v>
      </c>
      <c r="L101" s="2">
        <v>70.132000000000005</v>
      </c>
      <c r="M101" s="2">
        <v>69.872</v>
      </c>
      <c r="N101" s="2">
        <v>69.542000000000002</v>
      </c>
      <c r="O101" s="2">
        <v>69.191999999999993</v>
      </c>
    </row>
    <row r="102" spans="1:15" x14ac:dyDescent="0.35">
      <c r="A102" s="1">
        <v>45287</v>
      </c>
      <c r="B102" s="2">
        <v>78.304999999999993</v>
      </c>
      <c r="C102" s="2">
        <v>88.234999999999999</v>
      </c>
      <c r="D102" s="2">
        <v>86.704999999999998</v>
      </c>
      <c r="E102" s="2">
        <v>75.554999999999993</v>
      </c>
      <c r="F102" s="2">
        <v>71.394999999999996</v>
      </c>
      <c r="G102" s="2">
        <v>72.064999999999998</v>
      </c>
      <c r="H102" s="2">
        <v>72.295000000000002</v>
      </c>
      <c r="I102" s="2">
        <v>72.465000000000003</v>
      </c>
      <c r="J102" s="2">
        <v>72.554999999999993</v>
      </c>
      <c r="K102" s="2">
        <v>72.524999999999991</v>
      </c>
      <c r="L102" s="2">
        <v>72.344999999999999</v>
      </c>
      <c r="M102" s="2">
        <v>72.054999999999993</v>
      </c>
      <c r="N102" s="2">
        <v>71.704999999999998</v>
      </c>
      <c r="O102" s="2">
        <v>71.334999999999994</v>
      </c>
    </row>
    <row r="103" spans="1:15" x14ac:dyDescent="0.35">
      <c r="A103" s="1">
        <v>45286</v>
      </c>
      <c r="B103" s="2">
        <v>78.361999999999995</v>
      </c>
      <c r="C103" s="2">
        <v>88.292000000000002</v>
      </c>
      <c r="D103" s="2">
        <v>86.762</v>
      </c>
      <c r="E103" s="2">
        <v>75.611999999999995</v>
      </c>
      <c r="F103" s="2">
        <v>71.451999999999998</v>
      </c>
      <c r="G103" s="2">
        <v>73.581999999999994</v>
      </c>
      <c r="H103" s="2">
        <v>73.721999999999994</v>
      </c>
      <c r="I103" s="2">
        <v>73.802000000000007</v>
      </c>
      <c r="J103" s="2">
        <v>73.802000000000007</v>
      </c>
      <c r="K103" s="2">
        <v>73.662000000000006</v>
      </c>
      <c r="L103" s="2">
        <v>73.391999999999996</v>
      </c>
      <c r="M103" s="2">
        <v>73.031999999999996</v>
      </c>
      <c r="N103" s="2">
        <v>72.602000000000004</v>
      </c>
      <c r="O103" s="2">
        <v>72.162000000000006</v>
      </c>
    </row>
    <row r="104" spans="1:15" x14ac:dyDescent="0.35">
      <c r="A104" s="1">
        <v>45285</v>
      </c>
      <c r="B104" s="2">
        <v>78.361999999999995</v>
      </c>
      <c r="C104" s="2">
        <v>88.292000000000002</v>
      </c>
      <c r="D104" s="2">
        <v>86.762</v>
      </c>
      <c r="E104" s="2">
        <v>75.611999999999995</v>
      </c>
      <c r="F104" s="2">
        <v>71.451999999999998</v>
      </c>
      <c r="G104" s="2">
        <v>71.572000000000003</v>
      </c>
      <c r="H104" s="2">
        <v>71.742000000000004</v>
      </c>
      <c r="I104" s="2">
        <v>71.852000000000004</v>
      </c>
      <c r="J104" s="2">
        <v>71.891999999999996</v>
      </c>
      <c r="K104" s="2">
        <v>71.811999999999998</v>
      </c>
      <c r="L104" s="2">
        <v>71.611999999999995</v>
      </c>
      <c r="M104" s="2">
        <v>71.331999999999994</v>
      </c>
      <c r="N104" s="2">
        <v>70.992000000000004</v>
      </c>
      <c r="O104" s="2">
        <v>70.622</v>
      </c>
    </row>
    <row r="105" spans="1:15" x14ac:dyDescent="0.35">
      <c r="A105" s="1">
        <v>45282</v>
      </c>
      <c r="B105" s="2">
        <v>78.361999999999995</v>
      </c>
      <c r="C105" s="2">
        <v>88.292000000000002</v>
      </c>
      <c r="D105" s="2">
        <v>86.762</v>
      </c>
      <c r="E105" s="2">
        <v>75.611999999999995</v>
      </c>
      <c r="F105" s="2">
        <v>71.451999999999998</v>
      </c>
      <c r="G105" s="2">
        <v>71.572000000000003</v>
      </c>
      <c r="H105" s="2">
        <v>71.742000000000004</v>
      </c>
      <c r="I105" s="2">
        <v>71.852000000000004</v>
      </c>
      <c r="J105" s="2">
        <v>71.891999999999996</v>
      </c>
      <c r="K105" s="2">
        <v>71.811999999999998</v>
      </c>
      <c r="L105" s="2">
        <v>71.611999999999995</v>
      </c>
      <c r="M105" s="2">
        <v>71.331999999999994</v>
      </c>
      <c r="N105" s="2">
        <v>70.992000000000004</v>
      </c>
      <c r="O105" s="2">
        <v>70.622</v>
      </c>
    </row>
    <row r="106" spans="1:15" x14ac:dyDescent="0.35">
      <c r="A106" s="1">
        <v>45281</v>
      </c>
      <c r="B106" s="2">
        <v>78.361999999999995</v>
      </c>
      <c r="C106" s="2">
        <v>88.292000000000002</v>
      </c>
      <c r="D106" s="2">
        <v>86.762</v>
      </c>
      <c r="E106" s="2">
        <v>75.611999999999995</v>
      </c>
      <c r="F106" s="2">
        <v>71.451999999999998</v>
      </c>
      <c r="G106" s="2">
        <v>71.902000000000001</v>
      </c>
      <c r="H106" s="2">
        <v>72.072000000000003</v>
      </c>
      <c r="I106" s="2">
        <v>72.192000000000007</v>
      </c>
      <c r="J106" s="2">
        <v>72.251999999999995</v>
      </c>
      <c r="K106" s="2">
        <v>72.212000000000003</v>
      </c>
      <c r="L106" s="2">
        <v>72.072000000000003</v>
      </c>
      <c r="M106" s="2">
        <v>71.841999999999999</v>
      </c>
      <c r="N106" s="2">
        <v>71.561999999999998</v>
      </c>
      <c r="O106" s="2">
        <v>71.242000000000004</v>
      </c>
    </row>
    <row r="107" spans="1:15" x14ac:dyDescent="0.35">
      <c r="A107" s="1">
        <v>45280</v>
      </c>
      <c r="B107" s="2">
        <v>78.300999999999988</v>
      </c>
      <c r="C107" s="2">
        <v>88.230999999999995</v>
      </c>
      <c r="D107" s="2">
        <v>86.700999999999993</v>
      </c>
      <c r="E107" s="2">
        <v>75.550999999999988</v>
      </c>
      <c r="F107" s="2">
        <v>71.390999999999991</v>
      </c>
      <c r="G107" s="2">
        <v>72.170999999999992</v>
      </c>
      <c r="H107" s="2">
        <v>72.400999999999996</v>
      </c>
      <c r="I107" s="2">
        <v>72.570999999999998</v>
      </c>
      <c r="J107" s="2">
        <v>72.680999999999997</v>
      </c>
      <c r="K107" s="2">
        <v>72.690999999999988</v>
      </c>
      <c r="L107" s="2">
        <v>72.580999999999989</v>
      </c>
      <c r="M107" s="2">
        <v>72.370999999999995</v>
      </c>
      <c r="N107" s="2">
        <v>72.090999999999994</v>
      </c>
      <c r="O107" s="2">
        <v>71.770999999999987</v>
      </c>
    </row>
    <row r="108" spans="1:15" x14ac:dyDescent="0.35">
      <c r="A108" s="1">
        <v>45279</v>
      </c>
      <c r="B108" s="2">
        <v>78.28</v>
      </c>
      <c r="C108" s="2">
        <v>88.210000000000008</v>
      </c>
      <c r="D108" s="2">
        <v>86.68</v>
      </c>
      <c r="E108" s="2">
        <v>75.53</v>
      </c>
      <c r="F108" s="2">
        <v>71.37</v>
      </c>
      <c r="G108" s="2">
        <v>71.87</v>
      </c>
      <c r="H108" s="2">
        <v>72.14</v>
      </c>
      <c r="I108" s="2">
        <v>72.37</v>
      </c>
      <c r="J108" s="2">
        <v>72.550000000000011</v>
      </c>
      <c r="K108" s="2">
        <v>72.62</v>
      </c>
      <c r="L108" s="2">
        <v>72.580000000000013</v>
      </c>
      <c r="M108" s="2">
        <v>72.410000000000011</v>
      </c>
      <c r="N108" s="2">
        <v>72.160000000000011</v>
      </c>
      <c r="O108" s="2">
        <v>71.87</v>
      </c>
    </row>
    <row r="109" spans="1:15" x14ac:dyDescent="0.35">
      <c r="A109" s="1">
        <v>45278</v>
      </c>
      <c r="B109" s="2">
        <v>78.363</v>
      </c>
      <c r="C109" s="2">
        <v>88.293000000000006</v>
      </c>
      <c r="D109" s="2">
        <v>86.763000000000005</v>
      </c>
      <c r="E109" s="2">
        <v>75.613</v>
      </c>
      <c r="F109" s="2">
        <v>70.483000000000004</v>
      </c>
      <c r="G109" s="2">
        <v>70.832999999999998</v>
      </c>
      <c r="H109" s="2">
        <v>71.113</v>
      </c>
      <c r="I109" s="2">
        <v>71.363</v>
      </c>
      <c r="J109" s="2">
        <v>71.573000000000008</v>
      </c>
      <c r="K109" s="2">
        <v>71.683000000000007</v>
      </c>
      <c r="L109" s="2">
        <v>71.673000000000002</v>
      </c>
      <c r="M109" s="2">
        <v>71.543000000000006</v>
      </c>
      <c r="N109" s="2">
        <v>71.313000000000002</v>
      </c>
      <c r="O109" s="2">
        <v>71.033000000000001</v>
      </c>
    </row>
    <row r="110" spans="1:15" x14ac:dyDescent="0.35">
      <c r="A110" s="1">
        <v>45275</v>
      </c>
      <c r="B110" s="2">
        <v>78.253</v>
      </c>
      <c r="C110" s="2">
        <v>88.183000000000007</v>
      </c>
      <c r="D110" s="2">
        <v>86.653000000000006</v>
      </c>
      <c r="E110" s="2">
        <v>75.503</v>
      </c>
      <c r="F110" s="2">
        <v>69.333000000000013</v>
      </c>
      <c r="G110" s="2">
        <v>69.683000000000007</v>
      </c>
      <c r="H110" s="2">
        <v>69.953000000000003</v>
      </c>
      <c r="I110" s="2">
        <v>70.213000000000008</v>
      </c>
      <c r="J110" s="2">
        <v>70.433000000000007</v>
      </c>
      <c r="K110" s="2">
        <v>70.553000000000011</v>
      </c>
      <c r="L110" s="2">
        <v>70.553000000000011</v>
      </c>
      <c r="M110" s="2">
        <v>70.453000000000003</v>
      </c>
      <c r="N110" s="2">
        <v>70.263000000000005</v>
      </c>
      <c r="O110" s="2">
        <v>70.02300000000001</v>
      </c>
    </row>
    <row r="111" spans="1:15" x14ac:dyDescent="0.35">
      <c r="A111" s="1">
        <v>45274</v>
      </c>
      <c r="B111" s="2">
        <v>76.716999999999999</v>
      </c>
      <c r="C111" s="2">
        <v>86.647000000000006</v>
      </c>
      <c r="D111" s="2">
        <v>85.117000000000004</v>
      </c>
      <c r="E111" s="2">
        <v>73.966999999999999</v>
      </c>
      <c r="F111" s="2">
        <v>67.947000000000003</v>
      </c>
      <c r="G111" s="2">
        <v>68.277000000000001</v>
      </c>
      <c r="H111" s="2">
        <v>68.576999999999998</v>
      </c>
      <c r="I111" s="2">
        <v>68.817000000000007</v>
      </c>
      <c r="J111" s="2">
        <v>69.027000000000001</v>
      </c>
      <c r="K111" s="2">
        <v>69.137</v>
      </c>
      <c r="L111" s="2">
        <v>69.137</v>
      </c>
      <c r="M111" s="2">
        <v>69.037000000000006</v>
      </c>
      <c r="N111" s="2">
        <v>68.847000000000008</v>
      </c>
      <c r="O111" s="2">
        <v>68.606999999999999</v>
      </c>
    </row>
    <row r="112" spans="1:15" x14ac:dyDescent="0.35">
      <c r="A112" s="1">
        <v>45273</v>
      </c>
      <c r="B112" s="2">
        <v>76.376999999999995</v>
      </c>
      <c r="C112" s="2">
        <v>86.307000000000002</v>
      </c>
      <c r="D112" s="2">
        <v>84.777000000000001</v>
      </c>
      <c r="E112" s="2">
        <v>73.626999999999995</v>
      </c>
      <c r="F112" s="2">
        <v>65.497</v>
      </c>
      <c r="G112" s="2">
        <v>65.747</v>
      </c>
      <c r="H112" s="2">
        <v>66.007000000000005</v>
      </c>
      <c r="I112" s="2">
        <v>66.266999999999996</v>
      </c>
      <c r="J112" s="2">
        <v>66.516999999999996</v>
      </c>
      <c r="K112" s="2">
        <v>66.677000000000007</v>
      </c>
      <c r="L112" s="2">
        <v>66.747</v>
      </c>
      <c r="M112" s="2">
        <v>66.707000000000008</v>
      </c>
      <c r="N112" s="2">
        <v>66.567000000000007</v>
      </c>
      <c r="O112" s="2">
        <v>66.376999999999995</v>
      </c>
    </row>
    <row r="113" spans="1:15" x14ac:dyDescent="0.35">
      <c r="A113" s="1">
        <v>45272</v>
      </c>
      <c r="B113" s="2">
        <v>76.177999999999997</v>
      </c>
      <c r="C113" s="2">
        <v>86.108000000000004</v>
      </c>
      <c r="D113" s="2">
        <v>84.578000000000003</v>
      </c>
      <c r="E113" s="2">
        <v>73.427999999999997</v>
      </c>
      <c r="F113" s="2">
        <v>64.438000000000002</v>
      </c>
      <c r="G113" s="2">
        <v>64.677999999999997</v>
      </c>
      <c r="H113" s="2">
        <v>64.918000000000006</v>
      </c>
      <c r="I113" s="2">
        <v>65.138000000000005</v>
      </c>
      <c r="J113" s="2">
        <v>65.338000000000008</v>
      </c>
      <c r="K113" s="2">
        <v>65.488</v>
      </c>
      <c r="L113" s="2">
        <v>65.537999999999997</v>
      </c>
      <c r="M113" s="2">
        <v>65.488</v>
      </c>
      <c r="N113" s="2">
        <v>65.328000000000003</v>
      </c>
      <c r="O113" s="2">
        <v>65.128</v>
      </c>
    </row>
    <row r="114" spans="1:15" x14ac:dyDescent="0.35">
      <c r="A114" s="1">
        <v>45271</v>
      </c>
      <c r="B114" s="2">
        <v>76.789999999999992</v>
      </c>
      <c r="C114" s="2">
        <v>86.72</v>
      </c>
      <c r="D114" s="2">
        <v>85.19</v>
      </c>
      <c r="E114" s="2">
        <v>74.039999999999992</v>
      </c>
      <c r="F114" s="2">
        <v>67.759999999999991</v>
      </c>
      <c r="G114" s="2">
        <v>68</v>
      </c>
      <c r="H114" s="2">
        <v>68.2</v>
      </c>
      <c r="I114" s="2">
        <v>68.36</v>
      </c>
      <c r="J114" s="2">
        <v>68.48</v>
      </c>
      <c r="K114" s="2">
        <v>68.53</v>
      </c>
      <c r="L114" s="2">
        <v>68.489999999999995</v>
      </c>
      <c r="M114" s="2">
        <v>68.36</v>
      </c>
      <c r="N114" s="2">
        <v>68.16</v>
      </c>
      <c r="O114" s="2">
        <v>67.91</v>
      </c>
    </row>
    <row r="115" spans="1:15" x14ac:dyDescent="0.35">
      <c r="A115" s="1">
        <v>45268</v>
      </c>
      <c r="B115" s="2">
        <v>76.658999999999992</v>
      </c>
      <c r="C115" s="2">
        <v>86.588999999999999</v>
      </c>
      <c r="D115" s="2">
        <v>85.058999999999997</v>
      </c>
      <c r="E115" s="2">
        <v>73.908999999999992</v>
      </c>
      <c r="F115" s="2">
        <v>67.539000000000001</v>
      </c>
      <c r="G115" s="2">
        <v>67.748999999999995</v>
      </c>
      <c r="H115" s="2">
        <v>67.888999999999996</v>
      </c>
      <c r="I115" s="2">
        <v>67.998999999999995</v>
      </c>
      <c r="J115" s="2">
        <v>68.069000000000003</v>
      </c>
      <c r="K115" s="2">
        <v>68.058999999999997</v>
      </c>
      <c r="L115" s="2">
        <v>67.968999999999994</v>
      </c>
      <c r="M115" s="2">
        <v>67.798999999999992</v>
      </c>
      <c r="N115" s="2">
        <v>67.558999999999997</v>
      </c>
      <c r="O115" s="2">
        <v>67.289000000000001</v>
      </c>
    </row>
    <row r="116" spans="1:15" x14ac:dyDescent="0.35">
      <c r="A116" s="1">
        <v>45267</v>
      </c>
      <c r="B116" s="2">
        <v>76.702999999999989</v>
      </c>
      <c r="C116" s="2">
        <v>86.632999999999996</v>
      </c>
      <c r="D116" s="2">
        <v>85.102999999999994</v>
      </c>
      <c r="E116" s="2">
        <v>73.952999999999989</v>
      </c>
      <c r="F116" s="2">
        <v>65.692999999999998</v>
      </c>
      <c r="G116" s="2">
        <v>65.942999999999998</v>
      </c>
      <c r="H116" s="2">
        <v>66.162999999999997</v>
      </c>
      <c r="I116" s="2">
        <v>66.352999999999994</v>
      </c>
      <c r="J116" s="2">
        <v>66.503</v>
      </c>
      <c r="K116" s="2">
        <v>66.552999999999997</v>
      </c>
      <c r="L116" s="2">
        <v>66.512999999999991</v>
      </c>
      <c r="M116" s="2">
        <v>66.382999999999996</v>
      </c>
      <c r="N116" s="2">
        <v>66.192999999999998</v>
      </c>
      <c r="O116" s="2">
        <v>65.962999999999994</v>
      </c>
    </row>
    <row r="117" spans="1:15" x14ac:dyDescent="0.35">
      <c r="A117" s="1">
        <v>45266</v>
      </c>
      <c r="B117" s="2">
        <v>76.47999999999999</v>
      </c>
      <c r="C117" s="2">
        <v>86.41</v>
      </c>
      <c r="D117" s="2">
        <v>84.88</v>
      </c>
      <c r="E117" s="2">
        <v>73.72999999999999</v>
      </c>
      <c r="F117" s="2">
        <v>65.509999999999991</v>
      </c>
      <c r="G117" s="2">
        <v>65.78</v>
      </c>
      <c r="H117" s="2">
        <v>66.039999999999992</v>
      </c>
      <c r="I117" s="2">
        <v>66.25</v>
      </c>
      <c r="J117" s="2">
        <v>66.41</v>
      </c>
      <c r="K117" s="2">
        <v>66.47</v>
      </c>
      <c r="L117" s="2">
        <v>66.44</v>
      </c>
      <c r="M117" s="2">
        <v>66.31</v>
      </c>
      <c r="N117" s="2">
        <v>66.13</v>
      </c>
      <c r="O117" s="2">
        <v>65.899999999999991</v>
      </c>
    </row>
    <row r="118" spans="1:15" x14ac:dyDescent="0.35">
      <c r="A118" s="1">
        <v>45265</v>
      </c>
      <c r="B118" s="2">
        <v>77.009</v>
      </c>
      <c r="C118" s="2">
        <v>86.939000000000007</v>
      </c>
      <c r="D118" s="2">
        <v>85.409000000000006</v>
      </c>
      <c r="E118" s="2">
        <v>74.259</v>
      </c>
      <c r="F118" s="2">
        <v>68.978999999999999</v>
      </c>
      <c r="G118" s="2">
        <v>69.189000000000007</v>
      </c>
      <c r="H118" s="2">
        <v>69.359000000000009</v>
      </c>
      <c r="I118" s="2">
        <v>69.459000000000003</v>
      </c>
      <c r="J118" s="2">
        <v>69.519000000000005</v>
      </c>
      <c r="K118" s="2">
        <v>69.499000000000009</v>
      </c>
      <c r="L118" s="2">
        <v>69.38900000000001</v>
      </c>
      <c r="M118" s="2">
        <v>69.199000000000012</v>
      </c>
      <c r="N118" s="2">
        <v>68.949000000000012</v>
      </c>
      <c r="O118" s="2">
        <v>68.649000000000001</v>
      </c>
    </row>
    <row r="119" spans="1:15" x14ac:dyDescent="0.35">
      <c r="A119" s="1">
        <v>45264</v>
      </c>
      <c r="B119" s="2">
        <v>76.203999999999994</v>
      </c>
      <c r="C119" s="2">
        <v>86.134</v>
      </c>
      <c r="D119" s="2">
        <v>84.603999999999999</v>
      </c>
      <c r="E119" s="2">
        <v>73.453999999999994</v>
      </c>
      <c r="F119" s="2">
        <v>68.894000000000005</v>
      </c>
      <c r="G119" s="2">
        <v>69.173999999999992</v>
      </c>
      <c r="H119" s="2">
        <v>69.384</v>
      </c>
      <c r="I119" s="2">
        <v>69.534000000000006</v>
      </c>
      <c r="J119" s="2">
        <v>69.614000000000004</v>
      </c>
      <c r="K119" s="2">
        <v>69.614000000000004</v>
      </c>
      <c r="L119" s="2">
        <v>69.524000000000001</v>
      </c>
      <c r="M119" s="2">
        <v>69.343999999999994</v>
      </c>
      <c r="N119" s="2">
        <v>69.084000000000003</v>
      </c>
      <c r="O119" s="2">
        <v>68.784000000000006</v>
      </c>
    </row>
    <row r="120" spans="1:15" x14ac:dyDescent="0.35">
      <c r="A120" s="1">
        <v>45261</v>
      </c>
      <c r="B120" s="2">
        <v>78.143000000000001</v>
      </c>
      <c r="C120" s="2">
        <v>88.073000000000008</v>
      </c>
      <c r="D120" s="2">
        <v>86.543000000000006</v>
      </c>
      <c r="E120" s="2">
        <v>75.393000000000001</v>
      </c>
      <c r="F120" s="2">
        <v>71.863</v>
      </c>
      <c r="G120" s="2">
        <v>72.043000000000006</v>
      </c>
      <c r="H120" s="2">
        <v>72.103000000000009</v>
      </c>
      <c r="I120" s="2">
        <v>72.073000000000008</v>
      </c>
      <c r="J120" s="2">
        <v>71.993000000000009</v>
      </c>
      <c r="K120" s="2">
        <v>71.833000000000013</v>
      </c>
      <c r="L120" s="2">
        <v>71.623000000000005</v>
      </c>
      <c r="M120" s="2">
        <v>71.343000000000004</v>
      </c>
      <c r="N120" s="2">
        <v>71.013000000000005</v>
      </c>
      <c r="O120" s="2">
        <v>70.643000000000001</v>
      </c>
    </row>
    <row r="121" spans="1:15" x14ac:dyDescent="0.35">
      <c r="A121" s="1">
        <v>45260</v>
      </c>
      <c r="B121" s="2">
        <v>78.419999999999987</v>
      </c>
      <c r="C121" s="2">
        <v>88.35</v>
      </c>
      <c r="D121" s="2">
        <v>86.82</v>
      </c>
      <c r="E121" s="2">
        <v>75.669999999999987</v>
      </c>
      <c r="F121" s="2">
        <v>74.029999999999987</v>
      </c>
      <c r="G121" s="2">
        <v>74.11999999999999</v>
      </c>
      <c r="H121" s="2">
        <v>74.059999999999988</v>
      </c>
      <c r="I121" s="2">
        <v>73.919999999999987</v>
      </c>
      <c r="J121" s="2">
        <v>73.75</v>
      </c>
      <c r="K121" s="2">
        <v>73.539999999999992</v>
      </c>
      <c r="L121" s="2">
        <v>73.27</v>
      </c>
      <c r="M121" s="2">
        <v>72.94</v>
      </c>
      <c r="N121" s="2">
        <v>72.55</v>
      </c>
      <c r="O121" s="2">
        <v>72.149999999999991</v>
      </c>
    </row>
    <row r="122" spans="1:15" x14ac:dyDescent="0.35">
      <c r="A122" s="1">
        <v>45259</v>
      </c>
      <c r="B122" s="2">
        <v>78.47999999999999</v>
      </c>
      <c r="C122" s="2">
        <v>88.41</v>
      </c>
      <c r="D122" s="2">
        <v>86.88</v>
      </c>
      <c r="E122" s="2">
        <v>75.72999999999999</v>
      </c>
      <c r="F122" s="2">
        <v>75.989999999999995</v>
      </c>
      <c r="G122" s="2">
        <v>76.11999999999999</v>
      </c>
      <c r="H122" s="2">
        <v>76.11</v>
      </c>
      <c r="I122" s="2">
        <v>75.989999999999995</v>
      </c>
      <c r="J122" s="2">
        <v>75.819999999999993</v>
      </c>
      <c r="K122" s="2">
        <v>75.58</v>
      </c>
      <c r="L122" s="2">
        <v>75.27</v>
      </c>
      <c r="M122" s="2">
        <v>74.89</v>
      </c>
      <c r="N122" s="2">
        <v>74.489999999999995</v>
      </c>
      <c r="O122" s="2">
        <v>74.08</v>
      </c>
    </row>
    <row r="123" spans="1:15" x14ac:dyDescent="0.35">
      <c r="A123" s="1">
        <v>45258</v>
      </c>
      <c r="B123" s="2">
        <v>78.446999999999989</v>
      </c>
      <c r="C123" s="2">
        <v>88.376999999999995</v>
      </c>
      <c r="D123" s="2">
        <v>86.846999999999994</v>
      </c>
      <c r="E123" s="2">
        <v>75.696999999999989</v>
      </c>
      <c r="F123" s="2">
        <v>74.506999999999991</v>
      </c>
      <c r="G123" s="2">
        <v>74.686999999999998</v>
      </c>
      <c r="H123" s="2">
        <v>74.756999999999991</v>
      </c>
      <c r="I123" s="2">
        <v>74.686999999999998</v>
      </c>
      <c r="J123" s="2">
        <v>74.546999999999997</v>
      </c>
      <c r="K123" s="2">
        <v>74.316999999999993</v>
      </c>
      <c r="L123" s="2">
        <v>74.027000000000001</v>
      </c>
      <c r="M123" s="2">
        <v>73.676999999999992</v>
      </c>
      <c r="N123" s="2">
        <v>73.286999999999992</v>
      </c>
      <c r="O123" s="2">
        <v>72.896999999999991</v>
      </c>
    </row>
    <row r="124" spans="1:15" x14ac:dyDescent="0.35">
      <c r="A124" s="1">
        <v>45257</v>
      </c>
      <c r="B124" s="2">
        <v>78.498999999999995</v>
      </c>
      <c r="C124" s="2">
        <v>88.429000000000002</v>
      </c>
      <c r="D124" s="2">
        <v>86.899000000000001</v>
      </c>
      <c r="E124" s="2">
        <v>75.748999999999995</v>
      </c>
      <c r="F124" s="2">
        <v>73.009</v>
      </c>
      <c r="G124" s="2">
        <v>73.239000000000004</v>
      </c>
      <c r="H124" s="2">
        <v>73.369</v>
      </c>
      <c r="I124" s="2">
        <v>73.349000000000004</v>
      </c>
      <c r="J124" s="2">
        <v>73.239000000000004</v>
      </c>
      <c r="K124" s="2">
        <v>73.049000000000007</v>
      </c>
      <c r="L124" s="2">
        <v>72.808999999999997</v>
      </c>
      <c r="M124" s="2">
        <v>72.509</v>
      </c>
      <c r="N124" s="2">
        <v>72.189000000000007</v>
      </c>
      <c r="O124" s="2">
        <v>71.838999999999999</v>
      </c>
    </row>
    <row r="125" spans="1:15" x14ac:dyDescent="0.35">
      <c r="A125" s="1">
        <v>45254</v>
      </c>
      <c r="B125" s="2">
        <v>78.513999999999996</v>
      </c>
      <c r="C125" s="2">
        <v>88.444000000000003</v>
      </c>
      <c r="D125" s="2">
        <v>86.914000000000001</v>
      </c>
      <c r="E125" s="2">
        <v>75.763999999999996</v>
      </c>
      <c r="F125" s="2">
        <v>75.263999999999996</v>
      </c>
      <c r="G125" s="2">
        <v>75.414000000000001</v>
      </c>
      <c r="H125" s="2">
        <v>75.394000000000005</v>
      </c>
      <c r="I125" s="2">
        <v>75.244</v>
      </c>
      <c r="J125" s="2">
        <v>75.034000000000006</v>
      </c>
      <c r="K125" s="2">
        <v>74.763999999999996</v>
      </c>
      <c r="L125" s="2">
        <v>74.444000000000003</v>
      </c>
      <c r="M125" s="2">
        <v>74.073999999999998</v>
      </c>
      <c r="N125" s="2">
        <v>73.694000000000003</v>
      </c>
      <c r="O125" s="2">
        <v>73.293999999999997</v>
      </c>
    </row>
    <row r="126" spans="1:15" x14ac:dyDescent="0.35">
      <c r="A126" s="1">
        <v>45253</v>
      </c>
      <c r="B126" s="2">
        <v>78.513999999999996</v>
      </c>
      <c r="C126" s="2">
        <v>88.444000000000003</v>
      </c>
      <c r="D126" s="2">
        <v>86.914000000000001</v>
      </c>
      <c r="E126" s="2">
        <v>75.763999999999996</v>
      </c>
      <c r="F126" s="2">
        <v>75.263999999999996</v>
      </c>
      <c r="G126" s="2">
        <v>75.414000000000001</v>
      </c>
      <c r="H126" s="2">
        <v>75.394000000000005</v>
      </c>
      <c r="I126" s="2">
        <v>75.244</v>
      </c>
      <c r="J126" s="2">
        <v>75.034000000000006</v>
      </c>
      <c r="K126" s="2">
        <v>74.763999999999996</v>
      </c>
      <c r="L126" s="2">
        <v>74.444000000000003</v>
      </c>
      <c r="M126" s="2">
        <v>74.073999999999998</v>
      </c>
      <c r="N126" s="2">
        <v>73.694000000000003</v>
      </c>
      <c r="O126" s="2">
        <v>73.293999999999997</v>
      </c>
    </row>
    <row r="127" spans="1:15" x14ac:dyDescent="0.35">
      <c r="A127" s="1">
        <v>45252</v>
      </c>
      <c r="B127" s="2">
        <v>78.513999999999996</v>
      </c>
      <c r="C127" s="2">
        <v>88.444000000000003</v>
      </c>
      <c r="D127" s="2">
        <v>86.914000000000001</v>
      </c>
      <c r="E127" s="2">
        <v>75.763999999999996</v>
      </c>
      <c r="F127" s="2">
        <v>75.263999999999996</v>
      </c>
      <c r="G127" s="2">
        <v>75.414000000000001</v>
      </c>
      <c r="H127" s="2">
        <v>75.394000000000005</v>
      </c>
      <c r="I127" s="2">
        <v>75.244</v>
      </c>
      <c r="J127" s="2">
        <v>75.034000000000006</v>
      </c>
      <c r="K127" s="2">
        <v>74.763999999999996</v>
      </c>
      <c r="L127" s="2">
        <v>74.444000000000003</v>
      </c>
      <c r="M127" s="2">
        <v>74.073999999999998</v>
      </c>
      <c r="N127" s="2">
        <v>73.694000000000003</v>
      </c>
      <c r="O127" s="2">
        <v>73.293999999999997</v>
      </c>
    </row>
    <row r="128" spans="1:15" x14ac:dyDescent="0.35">
      <c r="A128" s="1">
        <v>45251</v>
      </c>
      <c r="B128" s="2">
        <v>78.486999999999995</v>
      </c>
      <c r="C128" s="2">
        <v>88.417000000000002</v>
      </c>
      <c r="D128" s="2">
        <v>86.887</v>
      </c>
      <c r="E128" s="2">
        <v>75.736999999999995</v>
      </c>
      <c r="F128" s="2">
        <v>75.906999999999996</v>
      </c>
      <c r="G128" s="2">
        <v>76.057000000000002</v>
      </c>
      <c r="H128" s="2">
        <v>76.016999999999996</v>
      </c>
      <c r="I128" s="2">
        <v>75.876999999999995</v>
      </c>
      <c r="J128" s="2">
        <v>75.677000000000007</v>
      </c>
      <c r="K128" s="2">
        <v>75.397000000000006</v>
      </c>
      <c r="L128" s="2">
        <v>75.057000000000002</v>
      </c>
      <c r="M128" s="2">
        <v>74.686999999999998</v>
      </c>
      <c r="N128" s="2">
        <v>74.287000000000006</v>
      </c>
      <c r="O128" s="2">
        <v>73.887</v>
      </c>
    </row>
    <row r="129" spans="1:15" x14ac:dyDescent="0.35">
      <c r="A129" s="1">
        <v>45250</v>
      </c>
      <c r="B129" s="2">
        <v>78.460999999999999</v>
      </c>
      <c r="C129" s="2">
        <v>88.391000000000005</v>
      </c>
      <c r="D129" s="2">
        <v>86.861000000000004</v>
      </c>
      <c r="E129" s="2">
        <v>75.710999999999999</v>
      </c>
      <c r="F129" s="2">
        <v>75.941000000000003</v>
      </c>
      <c r="G129" s="2">
        <v>76.01100000000001</v>
      </c>
      <c r="H129" s="2">
        <v>75.941000000000003</v>
      </c>
      <c r="I129" s="2">
        <v>75.791000000000011</v>
      </c>
      <c r="J129" s="2">
        <v>75.581000000000003</v>
      </c>
      <c r="K129" s="2">
        <v>75.301000000000002</v>
      </c>
      <c r="L129" s="2">
        <v>74.971000000000004</v>
      </c>
      <c r="M129" s="2">
        <v>74.600999999999999</v>
      </c>
      <c r="N129" s="2">
        <v>74.210999999999999</v>
      </c>
      <c r="O129" s="2">
        <v>73.820999999999998</v>
      </c>
    </row>
    <row r="130" spans="1:15" x14ac:dyDescent="0.35">
      <c r="A130" s="1">
        <v>45247</v>
      </c>
      <c r="B130" s="2">
        <v>75.521999999999991</v>
      </c>
      <c r="C130" s="2">
        <v>85.451999999999998</v>
      </c>
      <c r="D130" s="2">
        <v>83.921999999999997</v>
      </c>
      <c r="E130" s="2">
        <v>71.061999999999998</v>
      </c>
      <c r="F130" s="2">
        <v>71.212000000000003</v>
      </c>
      <c r="G130" s="2">
        <v>71.281999999999996</v>
      </c>
      <c r="H130" s="2">
        <v>71.251999999999995</v>
      </c>
      <c r="I130" s="2">
        <v>71.141999999999996</v>
      </c>
      <c r="J130" s="2">
        <v>70.971999999999994</v>
      </c>
      <c r="K130" s="2">
        <v>70.751999999999995</v>
      </c>
      <c r="L130" s="2">
        <v>70.462000000000003</v>
      </c>
      <c r="M130" s="2">
        <v>70.131999999999991</v>
      </c>
      <c r="N130" s="2">
        <v>69.781999999999996</v>
      </c>
      <c r="O130" s="2">
        <v>69.432000000000002</v>
      </c>
    </row>
    <row r="131" spans="1:15" x14ac:dyDescent="0.35">
      <c r="A131" s="1">
        <v>45246</v>
      </c>
      <c r="B131" s="2">
        <v>75.919999999999987</v>
      </c>
      <c r="C131" s="2">
        <v>85.85</v>
      </c>
      <c r="D131" s="2">
        <v>84.32</v>
      </c>
      <c r="E131" s="2">
        <v>68.47</v>
      </c>
      <c r="F131" s="2">
        <v>68.66</v>
      </c>
      <c r="G131" s="2">
        <v>68.759999999999991</v>
      </c>
      <c r="H131" s="2">
        <v>68.849999999999994</v>
      </c>
      <c r="I131" s="2">
        <v>68.839999999999989</v>
      </c>
      <c r="J131" s="2">
        <v>68.759999999999991</v>
      </c>
      <c r="K131" s="2">
        <v>68.61</v>
      </c>
      <c r="L131" s="2">
        <v>68.38</v>
      </c>
      <c r="M131" s="2">
        <v>68.11</v>
      </c>
      <c r="N131" s="2">
        <v>67.809999999999988</v>
      </c>
      <c r="O131" s="2">
        <v>67.489999999999995</v>
      </c>
    </row>
    <row r="132" spans="1:15" x14ac:dyDescent="0.35">
      <c r="A132" s="1">
        <v>45245</v>
      </c>
      <c r="B132" s="2">
        <v>75.722999999999999</v>
      </c>
      <c r="C132" s="2">
        <v>85.653000000000006</v>
      </c>
      <c r="D132" s="2">
        <v>84.123000000000005</v>
      </c>
      <c r="E132" s="2">
        <v>72.033000000000001</v>
      </c>
      <c r="F132" s="2">
        <v>72.163000000000011</v>
      </c>
      <c r="G132" s="2">
        <v>72.173000000000002</v>
      </c>
      <c r="H132" s="2">
        <v>72.093000000000004</v>
      </c>
      <c r="I132" s="2">
        <v>71.933000000000007</v>
      </c>
      <c r="J132" s="2">
        <v>71.733000000000004</v>
      </c>
      <c r="K132" s="2">
        <v>71.483000000000004</v>
      </c>
      <c r="L132" s="2">
        <v>71.192999999999998</v>
      </c>
      <c r="M132" s="2">
        <v>70.863</v>
      </c>
      <c r="N132" s="2">
        <v>70.503</v>
      </c>
      <c r="O132" s="2">
        <v>70.143000000000001</v>
      </c>
    </row>
    <row r="133" spans="1:15" x14ac:dyDescent="0.35">
      <c r="A133" s="1">
        <v>45244</v>
      </c>
      <c r="B133" s="2">
        <v>75.449999999999989</v>
      </c>
      <c r="C133" s="2">
        <v>85.38</v>
      </c>
      <c r="D133" s="2">
        <v>83.85</v>
      </c>
      <c r="E133" s="2">
        <v>73.36</v>
      </c>
      <c r="F133" s="2">
        <v>73.27</v>
      </c>
      <c r="G133" s="2">
        <v>73.08</v>
      </c>
      <c r="H133" s="2">
        <v>72.849999999999994</v>
      </c>
      <c r="I133" s="2">
        <v>72.589999999999989</v>
      </c>
      <c r="J133" s="2">
        <v>72.3</v>
      </c>
      <c r="K133" s="2">
        <v>71.97</v>
      </c>
      <c r="L133" s="2">
        <v>71.61</v>
      </c>
      <c r="M133" s="2">
        <v>71.22</v>
      </c>
      <c r="N133" s="2">
        <v>70.819999999999993</v>
      </c>
      <c r="O133" s="2">
        <v>70.41</v>
      </c>
    </row>
    <row r="134" spans="1:15" x14ac:dyDescent="0.35">
      <c r="A134" s="1">
        <v>45243</v>
      </c>
      <c r="B134" s="2">
        <v>75.289000000000001</v>
      </c>
      <c r="C134" s="2">
        <v>85.219000000000008</v>
      </c>
      <c r="D134" s="2">
        <v>83.689000000000007</v>
      </c>
      <c r="E134" s="2">
        <v>73.199000000000012</v>
      </c>
      <c r="F134" s="2">
        <v>73.129000000000005</v>
      </c>
      <c r="G134" s="2">
        <v>72.929000000000002</v>
      </c>
      <c r="H134" s="2">
        <v>72.689000000000007</v>
      </c>
      <c r="I134" s="2">
        <v>72.449000000000012</v>
      </c>
      <c r="J134" s="2">
        <v>72.189000000000007</v>
      </c>
      <c r="K134" s="2">
        <v>71.879000000000005</v>
      </c>
      <c r="L134" s="2">
        <v>71.559000000000012</v>
      </c>
      <c r="M134" s="2">
        <v>71.199000000000012</v>
      </c>
      <c r="N134" s="2">
        <v>70.809000000000012</v>
      </c>
      <c r="O134" s="2">
        <v>70.429000000000002</v>
      </c>
    </row>
    <row r="135" spans="1:15" x14ac:dyDescent="0.35">
      <c r="A135" s="1">
        <v>45240</v>
      </c>
      <c r="B135" s="2">
        <v>75.298999999999992</v>
      </c>
      <c r="C135" s="2">
        <v>85.228999999999999</v>
      </c>
      <c r="D135" s="2">
        <v>83.698999999999998</v>
      </c>
      <c r="E135" s="2">
        <v>72.119</v>
      </c>
      <c r="F135" s="2">
        <v>72.099000000000004</v>
      </c>
      <c r="G135" s="2">
        <v>71.879000000000005</v>
      </c>
      <c r="H135" s="2">
        <v>71.629000000000005</v>
      </c>
      <c r="I135" s="2">
        <v>71.379000000000005</v>
      </c>
      <c r="J135" s="2">
        <v>71.129000000000005</v>
      </c>
      <c r="K135" s="2">
        <v>70.849000000000004</v>
      </c>
      <c r="L135" s="2">
        <v>70.539000000000001</v>
      </c>
      <c r="M135" s="2">
        <v>70.198999999999998</v>
      </c>
      <c r="N135" s="2">
        <v>69.838999999999999</v>
      </c>
      <c r="O135" s="2">
        <v>69.478999999999999</v>
      </c>
    </row>
    <row r="136" spans="1:15" x14ac:dyDescent="0.35">
      <c r="A136" s="1">
        <v>45239</v>
      </c>
      <c r="B136" s="2">
        <v>74.457999999999998</v>
      </c>
      <c r="C136" s="2">
        <v>84.388000000000005</v>
      </c>
      <c r="D136" s="2">
        <v>82.858000000000004</v>
      </c>
      <c r="E136" s="2">
        <v>69.847999999999999</v>
      </c>
      <c r="F136" s="2">
        <v>69.858000000000004</v>
      </c>
      <c r="G136" s="2">
        <v>69.677999999999997</v>
      </c>
      <c r="H136" s="2">
        <v>69.488</v>
      </c>
      <c r="I136" s="2">
        <v>69.288000000000011</v>
      </c>
      <c r="J136" s="2">
        <v>69.067999999999998</v>
      </c>
      <c r="K136" s="2">
        <v>68.808000000000007</v>
      </c>
      <c r="L136" s="2">
        <v>68.528000000000006</v>
      </c>
      <c r="M136" s="2">
        <v>68.207999999999998</v>
      </c>
      <c r="N136" s="2">
        <v>67.858000000000004</v>
      </c>
      <c r="O136" s="2">
        <v>67.50800000000001</v>
      </c>
    </row>
    <row r="137" spans="1:15" x14ac:dyDescent="0.35">
      <c r="A137" s="1">
        <v>45238</v>
      </c>
      <c r="B137" s="2">
        <v>74.699999999999989</v>
      </c>
      <c r="C137" s="2">
        <v>84.63</v>
      </c>
      <c r="D137" s="2">
        <v>83.1</v>
      </c>
      <c r="E137" s="2">
        <v>69.679999999999993</v>
      </c>
      <c r="F137" s="2">
        <v>69.66</v>
      </c>
      <c r="G137" s="2">
        <v>69.47</v>
      </c>
      <c r="H137" s="2">
        <v>69.28</v>
      </c>
      <c r="I137" s="2">
        <v>69.089999999999989</v>
      </c>
      <c r="J137" s="2">
        <v>68.86999999999999</v>
      </c>
      <c r="K137" s="2">
        <v>68.599999999999994</v>
      </c>
      <c r="L137" s="2">
        <v>68.309999999999988</v>
      </c>
      <c r="M137" s="2">
        <v>67.97999999999999</v>
      </c>
      <c r="N137" s="2">
        <v>67.63</v>
      </c>
      <c r="O137" s="2">
        <v>67.27</v>
      </c>
    </row>
    <row r="138" spans="1:15" x14ac:dyDescent="0.35">
      <c r="A138" s="1">
        <v>45237</v>
      </c>
      <c r="B138" s="2">
        <v>74.60499999999999</v>
      </c>
      <c r="C138" s="2">
        <v>84.534999999999997</v>
      </c>
      <c r="D138" s="2">
        <v>83.004999999999995</v>
      </c>
      <c r="E138" s="2">
        <v>71.625</v>
      </c>
      <c r="F138" s="2">
        <v>71.464999999999989</v>
      </c>
      <c r="G138" s="2">
        <v>71.234999999999999</v>
      </c>
      <c r="H138" s="2">
        <v>70.984999999999999</v>
      </c>
      <c r="I138" s="2">
        <v>70.714999999999989</v>
      </c>
      <c r="J138" s="2">
        <v>70.414999999999992</v>
      </c>
      <c r="K138" s="2">
        <v>70.10499999999999</v>
      </c>
      <c r="L138" s="2">
        <v>69.754999999999995</v>
      </c>
      <c r="M138" s="2">
        <v>69.384999999999991</v>
      </c>
      <c r="N138" s="2">
        <v>69.015000000000001</v>
      </c>
      <c r="O138" s="2">
        <v>68.634999999999991</v>
      </c>
    </row>
    <row r="139" spans="1:15" x14ac:dyDescent="0.35">
      <c r="A139" s="1">
        <v>45236</v>
      </c>
      <c r="B139" s="2">
        <v>76.150999999999996</v>
      </c>
      <c r="C139" s="2">
        <v>86.081000000000003</v>
      </c>
      <c r="D139" s="2">
        <v>84.551000000000002</v>
      </c>
      <c r="E139" s="2">
        <v>76.620999999999995</v>
      </c>
      <c r="F139" s="2">
        <v>76.400999999999996</v>
      </c>
      <c r="G139" s="2">
        <v>76.120999999999995</v>
      </c>
      <c r="H139" s="2">
        <v>75.790999999999997</v>
      </c>
      <c r="I139" s="2">
        <v>75.460999999999999</v>
      </c>
      <c r="J139" s="2">
        <v>75.100999999999999</v>
      </c>
      <c r="K139" s="2">
        <v>74.731000000000009</v>
      </c>
      <c r="L139" s="2">
        <v>74.350999999999999</v>
      </c>
      <c r="M139" s="2">
        <v>73.951000000000008</v>
      </c>
      <c r="N139" s="2">
        <v>73.551000000000002</v>
      </c>
      <c r="O139" s="2">
        <v>73.141000000000005</v>
      </c>
    </row>
    <row r="140" spans="1:15" x14ac:dyDescent="0.35">
      <c r="A140" s="1">
        <v>45233</v>
      </c>
      <c r="B140" s="2">
        <v>77.352999999999994</v>
      </c>
      <c r="C140" s="2">
        <v>87.283000000000001</v>
      </c>
      <c r="D140" s="2">
        <v>85.753</v>
      </c>
      <c r="E140" s="2">
        <v>77.513000000000005</v>
      </c>
      <c r="F140" s="2">
        <v>77.233000000000004</v>
      </c>
      <c r="G140" s="2">
        <v>76.863</v>
      </c>
      <c r="H140" s="2">
        <v>76.462999999999994</v>
      </c>
      <c r="I140" s="2">
        <v>76.072999999999993</v>
      </c>
      <c r="J140" s="2">
        <v>75.673000000000002</v>
      </c>
      <c r="K140" s="2">
        <v>75.263000000000005</v>
      </c>
      <c r="L140" s="2">
        <v>74.832999999999998</v>
      </c>
      <c r="M140" s="2">
        <v>74.403000000000006</v>
      </c>
      <c r="N140" s="2">
        <v>73.972999999999999</v>
      </c>
      <c r="O140" s="2">
        <v>73.543000000000006</v>
      </c>
    </row>
    <row r="141" spans="1:15" x14ac:dyDescent="0.35">
      <c r="A141" s="1">
        <v>45232</v>
      </c>
      <c r="B141" s="2">
        <v>74.750999999999991</v>
      </c>
      <c r="C141" s="2">
        <v>84.680999999999997</v>
      </c>
      <c r="D141" s="2">
        <v>83.150999999999996</v>
      </c>
      <c r="E141" s="2">
        <v>76.86099999999999</v>
      </c>
      <c r="F141" s="2">
        <v>76.560999999999993</v>
      </c>
      <c r="G141" s="2">
        <v>76.100999999999999</v>
      </c>
      <c r="H141" s="2">
        <v>75.600999999999999</v>
      </c>
      <c r="I141" s="2">
        <v>75.120999999999995</v>
      </c>
      <c r="J141" s="2">
        <v>74.640999999999991</v>
      </c>
      <c r="K141" s="2">
        <v>74.170999999999992</v>
      </c>
      <c r="L141" s="2">
        <v>73.700999999999993</v>
      </c>
      <c r="M141" s="2">
        <v>73.230999999999995</v>
      </c>
      <c r="N141" s="2">
        <v>72.771000000000001</v>
      </c>
      <c r="O141" s="2">
        <v>72.301000000000002</v>
      </c>
    </row>
    <row r="142" spans="1:15" x14ac:dyDescent="0.35">
      <c r="A142" s="1">
        <v>45231</v>
      </c>
      <c r="B142" s="2">
        <v>80.138999999999996</v>
      </c>
      <c r="C142" s="2">
        <v>90.069000000000003</v>
      </c>
      <c r="D142" s="2">
        <v>88.539000000000001</v>
      </c>
      <c r="E142" s="2">
        <v>80.228999999999999</v>
      </c>
      <c r="F142" s="2">
        <v>79.888999999999996</v>
      </c>
      <c r="G142" s="2">
        <v>79.418999999999997</v>
      </c>
      <c r="H142" s="2">
        <v>78.918999999999997</v>
      </c>
      <c r="I142" s="2">
        <v>78.459000000000003</v>
      </c>
      <c r="J142" s="2">
        <v>78.019000000000005</v>
      </c>
      <c r="K142" s="2">
        <v>77.599000000000004</v>
      </c>
      <c r="L142" s="2">
        <v>77.159000000000006</v>
      </c>
      <c r="M142" s="2">
        <v>76.739000000000004</v>
      </c>
      <c r="N142" s="2">
        <v>76.358999999999995</v>
      </c>
      <c r="O142" s="2">
        <v>75.948999999999998</v>
      </c>
    </row>
    <row r="143" spans="1:15" x14ac:dyDescent="0.35">
      <c r="A143" s="1">
        <v>45230</v>
      </c>
      <c r="B143" s="2">
        <v>80.697999999999993</v>
      </c>
      <c r="C143" s="2">
        <v>90.628</v>
      </c>
      <c r="D143" s="2">
        <v>89.097999999999999</v>
      </c>
      <c r="E143" s="2">
        <v>81.367999999999995</v>
      </c>
      <c r="F143" s="2">
        <v>80.847999999999999</v>
      </c>
      <c r="G143" s="2">
        <v>80.307999999999993</v>
      </c>
      <c r="H143" s="2">
        <v>79.768000000000001</v>
      </c>
      <c r="I143" s="2">
        <v>79.278000000000006</v>
      </c>
      <c r="J143" s="2">
        <v>78.817999999999998</v>
      </c>
      <c r="K143" s="2">
        <v>78.388000000000005</v>
      </c>
      <c r="L143" s="2">
        <v>77.968000000000004</v>
      </c>
      <c r="M143" s="2">
        <v>77.557999999999993</v>
      </c>
      <c r="N143" s="2">
        <v>77.158000000000001</v>
      </c>
      <c r="O143" s="2">
        <v>76.768000000000001</v>
      </c>
    </row>
    <row r="144" spans="1:15" x14ac:dyDescent="0.35">
      <c r="A144" s="1">
        <v>45229</v>
      </c>
      <c r="B144" s="2">
        <v>80.705999999999989</v>
      </c>
      <c r="C144" s="2">
        <v>90.635999999999996</v>
      </c>
      <c r="D144" s="2">
        <v>89.105999999999995</v>
      </c>
      <c r="E144" s="2">
        <v>82.665999999999997</v>
      </c>
      <c r="F144" s="2">
        <v>82.036000000000001</v>
      </c>
      <c r="G144" s="2">
        <v>81.345999999999989</v>
      </c>
      <c r="H144" s="2">
        <v>80.695999999999998</v>
      </c>
      <c r="I144" s="2">
        <v>80.135999999999996</v>
      </c>
      <c r="J144" s="2">
        <v>79.616</v>
      </c>
      <c r="K144" s="2">
        <v>79.105999999999995</v>
      </c>
      <c r="L144" s="2">
        <v>78.655999999999992</v>
      </c>
      <c r="M144" s="2">
        <v>78.215999999999994</v>
      </c>
      <c r="N144" s="2">
        <v>77.775999999999996</v>
      </c>
      <c r="O144" s="2">
        <v>77.366</v>
      </c>
    </row>
    <row r="145" spans="1:15" x14ac:dyDescent="0.35">
      <c r="A145" s="1">
        <v>45226</v>
      </c>
      <c r="B145" s="2">
        <v>80.699999999999989</v>
      </c>
      <c r="C145" s="2">
        <v>90.63</v>
      </c>
      <c r="D145" s="2">
        <v>89.1</v>
      </c>
      <c r="E145" s="2">
        <v>85.89</v>
      </c>
      <c r="F145" s="2">
        <v>85.05</v>
      </c>
      <c r="G145" s="2">
        <v>84.19</v>
      </c>
      <c r="H145" s="2">
        <v>83.399999999999991</v>
      </c>
      <c r="I145" s="2">
        <v>82.71</v>
      </c>
      <c r="J145" s="2">
        <v>82.089999999999989</v>
      </c>
      <c r="K145" s="2">
        <v>81.5</v>
      </c>
      <c r="L145" s="2">
        <v>80.949999999999989</v>
      </c>
      <c r="M145" s="2">
        <v>80.419999999999987</v>
      </c>
      <c r="N145" s="2">
        <v>79.919999999999987</v>
      </c>
      <c r="O145" s="2">
        <v>79.44</v>
      </c>
    </row>
    <row r="146" spans="1:15" x14ac:dyDescent="0.35">
      <c r="A146" s="1">
        <v>45225</v>
      </c>
      <c r="B146" s="2">
        <v>80.702999999999989</v>
      </c>
      <c r="C146" s="2">
        <v>90.632999999999996</v>
      </c>
      <c r="D146" s="2">
        <v>89.102999999999994</v>
      </c>
      <c r="E146" s="2">
        <v>83.562999999999988</v>
      </c>
      <c r="F146" s="2">
        <v>82.893000000000001</v>
      </c>
      <c r="G146" s="2">
        <v>82.192999999999998</v>
      </c>
      <c r="H146" s="2">
        <v>81.542999999999992</v>
      </c>
      <c r="I146" s="2">
        <v>80.98299999999999</v>
      </c>
      <c r="J146" s="2">
        <v>80.462999999999994</v>
      </c>
      <c r="K146" s="2">
        <v>79.962999999999994</v>
      </c>
      <c r="L146" s="2">
        <v>79.472999999999999</v>
      </c>
      <c r="M146" s="2">
        <v>79.003</v>
      </c>
      <c r="N146" s="2">
        <v>78.552999999999997</v>
      </c>
      <c r="O146" s="2">
        <v>78.113</v>
      </c>
    </row>
    <row r="147" spans="1:15" x14ac:dyDescent="0.35">
      <c r="A147" s="1">
        <v>45224</v>
      </c>
      <c r="B147" s="2">
        <v>81.819999999999993</v>
      </c>
      <c r="C147" s="2">
        <v>91.75</v>
      </c>
      <c r="D147" s="2">
        <v>90.22</v>
      </c>
      <c r="E147" s="2">
        <v>86.86</v>
      </c>
      <c r="F147" s="2">
        <v>86.16</v>
      </c>
      <c r="G147" s="2">
        <v>85.33</v>
      </c>
      <c r="H147" s="2">
        <v>84.55</v>
      </c>
      <c r="I147" s="2">
        <v>83.88</v>
      </c>
      <c r="J147" s="2">
        <v>83.27</v>
      </c>
      <c r="K147" s="2">
        <v>82.69</v>
      </c>
      <c r="L147" s="2">
        <v>82.12</v>
      </c>
      <c r="M147" s="2">
        <v>81.58</v>
      </c>
      <c r="N147" s="2">
        <v>81.06</v>
      </c>
      <c r="O147" s="2">
        <v>80.56</v>
      </c>
    </row>
    <row r="148" spans="1:15" x14ac:dyDescent="0.35">
      <c r="A148" s="1">
        <v>45223</v>
      </c>
      <c r="B148" s="2">
        <v>81.703999999999994</v>
      </c>
      <c r="C148" s="2">
        <v>91.634</v>
      </c>
      <c r="D148" s="2">
        <v>90.103999999999999</v>
      </c>
      <c r="E148" s="2">
        <v>85.093999999999994</v>
      </c>
      <c r="F148" s="2">
        <v>84.323999999999998</v>
      </c>
      <c r="G148" s="2">
        <v>83.494</v>
      </c>
      <c r="H148" s="2">
        <v>82.744</v>
      </c>
      <c r="I148" s="2">
        <v>82.084000000000003</v>
      </c>
      <c r="J148" s="2">
        <v>81.483999999999995</v>
      </c>
      <c r="K148" s="2">
        <v>80.923999999999992</v>
      </c>
      <c r="L148" s="2">
        <v>80.403999999999996</v>
      </c>
      <c r="M148" s="2">
        <v>79.903999999999996</v>
      </c>
      <c r="N148" s="2">
        <v>79.423999999999992</v>
      </c>
      <c r="O148" s="2">
        <v>78.963999999999999</v>
      </c>
    </row>
    <row r="149" spans="1:15" x14ac:dyDescent="0.35">
      <c r="A149" s="1">
        <v>45222</v>
      </c>
      <c r="B149" s="2">
        <v>81.807999999999993</v>
      </c>
      <c r="C149" s="2">
        <v>91.738</v>
      </c>
      <c r="D149" s="2">
        <v>90.207999999999998</v>
      </c>
      <c r="E149" s="2">
        <v>86.947999999999993</v>
      </c>
      <c r="F149" s="2">
        <v>85.878</v>
      </c>
      <c r="G149" s="2">
        <v>84.858000000000004</v>
      </c>
      <c r="H149" s="2">
        <v>83.968000000000004</v>
      </c>
      <c r="I149" s="2">
        <v>83.218000000000004</v>
      </c>
      <c r="J149" s="2">
        <v>82.557999999999993</v>
      </c>
      <c r="K149" s="2">
        <v>81.938000000000002</v>
      </c>
      <c r="L149" s="2">
        <v>81.367999999999995</v>
      </c>
      <c r="M149" s="2">
        <v>80.817999999999998</v>
      </c>
      <c r="N149" s="2">
        <v>80.268000000000001</v>
      </c>
      <c r="O149" s="2">
        <v>79.768000000000001</v>
      </c>
    </row>
    <row r="150" spans="1:15" x14ac:dyDescent="0.35">
      <c r="A150" s="1">
        <v>45219</v>
      </c>
      <c r="B150" s="2">
        <v>81.677999999999997</v>
      </c>
      <c r="C150" s="2">
        <v>91.608000000000004</v>
      </c>
      <c r="D150" s="2">
        <v>90.078000000000003</v>
      </c>
      <c r="E150" s="2">
        <v>89.408000000000001</v>
      </c>
      <c r="F150" s="2">
        <v>88.147999999999996</v>
      </c>
      <c r="G150" s="2">
        <v>86.897999999999996</v>
      </c>
      <c r="H150" s="2">
        <v>85.798000000000002</v>
      </c>
      <c r="I150" s="2">
        <v>84.868000000000009</v>
      </c>
      <c r="J150" s="2">
        <v>84.058000000000007</v>
      </c>
      <c r="K150" s="2">
        <v>83.317999999999998</v>
      </c>
      <c r="L150" s="2">
        <v>82.628</v>
      </c>
      <c r="M150" s="2">
        <v>81.988</v>
      </c>
      <c r="N150" s="2">
        <v>81.378</v>
      </c>
      <c r="O150" s="2">
        <v>80.798000000000002</v>
      </c>
    </row>
    <row r="151" spans="1:15" x14ac:dyDescent="0.35">
      <c r="A151" s="1">
        <v>45218</v>
      </c>
      <c r="B151" s="2">
        <v>81.666999999999987</v>
      </c>
      <c r="C151" s="2">
        <v>91.596999999999994</v>
      </c>
      <c r="D151" s="2">
        <v>90.686999999999998</v>
      </c>
      <c r="E151" s="2">
        <v>89.686999999999998</v>
      </c>
      <c r="F151" s="2">
        <v>88.376999999999995</v>
      </c>
      <c r="G151" s="2">
        <v>87.106999999999999</v>
      </c>
      <c r="H151" s="2">
        <v>86.006999999999991</v>
      </c>
      <c r="I151" s="2">
        <v>85.086999999999989</v>
      </c>
      <c r="J151" s="2">
        <v>84.296999999999997</v>
      </c>
      <c r="K151" s="2">
        <v>83.586999999999989</v>
      </c>
      <c r="L151" s="2">
        <v>82.916999999999987</v>
      </c>
      <c r="M151" s="2">
        <v>82.286999999999992</v>
      </c>
      <c r="N151" s="2">
        <v>81.696999999999989</v>
      </c>
      <c r="O151" s="2">
        <v>81.146999999999991</v>
      </c>
    </row>
    <row r="152" spans="1:15" x14ac:dyDescent="0.35">
      <c r="A152" s="1">
        <v>45217</v>
      </c>
      <c r="B152" s="2">
        <v>82.231999999999999</v>
      </c>
      <c r="C152" s="2">
        <v>92.162000000000006</v>
      </c>
      <c r="D152" s="2">
        <v>90.201999999999998</v>
      </c>
      <c r="E152" s="2">
        <v>89.152000000000001</v>
      </c>
      <c r="F152" s="2">
        <v>87.972000000000008</v>
      </c>
      <c r="G152" s="2">
        <v>86.852000000000004</v>
      </c>
      <c r="H152" s="2">
        <v>85.912000000000006</v>
      </c>
      <c r="I152" s="2">
        <v>85.112000000000009</v>
      </c>
      <c r="J152" s="2">
        <v>84.412000000000006</v>
      </c>
      <c r="K152" s="2">
        <v>83.772000000000006</v>
      </c>
      <c r="L152" s="2">
        <v>83.172000000000011</v>
      </c>
      <c r="M152" s="2">
        <v>82.591999999999999</v>
      </c>
      <c r="N152" s="2">
        <v>82.052000000000007</v>
      </c>
      <c r="O152" s="2">
        <v>81.552000000000007</v>
      </c>
    </row>
    <row r="153" spans="1:15" x14ac:dyDescent="0.35">
      <c r="A153" s="1">
        <v>45216</v>
      </c>
      <c r="B153" s="2">
        <v>82.35</v>
      </c>
      <c r="C153" s="2">
        <v>92.28</v>
      </c>
      <c r="D153" s="2">
        <v>88.66</v>
      </c>
      <c r="E153" s="2">
        <v>87.44</v>
      </c>
      <c r="F153" s="2">
        <v>86.3</v>
      </c>
      <c r="G153" s="2">
        <v>85.26</v>
      </c>
      <c r="H153" s="2">
        <v>84.42</v>
      </c>
      <c r="I153" s="2">
        <v>83.71</v>
      </c>
      <c r="J153" s="2">
        <v>83.08</v>
      </c>
      <c r="K153" s="2">
        <v>82.51</v>
      </c>
      <c r="L153" s="2">
        <v>81.97</v>
      </c>
      <c r="M153" s="2">
        <v>81.47</v>
      </c>
      <c r="N153" s="2">
        <v>81</v>
      </c>
      <c r="O153" s="2">
        <v>80.55</v>
      </c>
    </row>
    <row r="154" spans="1:15" x14ac:dyDescent="0.35">
      <c r="A154" s="1">
        <v>45215</v>
      </c>
      <c r="B154" s="2">
        <v>82.337999999999994</v>
      </c>
      <c r="C154" s="2">
        <v>92.268000000000001</v>
      </c>
      <c r="D154" s="2">
        <v>88.647999999999996</v>
      </c>
      <c r="E154" s="2">
        <v>87.248000000000005</v>
      </c>
      <c r="F154" s="2">
        <v>86.007999999999996</v>
      </c>
      <c r="G154" s="2">
        <v>84.908000000000001</v>
      </c>
      <c r="H154" s="2">
        <v>84.028000000000006</v>
      </c>
      <c r="I154" s="2">
        <v>83.307999999999993</v>
      </c>
      <c r="J154" s="2">
        <v>82.697999999999993</v>
      </c>
      <c r="K154" s="2">
        <v>82.138000000000005</v>
      </c>
      <c r="L154" s="2">
        <v>81.617999999999995</v>
      </c>
      <c r="M154" s="2">
        <v>81.128</v>
      </c>
      <c r="N154" s="2">
        <v>80.668000000000006</v>
      </c>
      <c r="O154" s="2">
        <v>80.227999999999994</v>
      </c>
    </row>
    <row r="155" spans="1:15" x14ac:dyDescent="0.35">
      <c r="A155" s="1">
        <v>45212</v>
      </c>
      <c r="B155" s="2">
        <v>82.47</v>
      </c>
      <c r="C155" s="2">
        <v>92.4</v>
      </c>
      <c r="D155" s="2">
        <v>89.81</v>
      </c>
      <c r="E155" s="2">
        <v>88.47</v>
      </c>
      <c r="F155" s="2">
        <v>87.2</v>
      </c>
      <c r="G155" s="2">
        <v>86.01</v>
      </c>
      <c r="H155" s="2">
        <v>85.04</v>
      </c>
      <c r="I155" s="2">
        <v>84.26</v>
      </c>
      <c r="J155" s="2">
        <v>83.59</v>
      </c>
      <c r="K155" s="2">
        <v>82.990000000000009</v>
      </c>
      <c r="L155" s="2">
        <v>82.45</v>
      </c>
      <c r="M155" s="2">
        <v>81.93</v>
      </c>
      <c r="N155" s="2">
        <v>81.410000000000011</v>
      </c>
      <c r="O155" s="2">
        <v>80.94</v>
      </c>
    </row>
    <row r="156" spans="1:15" x14ac:dyDescent="0.35">
      <c r="A156" s="1">
        <v>45211</v>
      </c>
      <c r="B156" s="2">
        <v>82.559999999999988</v>
      </c>
      <c r="C156" s="2">
        <v>92.49</v>
      </c>
      <c r="D156" s="2">
        <v>85.11999999999999</v>
      </c>
      <c r="E156" s="2">
        <v>84.009999999999991</v>
      </c>
      <c r="F156" s="2">
        <v>82.94</v>
      </c>
      <c r="G156" s="2">
        <v>82</v>
      </c>
      <c r="H156" s="2">
        <v>81.25</v>
      </c>
      <c r="I156" s="2">
        <v>80.649999999999991</v>
      </c>
      <c r="J156" s="2">
        <v>80.16</v>
      </c>
      <c r="K156" s="2">
        <v>79.72</v>
      </c>
      <c r="L156" s="2">
        <v>79.3</v>
      </c>
      <c r="M156" s="2">
        <v>78.89</v>
      </c>
      <c r="N156" s="2">
        <v>78.489999999999995</v>
      </c>
      <c r="O156" s="2">
        <v>78.099999999999994</v>
      </c>
    </row>
    <row r="157" spans="1:15" x14ac:dyDescent="0.35">
      <c r="A157" s="1">
        <v>45210</v>
      </c>
      <c r="B157" s="2">
        <v>82.424999999999997</v>
      </c>
      <c r="C157" s="2">
        <v>92.355000000000004</v>
      </c>
      <c r="D157" s="2">
        <v>85.564999999999998</v>
      </c>
      <c r="E157" s="2">
        <v>84.144999999999996</v>
      </c>
      <c r="F157" s="2">
        <v>82.995000000000005</v>
      </c>
      <c r="G157" s="2">
        <v>82.034999999999997</v>
      </c>
      <c r="H157" s="2">
        <v>81.284999999999997</v>
      </c>
      <c r="I157" s="2">
        <v>80.674999999999997</v>
      </c>
      <c r="J157" s="2">
        <v>80.165000000000006</v>
      </c>
      <c r="K157" s="2">
        <v>79.695000000000007</v>
      </c>
      <c r="L157" s="2">
        <v>79.25500000000001</v>
      </c>
      <c r="M157" s="2">
        <v>78.835000000000008</v>
      </c>
      <c r="N157" s="2">
        <v>78.424999999999997</v>
      </c>
      <c r="O157" s="2">
        <v>78.045000000000002</v>
      </c>
    </row>
    <row r="158" spans="1:15" x14ac:dyDescent="0.35">
      <c r="A158" s="1">
        <v>45209</v>
      </c>
      <c r="B158" s="2">
        <v>82.733999999999995</v>
      </c>
      <c r="C158" s="2">
        <v>92.664000000000001</v>
      </c>
      <c r="D158" s="2">
        <v>88.353999999999999</v>
      </c>
      <c r="E158" s="2">
        <v>86.513999999999996</v>
      </c>
      <c r="F158" s="2">
        <v>84.953999999999994</v>
      </c>
      <c r="G158" s="2">
        <v>83.674000000000007</v>
      </c>
      <c r="H158" s="2">
        <v>82.694000000000003</v>
      </c>
      <c r="I158" s="2">
        <v>81.914000000000001</v>
      </c>
      <c r="J158" s="2">
        <v>81.293999999999997</v>
      </c>
      <c r="K158" s="2">
        <v>80.744</v>
      </c>
      <c r="L158" s="2">
        <v>80.224000000000004</v>
      </c>
      <c r="M158" s="2">
        <v>79.724000000000004</v>
      </c>
      <c r="N158" s="2">
        <v>79.263999999999996</v>
      </c>
      <c r="O158" s="2">
        <v>78.814000000000007</v>
      </c>
    </row>
    <row r="159" spans="1:15" x14ac:dyDescent="0.35">
      <c r="A159" s="1">
        <v>45208</v>
      </c>
      <c r="B159" s="2">
        <v>82.674999999999997</v>
      </c>
      <c r="C159" s="2">
        <v>92.605000000000004</v>
      </c>
      <c r="D159" s="2">
        <v>88.704999999999998</v>
      </c>
      <c r="E159" s="2">
        <v>86.924999999999997</v>
      </c>
      <c r="F159" s="2">
        <v>85.325000000000003</v>
      </c>
      <c r="G159" s="2">
        <v>83.945000000000007</v>
      </c>
      <c r="H159" s="2">
        <v>82.835000000000008</v>
      </c>
      <c r="I159" s="2">
        <v>81.924999999999997</v>
      </c>
      <c r="J159" s="2">
        <v>81.195000000000007</v>
      </c>
      <c r="K159" s="2">
        <v>80.564999999999998</v>
      </c>
      <c r="L159" s="2">
        <v>79.965000000000003</v>
      </c>
      <c r="M159" s="2">
        <v>79.394999999999996</v>
      </c>
      <c r="N159" s="2">
        <v>78.865000000000009</v>
      </c>
      <c r="O159" s="2">
        <v>78.365000000000009</v>
      </c>
    </row>
    <row r="160" spans="1:15" x14ac:dyDescent="0.35">
      <c r="A160" s="1">
        <v>45205</v>
      </c>
      <c r="B160" s="2">
        <v>82.64</v>
      </c>
      <c r="C160" s="2">
        <v>92.570000000000007</v>
      </c>
      <c r="D160" s="2">
        <v>85.080000000000013</v>
      </c>
      <c r="E160" s="2">
        <v>83.570000000000007</v>
      </c>
      <c r="F160" s="2">
        <v>82.12</v>
      </c>
      <c r="G160" s="2">
        <v>80.930000000000007</v>
      </c>
      <c r="H160" s="2">
        <v>80</v>
      </c>
      <c r="I160" s="2">
        <v>79.23</v>
      </c>
      <c r="J160" s="2">
        <v>78.600000000000009</v>
      </c>
      <c r="K160" s="2">
        <v>78.040000000000006</v>
      </c>
      <c r="L160" s="2">
        <v>77.510000000000005</v>
      </c>
      <c r="M160" s="2">
        <v>77.02000000000001</v>
      </c>
      <c r="N160" s="2">
        <v>76.540000000000006</v>
      </c>
      <c r="O160" s="2">
        <v>76.100000000000009</v>
      </c>
    </row>
    <row r="161" spans="1:15" x14ac:dyDescent="0.35">
      <c r="A161" s="1">
        <v>45204</v>
      </c>
      <c r="B161" s="2">
        <v>82.658999999999992</v>
      </c>
      <c r="C161" s="2">
        <v>92.588999999999999</v>
      </c>
      <c r="D161" s="2">
        <v>84.619</v>
      </c>
      <c r="E161" s="2">
        <v>83.119</v>
      </c>
      <c r="F161" s="2">
        <v>81.718999999999994</v>
      </c>
      <c r="G161" s="2">
        <v>80.548999999999992</v>
      </c>
      <c r="H161" s="2">
        <v>79.638999999999996</v>
      </c>
      <c r="I161" s="2">
        <v>78.908999999999992</v>
      </c>
      <c r="J161" s="2">
        <v>78.298999999999992</v>
      </c>
      <c r="K161" s="2">
        <v>77.739000000000004</v>
      </c>
      <c r="L161" s="2">
        <v>77.228999999999999</v>
      </c>
      <c r="M161" s="2">
        <v>76.759</v>
      </c>
      <c r="N161" s="2">
        <v>76.298999999999992</v>
      </c>
      <c r="O161" s="2">
        <v>75.878999999999991</v>
      </c>
    </row>
    <row r="162" spans="1:15" x14ac:dyDescent="0.35">
      <c r="A162" s="1">
        <v>45203</v>
      </c>
      <c r="B162" s="2">
        <v>82.038999999999987</v>
      </c>
      <c r="C162" s="2">
        <v>91.968999999999994</v>
      </c>
      <c r="D162" s="2">
        <v>85.908999999999992</v>
      </c>
      <c r="E162" s="2">
        <v>84.23899999999999</v>
      </c>
      <c r="F162" s="2">
        <v>82.668999999999997</v>
      </c>
      <c r="G162" s="2">
        <v>81.308999999999997</v>
      </c>
      <c r="H162" s="2">
        <v>80.268999999999991</v>
      </c>
      <c r="I162" s="2">
        <v>79.468999999999994</v>
      </c>
      <c r="J162" s="2">
        <v>78.818999999999988</v>
      </c>
      <c r="K162" s="2">
        <v>78.248999999999995</v>
      </c>
      <c r="L162" s="2">
        <v>77.728999999999999</v>
      </c>
      <c r="M162" s="2">
        <v>77.23899999999999</v>
      </c>
      <c r="N162" s="2">
        <v>76.778999999999996</v>
      </c>
      <c r="O162" s="2">
        <v>76.34899999999999</v>
      </c>
    </row>
    <row r="163" spans="1:15" x14ac:dyDescent="0.35">
      <c r="A163" s="1">
        <v>45202</v>
      </c>
      <c r="B163" s="2">
        <v>82.021999999999991</v>
      </c>
      <c r="C163" s="2">
        <v>91.951999999999998</v>
      </c>
      <c r="D163" s="2">
        <v>90.902000000000001</v>
      </c>
      <c r="E163" s="2">
        <v>89.111999999999995</v>
      </c>
      <c r="F163" s="2">
        <v>87.441999999999993</v>
      </c>
      <c r="G163" s="2">
        <v>85.941999999999993</v>
      </c>
      <c r="H163" s="2">
        <v>84.762</v>
      </c>
      <c r="I163" s="2">
        <v>83.831999999999994</v>
      </c>
      <c r="J163" s="2">
        <v>83.061999999999998</v>
      </c>
      <c r="K163" s="2">
        <v>82.402000000000001</v>
      </c>
      <c r="L163" s="2">
        <v>81.792000000000002</v>
      </c>
      <c r="M163" s="2">
        <v>81.221999999999994</v>
      </c>
      <c r="N163" s="2">
        <v>80.682000000000002</v>
      </c>
      <c r="O163" s="2">
        <v>80.182000000000002</v>
      </c>
    </row>
    <row r="164" spans="1:15" x14ac:dyDescent="0.35">
      <c r="A164" s="1">
        <v>45201</v>
      </c>
      <c r="B164" s="2">
        <v>81.991</v>
      </c>
      <c r="C164" s="2">
        <v>91.921000000000006</v>
      </c>
      <c r="D164" s="2">
        <v>90.460999999999999</v>
      </c>
      <c r="E164" s="2">
        <v>88.811000000000007</v>
      </c>
      <c r="F164" s="2">
        <v>87.26100000000001</v>
      </c>
      <c r="G164" s="2">
        <v>85.841000000000008</v>
      </c>
      <c r="H164" s="2">
        <v>84.710999999999999</v>
      </c>
      <c r="I164" s="2">
        <v>83.791000000000011</v>
      </c>
      <c r="J164" s="2">
        <v>83.031000000000006</v>
      </c>
      <c r="K164" s="2">
        <v>82.350999999999999</v>
      </c>
      <c r="L164" s="2">
        <v>81.731000000000009</v>
      </c>
      <c r="M164" s="2">
        <v>81.131</v>
      </c>
      <c r="N164" s="2">
        <v>80.581000000000003</v>
      </c>
      <c r="O164" s="2">
        <v>80.071000000000012</v>
      </c>
    </row>
    <row r="165" spans="1:15" x14ac:dyDescent="0.35">
      <c r="A165" s="1">
        <v>45198</v>
      </c>
      <c r="B165" s="2">
        <v>82.100999999999999</v>
      </c>
      <c r="C165" s="2">
        <v>92.031000000000006</v>
      </c>
      <c r="D165" s="2">
        <v>92.541000000000011</v>
      </c>
      <c r="E165" s="2">
        <v>90.551000000000002</v>
      </c>
      <c r="F165" s="2">
        <v>88.731000000000009</v>
      </c>
      <c r="G165" s="2">
        <v>87.021000000000001</v>
      </c>
      <c r="H165" s="2">
        <v>85.631</v>
      </c>
      <c r="I165" s="2">
        <v>84.531000000000006</v>
      </c>
      <c r="J165" s="2">
        <v>83.631</v>
      </c>
      <c r="K165" s="2">
        <v>82.871000000000009</v>
      </c>
      <c r="L165" s="2">
        <v>82.191000000000003</v>
      </c>
      <c r="M165" s="2">
        <v>81.581000000000003</v>
      </c>
      <c r="N165" s="2">
        <v>81.01100000000001</v>
      </c>
      <c r="O165" s="2">
        <v>80.481000000000009</v>
      </c>
    </row>
    <row r="166" spans="1:15" x14ac:dyDescent="0.35">
      <c r="A166" s="1">
        <v>45197</v>
      </c>
      <c r="B166" s="2">
        <v>81.988</v>
      </c>
      <c r="C166" s="2">
        <v>91.918000000000006</v>
      </c>
      <c r="D166" s="2">
        <v>93.347999999999999</v>
      </c>
      <c r="E166" s="2">
        <v>91.228000000000009</v>
      </c>
      <c r="F166" s="2">
        <v>89.388000000000005</v>
      </c>
      <c r="G166" s="2">
        <v>87.618000000000009</v>
      </c>
      <c r="H166" s="2">
        <v>86.188000000000002</v>
      </c>
      <c r="I166" s="2">
        <v>85.058000000000007</v>
      </c>
      <c r="J166" s="2">
        <v>84.128</v>
      </c>
      <c r="K166" s="2">
        <v>83.338000000000008</v>
      </c>
      <c r="L166" s="2">
        <v>82.628</v>
      </c>
      <c r="M166" s="2">
        <v>81.978000000000009</v>
      </c>
      <c r="N166" s="2">
        <v>81.388000000000005</v>
      </c>
      <c r="O166" s="2">
        <v>80.858000000000004</v>
      </c>
    </row>
    <row r="167" spans="1:15" x14ac:dyDescent="0.35">
      <c r="A167" s="1">
        <v>45196</v>
      </c>
      <c r="B167" s="2">
        <v>81.966999999999999</v>
      </c>
      <c r="C167" s="2">
        <v>91.897000000000006</v>
      </c>
      <c r="D167" s="2">
        <v>95.297000000000011</v>
      </c>
      <c r="E167" s="2">
        <v>92.917000000000002</v>
      </c>
      <c r="F167" s="2">
        <v>90.917000000000002</v>
      </c>
      <c r="G167" s="2">
        <v>89.037000000000006</v>
      </c>
      <c r="H167" s="2">
        <v>87.477000000000004</v>
      </c>
      <c r="I167" s="2">
        <v>86.216999999999999</v>
      </c>
      <c r="J167" s="2">
        <v>85.207000000000008</v>
      </c>
      <c r="K167" s="2">
        <v>84.356999999999999</v>
      </c>
      <c r="L167" s="2">
        <v>83.597000000000008</v>
      </c>
      <c r="M167" s="2">
        <v>82.907000000000011</v>
      </c>
      <c r="N167" s="2">
        <v>82.26700000000001</v>
      </c>
      <c r="O167" s="2">
        <v>81.697000000000003</v>
      </c>
    </row>
    <row r="168" spans="1:15" x14ac:dyDescent="0.35">
      <c r="A168" s="1">
        <v>45195</v>
      </c>
      <c r="B168" s="2">
        <v>82.177999999999997</v>
      </c>
      <c r="C168" s="2">
        <v>92.108000000000004</v>
      </c>
      <c r="D168" s="2">
        <v>92.218000000000004</v>
      </c>
      <c r="E168" s="2">
        <v>90.608000000000004</v>
      </c>
      <c r="F168" s="2">
        <v>89.048000000000002</v>
      </c>
      <c r="G168" s="2">
        <v>87.537999999999997</v>
      </c>
      <c r="H168" s="2">
        <v>86.268000000000001</v>
      </c>
      <c r="I168" s="2">
        <v>85.228000000000009</v>
      </c>
      <c r="J168" s="2">
        <v>84.368000000000009</v>
      </c>
      <c r="K168" s="2">
        <v>83.608000000000004</v>
      </c>
      <c r="L168" s="2">
        <v>82.918000000000006</v>
      </c>
      <c r="M168" s="2">
        <v>82.278000000000006</v>
      </c>
      <c r="N168" s="2">
        <v>81.698000000000008</v>
      </c>
      <c r="O168" s="2">
        <v>81.168000000000006</v>
      </c>
    </row>
    <row r="169" spans="1:15" x14ac:dyDescent="0.35">
      <c r="A169" s="1">
        <v>45194</v>
      </c>
      <c r="B169" s="2">
        <v>81.834999999999994</v>
      </c>
      <c r="C169" s="2">
        <v>91.765000000000001</v>
      </c>
      <c r="D169" s="2">
        <v>91.165000000000006</v>
      </c>
      <c r="E169" s="2">
        <v>89.655000000000001</v>
      </c>
      <c r="F169" s="2">
        <v>88.185000000000002</v>
      </c>
      <c r="G169" s="2">
        <v>86.775000000000006</v>
      </c>
      <c r="H169" s="2">
        <v>85.564999999999998</v>
      </c>
      <c r="I169" s="2">
        <v>84.564999999999998</v>
      </c>
      <c r="J169" s="2">
        <v>83.724999999999994</v>
      </c>
      <c r="K169" s="2">
        <v>82.965000000000003</v>
      </c>
      <c r="L169" s="2">
        <v>82.275000000000006</v>
      </c>
      <c r="M169" s="2">
        <v>81.644999999999996</v>
      </c>
      <c r="N169" s="2">
        <v>81.064999999999998</v>
      </c>
      <c r="O169" s="2">
        <v>80.534999999999997</v>
      </c>
    </row>
    <row r="170" spans="1:15" x14ac:dyDescent="0.35">
      <c r="A170" s="1">
        <v>45191</v>
      </c>
      <c r="B170" s="2">
        <v>81.96</v>
      </c>
      <c r="C170" s="2">
        <v>91.89</v>
      </c>
      <c r="D170" s="2">
        <v>91.64</v>
      </c>
      <c r="E170" s="2">
        <v>89.96</v>
      </c>
      <c r="F170" s="2">
        <v>88.37</v>
      </c>
      <c r="G170" s="2">
        <v>86.94</v>
      </c>
      <c r="H170" s="2">
        <v>85.74</v>
      </c>
      <c r="I170" s="2">
        <v>84.74</v>
      </c>
      <c r="J170" s="2">
        <v>83.89</v>
      </c>
      <c r="K170" s="2">
        <v>83.14</v>
      </c>
      <c r="L170" s="2">
        <v>82.429999999999993</v>
      </c>
      <c r="M170" s="2">
        <v>81.78</v>
      </c>
      <c r="N170" s="2">
        <v>81.179999999999993</v>
      </c>
      <c r="O170" s="2">
        <v>80.63</v>
      </c>
    </row>
    <row r="171" spans="1:15" x14ac:dyDescent="0.35">
      <c r="A171" s="1">
        <v>45190</v>
      </c>
      <c r="B171" s="2">
        <v>81.998999999999995</v>
      </c>
      <c r="C171" s="2">
        <v>91.929000000000002</v>
      </c>
      <c r="D171" s="2">
        <v>91.278999999999996</v>
      </c>
      <c r="E171" s="2">
        <v>89.968999999999994</v>
      </c>
      <c r="F171" s="2">
        <v>88.709000000000003</v>
      </c>
      <c r="G171" s="2">
        <v>87.478999999999999</v>
      </c>
      <c r="H171" s="2">
        <v>86.388999999999996</v>
      </c>
      <c r="I171" s="2">
        <v>85.459000000000003</v>
      </c>
      <c r="J171" s="2">
        <v>84.649000000000001</v>
      </c>
      <c r="K171" s="2">
        <v>83.929000000000002</v>
      </c>
      <c r="L171" s="2">
        <v>83.259</v>
      </c>
      <c r="M171" s="2">
        <v>82.649000000000001</v>
      </c>
      <c r="N171" s="2">
        <v>82.079000000000008</v>
      </c>
      <c r="O171" s="2">
        <v>81.549000000000007</v>
      </c>
    </row>
    <row r="172" spans="1:15" x14ac:dyDescent="0.35">
      <c r="A172" s="1">
        <v>45189</v>
      </c>
      <c r="B172" s="2">
        <v>81.97399999999999</v>
      </c>
      <c r="C172" s="2">
        <v>91.903999999999996</v>
      </c>
      <c r="D172" s="2">
        <v>91.283999999999992</v>
      </c>
      <c r="E172" s="2">
        <v>89.963999999999999</v>
      </c>
      <c r="F172" s="2">
        <v>88.683999999999997</v>
      </c>
      <c r="G172" s="2">
        <v>87.453999999999994</v>
      </c>
      <c r="H172" s="2">
        <v>86.36399999999999</v>
      </c>
      <c r="I172" s="2">
        <v>85.423999999999992</v>
      </c>
      <c r="J172" s="2">
        <v>84.623999999999995</v>
      </c>
      <c r="K172" s="2">
        <v>83.914000000000001</v>
      </c>
      <c r="L172" s="2">
        <v>83.233999999999995</v>
      </c>
      <c r="M172" s="2">
        <v>82.603999999999999</v>
      </c>
      <c r="N172" s="2">
        <v>82.024000000000001</v>
      </c>
      <c r="O172" s="2">
        <v>81.483999999999995</v>
      </c>
    </row>
    <row r="173" spans="1:15" x14ac:dyDescent="0.35">
      <c r="A173" s="1">
        <v>45188</v>
      </c>
      <c r="B173" s="2">
        <v>81.951999999999998</v>
      </c>
      <c r="C173" s="2">
        <v>92.802000000000007</v>
      </c>
      <c r="D173" s="2">
        <v>92.082000000000008</v>
      </c>
      <c r="E173" s="2">
        <v>90.772000000000006</v>
      </c>
      <c r="F173" s="2">
        <v>89.492000000000004</v>
      </c>
      <c r="G173" s="2">
        <v>88.25200000000001</v>
      </c>
      <c r="H173" s="2">
        <v>87.132000000000005</v>
      </c>
      <c r="I173" s="2">
        <v>86.152000000000001</v>
      </c>
      <c r="J173" s="2">
        <v>85.302000000000007</v>
      </c>
      <c r="K173" s="2">
        <v>84.542000000000002</v>
      </c>
      <c r="L173" s="2">
        <v>83.822000000000003</v>
      </c>
      <c r="M173" s="2">
        <v>83.152000000000001</v>
      </c>
      <c r="N173" s="2">
        <v>82.522000000000006</v>
      </c>
      <c r="O173" s="2">
        <v>81.932000000000002</v>
      </c>
    </row>
    <row r="174" spans="1:15" x14ac:dyDescent="0.35">
      <c r="A174" s="1">
        <v>45187</v>
      </c>
      <c r="B174" s="2">
        <v>81.797999999999988</v>
      </c>
      <c r="C174" s="2">
        <v>92.927999999999997</v>
      </c>
      <c r="D174" s="2">
        <v>92.027999999999992</v>
      </c>
      <c r="E174" s="2">
        <v>90.707999999999998</v>
      </c>
      <c r="F174" s="2">
        <v>89.457999999999998</v>
      </c>
      <c r="G174" s="2">
        <v>88.238</v>
      </c>
      <c r="H174" s="2">
        <v>87.147999999999996</v>
      </c>
      <c r="I174" s="2">
        <v>86.187999999999988</v>
      </c>
      <c r="J174" s="2">
        <v>85.337999999999994</v>
      </c>
      <c r="K174" s="2">
        <v>84.587999999999994</v>
      </c>
      <c r="L174" s="2">
        <v>83.837999999999994</v>
      </c>
      <c r="M174" s="2">
        <v>83.147999999999996</v>
      </c>
      <c r="N174" s="2">
        <v>82.517999999999986</v>
      </c>
      <c r="O174" s="2">
        <v>81.917999999999992</v>
      </c>
    </row>
    <row r="175" spans="1:15" x14ac:dyDescent="0.35">
      <c r="A175" s="1">
        <v>45184</v>
      </c>
      <c r="B175" s="2">
        <v>82.000999999999991</v>
      </c>
      <c r="C175" s="2">
        <v>92.420999999999992</v>
      </c>
      <c r="D175" s="2">
        <v>91.670999999999992</v>
      </c>
      <c r="E175" s="2">
        <v>90.620999999999995</v>
      </c>
      <c r="F175" s="2">
        <v>89.570999999999998</v>
      </c>
      <c r="G175" s="2">
        <v>88.500999999999991</v>
      </c>
      <c r="H175" s="2">
        <v>87.500999999999991</v>
      </c>
      <c r="I175" s="2">
        <v>86.581000000000003</v>
      </c>
      <c r="J175" s="2">
        <v>85.741</v>
      </c>
      <c r="K175" s="2">
        <v>84.950999999999993</v>
      </c>
      <c r="L175" s="2">
        <v>84.180999999999997</v>
      </c>
      <c r="M175" s="2">
        <v>83.470999999999989</v>
      </c>
      <c r="N175" s="2">
        <v>82.801000000000002</v>
      </c>
      <c r="O175" s="2">
        <v>82.170999999999992</v>
      </c>
    </row>
    <row r="176" spans="1:15" x14ac:dyDescent="0.35">
      <c r="A176" s="1">
        <v>45183</v>
      </c>
      <c r="B176" s="2">
        <v>81.950999999999993</v>
      </c>
      <c r="C176" s="2">
        <v>91.760999999999996</v>
      </c>
      <c r="D176" s="2">
        <v>91.210999999999999</v>
      </c>
      <c r="E176" s="2">
        <v>90.411000000000001</v>
      </c>
      <c r="F176" s="2">
        <v>89.501000000000005</v>
      </c>
      <c r="G176" s="2">
        <v>88.551000000000002</v>
      </c>
      <c r="H176" s="2">
        <v>87.641000000000005</v>
      </c>
      <c r="I176" s="2">
        <v>86.771000000000001</v>
      </c>
      <c r="J176" s="2">
        <v>85.960999999999999</v>
      </c>
      <c r="K176" s="2">
        <v>85.170999999999992</v>
      </c>
      <c r="L176" s="2">
        <v>84.400999999999996</v>
      </c>
      <c r="M176" s="2">
        <v>83.691000000000003</v>
      </c>
      <c r="N176" s="2">
        <v>83.021000000000001</v>
      </c>
      <c r="O176" s="2">
        <v>82.391000000000005</v>
      </c>
    </row>
    <row r="177" spans="1:15" x14ac:dyDescent="0.35">
      <c r="A177" s="1">
        <v>45182</v>
      </c>
      <c r="B177" s="2">
        <v>82.080999999999989</v>
      </c>
      <c r="C177" s="2">
        <v>90.250999999999991</v>
      </c>
      <c r="D177" s="2">
        <v>89.61099999999999</v>
      </c>
      <c r="E177" s="2">
        <v>88.840999999999994</v>
      </c>
      <c r="F177" s="2">
        <v>88.000999999999991</v>
      </c>
      <c r="G177" s="2">
        <v>87.131</v>
      </c>
      <c r="H177" s="2">
        <v>86.310999999999993</v>
      </c>
      <c r="I177" s="2">
        <v>85.521000000000001</v>
      </c>
      <c r="J177" s="2">
        <v>84.771000000000001</v>
      </c>
      <c r="K177" s="2">
        <v>84.050999999999988</v>
      </c>
      <c r="L177" s="2">
        <v>83.340999999999994</v>
      </c>
      <c r="M177" s="2">
        <v>82.680999999999997</v>
      </c>
      <c r="N177" s="2">
        <v>82.070999999999998</v>
      </c>
      <c r="O177" s="2">
        <v>81.491</v>
      </c>
    </row>
    <row r="178" spans="1:15" x14ac:dyDescent="0.35">
      <c r="A178" s="1">
        <v>45181</v>
      </c>
      <c r="B178" s="2">
        <v>82.053999999999988</v>
      </c>
      <c r="C178" s="2">
        <v>90.543999999999997</v>
      </c>
      <c r="D178" s="2">
        <v>89.86399999999999</v>
      </c>
      <c r="E178" s="2">
        <v>89.063999999999993</v>
      </c>
      <c r="F178" s="2">
        <v>88.203999999999994</v>
      </c>
      <c r="G178" s="2">
        <v>87.333999999999989</v>
      </c>
      <c r="H178" s="2">
        <v>86.503999999999991</v>
      </c>
      <c r="I178" s="2">
        <v>85.713999999999999</v>
      </c>
      <c r="J178" s="2">
        <v>84.963999999999999</v>
      </c>
      <c r="K178" s="2">
        <v>84.22399999999999</v>
      </c>
      <c r="L178" s="2">
        <v>83.513999999999996</v>
      </c>
      <c r="M178" s="2">
        <v>82.853999999999999</v>
      </c>
      <c r="N178" s="2">
        <v>82.253999999999991</v>
      </c>
      <c r="O178" s="2">
        <v>81.673999999999992</v>
      </c>
    </row>
    <row r="179" spans="1:15" x14ac:dyDescent="0.35">
      <c r="A179" s="1">
        <v>45180</v>
      </c>
      <c r="B179" s="2">
        <v>82.078999999999994</v>
      </c>
      <c r="C179" s="2">
        <v>89.019000000000005</v>
      </c>
      <c r="D179" s="2">
        <v>88.388999999999996</v>
      </c>
      <c r="E179" s="2">
        <v>87.668999999999997</v>
      </c>
      <c r="F179" s="2">
        <v>86.879000000000005</v>
      </c>
      <c r="G179" s="2">
        <v>86.078999999999994</v>
      </c>
      <c r="H179" s="2">
        <v>85.328999999999994</v>
      </c>
      <c r="I179" s="2">
        <v>84.629000000000005</v>
      </c>
      <c r="J179" s="2">
        <v>83.968999999999994</v>
      </c>
      <c r="K179" s="2">
        <v>83.298999999999992</v>
      </c>
      <c r="L179" s="2">
        <v>82.668999999999997</v>
      </c>
      <c r="M179" s="2">
        <v>82.078999999999994</v>
      </c>
      <c r="N179" s="2">
        <v>81.528999999999996</v>
      </c>
      <c r="O179" s="2">
        <v>80.998999999999995</v>
      </c>
    </row>
    <row r="180" spans="1:15" x14ac:dyDescent="0.35">
      <c r="A180" s="1">
        <v>45177</v>
      </c>
      <c r="B180" s="2">
        <v>81.744</v>
      </c>
      <c r="C180" s="2">
        <v>88.904000000000011</v>
      </c>
      <c r="D180" s="2">
        <v>88.204000000000008</v>
      </c>
      <c r="E180" s="2">
        <v>87.394000000000005</v>
      </c>
      <c r="F180" s="2">
        <v>86.544000000000011</v>
      </c>
      <c r="G180" s="2">
        <v>85.704000000000008</v>
      </c>
      <c r="H180" s="2">
        <v>84.924000000000007</v>
      </c>
      <c r="I180" s="2">
        <v>84.204000000000008</v>
      </c>
      <c r="J180" s="2">
        <v>83.534000000000006</v>
      </c>
      <c r="K180" s="2">
        <v>82.874000000000009</v>
      </c>
      <c r="L180" s="2">
        <v>82.234000000000009</v>
      </c>
      <c r="M180" s="2">
        <v>81.644000000000005</v>
      </c>
      <c r="N180" s="2">
        <v>81.084000000000003</v>
      </c>
      <c r="O180" s="2">
        <v>80.554000000000002</v>
      </c>
    </row>
    <row r="181" spans="1:15" x14ac:dyDescent="0.35">
      <c r="A181" s="1">
        <v>45176</v>
      </c>
      <c r="B181" s="2">
        <v>81.64</v>
      </c>
      <c r="C181" s="2">
        <v>88.160000000000011</v>
      </c>
      <c r="D181" s="2">
        <v>87.440000000000012</v>
      </c>
      <c r="E181" s="2">
        <v>86.61</v>
      </c>
      <c r="F181" s="2">
        <v>85.78</v>
      </c>
      <c r="G181" s="2">
        <v>84.98</v>
      </c>
      <c r="H181" s="2">
        <v>84.25</v>
      </c>
      <c r="I181" s="2">
        <v>83.570000000000007</v>
      </c>
      <c r="J181" s="2">
        <v>82.940000000000012</v>
      </c>
      <c r="K181" s="2">
        <v>82.320000000000007</v>
      </c>
      <c r="L181" s="2">
        <v>81.720000000000013</v>
      </c>
      <c r="M181" s="2">
        <v>81.160000000000011</v>
      </c>
      <c r="N181" s="2">
        <v>80.64</v>
      </c>
      <c r="O181" s="2">
        <v>80.14</v>
      </c>
    </row>
    <row r="182" spans="1:15" x14ac:dyDescent="0.35">
      <c r="A182" s="1">
        <v>45175</v>
      </c>
      <c r="B182" s="2">
        <v>81.783000000000001</v>
      </c>
      <c r="C182" s="2">
        <v>88.973000000000013</v>
      </c>
      <c r="D182" s="2">
        <v>88.223000000000013</v>
      </c>
      <c r="E182" s="2">
        <v>87.363000000000014</v>
      </c>
      <c r="F182" s="2">
        <v>86.493000000000009</v>
      </c>
      <c r="G182" s="2">
        <v>85.653000000000006</v>
      </c>
      <c r="H182" s="2">
        <v>84.873000000000005</v>
      </c>
      <c r="I182" s="2">
        <v>84.153000000000006</v>
      </c>
      <c r="J182" s="2">
        <v>83.473000000000013</v>
      </c>
      <c r="K182" s="2">
        <v>82.833000000000013</v>
      </c>
      <c r="L182" s="2">
        <v>82.193000000000012</v>
      </c>
      <c r="M182" s="2">
        <v>81.593000000000004</v>
      </c>
      <c r="N182" s="2">
        <v>81.02300000000001</v>
      </c>
      <c r="O182" s="2">
        <v>80.473000000000013</v>
      </c>
    </row>
    <row r="183" spans="1:15" x14ac:dyDescent="0.35">
      <c r="A183" s="1">
        <v>45174</v>
      </c>
      <c r="B183" s="2">
        <v>82.344999999999999</v>
      </c>
      <c r="C183" s="2">
        <v>88.685000000000002</v>
      </c>
      <c r="D183" s="2">
        <v>88.00500000000001</v>
      </c>
      <c r="E183" s="2">
        <v>87.204999999999998</v>
      </c>
      <c r="F183" s="2">
        <v>86.375</v>
      </c>
      <c r="G183" s="2">
        <v>85.585000000000008</v>
      </c>
      <c r="H183" s="2">
        <v>84.865000000000009</v>
      </c>
      <c r="I183" s="2">
        <v>84.215000000000003</v>
      </c>
      <c r="J183" s="2">
        <v>83.605000000000004</v>
      </c>
      <c r="K183" s="2">
        <v>83.025000000000006</v>
      </c>
      <c r="L183" s="2">
        <v>82.445000000000007</v>
      </c>
      <c r="M183" s="2">
        <v>81.885000000000005</v>
      </c>
      <c r="N183" s="2">
        <v>81.375</v>
      </c>
      <c r="O183" s="2">
        <v>80.865000000000009</v>
      </c>
    </row>
    <row r="184" spans="1:15" x14ac:dyDescent="0.35">
      <c r="A184" s="1">
        <v>45173</v>
      </c>
      <c r="B184" s="2">
        <v>82.286999999999992</v>
      </c>
      <c r="C184" s="2">
        <v>87.486999999999995</v>
      </c>
      <c r="D184" s="2">
        <v>86.686999999999998</v>
      </c>
      <c r="E184" s="2">
        <v>85.837000000000003</v>
      </c>
      <c r="F184" s="2">
        <v>85.046999999999997</v>
      </c>
      <c r="G184" s="2">
        <v>84.316999999999993</v>
      </c>
      <c r="H184" s="2">
        <v>83.656999999999996</v>
      </c>
      <c r="I184" s="2">
        <v>83.057000000000002</v>
      </c>
      <c r="J184" s="2">
        <v>82.506999999999991</v>
      </c>
      <c r="K184" s="2">
        <v>81.986999999999995</v>
      </c>
      <c r="L184" s="2">
        <v>81.447000000000003</v>
      </c>
      <c r="M184" s="2">
        <v>80.936999999999998</v>
      </c>
      <c r="N184" s="2">
        <v>80.436999999999998</v>
      </c>
      <c r="O184" s="2">
        <v>79.956999999999994</v>
      </c>
    </row>
    <row r="185" spans="1:15" x14ac:dyDescent="0.35">
      <c r="A185" s="1">
        <v>45170</v>
      </c>
      <c r="B185" s="2">
        <v>82.286999999999992</v>
      </c>
      <c r="C185" s="2">
        <v>87.486999999999995</v>
      </c>
      <c r="D185" s="2">
        <v>86.686999999999998</v>
      </c>
      <c r="E185" s="2">
        <v>85.837000000000003</v>
      </c>
      <c r="F185" s="2">
        <v>85.046999999999997</v>
      </c>
      <c r="G185" s="2">
        <v>84.316999999999993</v>
      </c>
      <c r="H185" s="2">
        <v>83.656999999999996</v>
      </c>
      <c r="I185" s="2">
        <v>83.057000000000002</v>
      </c>
      <c r="J185" s="2">
        <v>82.506999999999991</v>
      </c>
      <c r="K185" s="2">
        <v>81.986999999999995</v>
      </c>
      <c r="L185" s="2">
        <v>81.447000000000003</v>
      </c>
      <c r="M185" s="2">
        <v>80.936999999999998</v>
      </c>
      <c r="N185" s="2">
        <v>80.436999999999998</v>
      </c>
      <c r="O185" s="2">
        <v>79.956999999999994</v>
      </c>
    </row>
    <row r="186" spans="1:15" x14ac:dyDescent="0.35">
      <c r="A186" s="1">
        <v>45169</v>
      </c>
      <c r="B186" s="2">
        <v>82.306999999999988</v>
      </c>
      <c r="C186" s="2">
        <v>85.586999999999989</v>
      </c>
      <c r="D186" s="2">
        <v>84.916999999999987</v>
      </c>
      <c r="E186" s="2">
        <v>84.216999999999999</v>
      </c>
      <c r="F186" s="2">
        <v>83.536999999999992</v>
      </c>
      <c r="G186" s="2">
        <v>82.887</v>
      </c>
      <c r="H186" s="2">
        <v>82.306999999999988</v>
      </c>
      <c r="I186" s="2">
        <v>81.766999999999996</v>
      </c>
      <c r="J186" s="2">
        <v>81.276999999999987</v>
      </c>
      <c r="K186" s="2">
        <v>80.796999999999997</v>
      </c>
      <c r="L186" s="2">
        <v>80.306999999999988</v>
      </c>
      <c r="M186" s="2">
        <v>79.826999999999998</v>
      </c>
      <c r="N186" s="2">
        <v>79.356999999999999</v>
      </c>
      <c r="O186" s="2">
        <v>78.896999999999991</v>
      </c>
    </row>
    <row r="187" spans="1:15" x14ac:dyDescent="0.35">
      <c r="A187" s="1">
        <v>45168</v>
      </c>
      <c r="B187" s="2">
        <v>82.186999999999998</v>
      </c>
      <c r="C187" s="2">
        <v>83.466999999999999</v>
      </c>
      <c r="D187" s="2">
        <v>82.957000000000008</v>
      </c>
      <c r="E187" s="2">
        <v>82.406999999999996</v>
      </c>
      <c r="F187" s="2">
        <v>81.856999999999999</v>
      </c>
      <c r="G187" s="2">
        <v>81.326999999999998</v>
      </c>
      <c r="H187" s="2">
        <v>80.837000000000003</v>
      </c>
      <c r="I187" s="2">
        <v>80.37700000000001</v>
      </c>
      <c r="J187" s="2">
        <v>79.927000000000007</v>
      </c>
      <c r="K187" s="2">
        <v>79.51700000000001</v>
      </c>
      <c r="L187" s="2">
        <v>79.067000000000007</v>
      </c>
      <c r="M187" s="2">
        <v>78.637</v>
      </c>
      <c r="N187" s="2">
        <v>78.216999999999999</v>
      </c>
      <c r="O187" s="2">
        <v>77.807000000000002</v>
      </c>
    </row>
    <row r="188" spans="1:15" x14ac:dyDescent="0.35">
      <c r="A188" s="1">
        <v>45167</v>
      </c>
      <c r="B188" s="2">
        <v>82.057999999999993</v>
      </c>
      <c r="C188" s="2">
        <v>82.867999999999995</v>
      </c>
      <c r="D188" s="2">
        <v>82.388000000000005</v>
      </c>
      <c r="E188" s="2">
        <v>81.878</v>
      </c>
      <c r="F188" s="2">
        <v>81.378</v>
      </c>
      <c r="G188" s="2">
        <v>80.897999999999996</v>
      </c>
      <c r="H188" s="2">
        <v>80.447999999999993</v>
      </c>
      <c r="I188" s="2">
        <v>80.018000000000001</v>
      </c>
      <c r="J188" s="2">
        <v>79.597999999999999</v>
      </c>
      <c r="K188" s="2">
        <v>79.197999999999993</v>
      </c>
      <c r="L188" s="2">
        <v>78.777999999999992</v>
      </c>
      <c r="M188" s="2">
        <v>78.358000000000004</v>
      </c>
      <c r="N188" s="2">
        <v>77.957999999999998</v>
      </c>
      <c r="O188" s="2">
        <v>77.567999999999998</v>
      </c>
    </row>
    <row r="189" spans="1:15" x14ac:dyDescent="0.35">
      <c r="A189" s="1">
        <v>45166</v>
      </c>
      <c r="B189" s="2">
        <v>82.058999999999997</v>
      </c>
      <c r="C189" s="2">
        <v>81.808999999999997</v>
      </c>
      <c r="D189" s="2">
        <v>81.379000000000005</v>
      </c>
      <c r="E189" s="2">
        <v>80.918999999999997</v>
      </c>
      <c r="F189" s="2">
        <v>80.469000000000008</v>
      </c>
      <c r="G189" s="2">
        <v>80.028999999999996</v>
      </c>
      <c r="H189" s="2">
        <v>79.619</v>
      </c>
      <c r="I189" s="2">
        <v>79.219000000000008</v>
      </c>
      <c r="J189" s="2">
        <v>78.838999999999999</v>
      </c>
      <c r="K189" s="2">
        <v>78.448999999999998</v>
      </c>
      <c r="L189" s="2">
        <v>78.039000000000001</v>
      </c>
      <c r="M189" s="2">
        <v>77.649000000000001</v>
      </c>
      <c r="N189" s="2">
        <v>77.259</v>
      </c>
      <c r="O189" s="2">
        <v>76.879000000000005</v>
      </c>
    </row>
    <row r="190" spans="1:15" x14ac:dyDescent="0.35">
      <c r="A190" s="1">
        <v>45163</v>
      </c>
      <c r="B190" s="2">
        <v>81.94</v>
      </c>
      <c r="C190" s="2">
        <v>81.42</v>
      </c>
      <c r="D190" s="2">
        <v>81.08</v>
      </c>
      <c r="E190" s="2">
        <v>80.680000000000007</v>
      </c>
      <c r="F190" s="2">
        <v>80.28</v>
      </c>
      <c r="G190" s="2">
        <v>79.88000000000001</v>
      </c>
      <c r="H190" s="2">
        <v>79.490000000000009</v>
      </c>
      <c r="I190" s="2">
        <v>79.11</v>
      </c>
      <c r="J190" s="2">
        <v>78.75</v>
      </c>
      <c r="K190" s="2">
        <v>78.39</v>
      </c>
      <c r="L190" s="2">
        <v>78.010000000000005</v>
      </c>
      <c r="M190" s="2">
        <v>77.63000000000001</v>
      </c>
      <c r="N190" s="2">
        <v>77.260000000000005</v>
      </c>
      <c r="O190" s="2">
        <v>76.89</v>
      </c>
    </row>
    <row r="191" spans="1:15" x14ac:dyDescent="0.35">
      <c r="A191" s="1">
        <v>45162</v>
      </c>
      <c r="B191" s="2">
        <v>82.087999999999994</v>
      </c>
      <c r="C191" s="2">
        <v>80.787999999999997</v>
      </c>
      <c r="D191" s="2">
        <v>80.397999999999996</v>
      </c>
      <c r="E191" s="2">
        <v>79.998000000000005</v>
      </c>
      <c r="F191" s="2">
        <v>79.608000000000004</v>
      </c>
      <c r="G191" s="2">
        <v>79.218000000000004</v>
      </c>
      <c r="H191" s="2">
        <v>78.847999999999999</v>
      </c>
      <c r="I191" s="2">
        <v>78.498000000000005</v>
      </c>
      <c r="J191" s="2">
        <v>78.158000000000001</v>
      </c>
      <c r="K191" s="2">
        <v>77.807999999999993</v>
      </c>
      <c r="L191" s="2">
        <v>77.438000000000002</v>
      </c>
      <c r="M191" s="2">
        <v>77.067999999999998</v>
      </c>
      <c r="N191" s="2">
        <v>76.718000000000004</v>
      </c>
      <c r="O191" s="2">
        <v>76.367999999999995</v>
      </c>
    </row>
    <row r="192" spans="1:15" x14ac:dyDescent="0.35">
      <c r="A192" s="1">
        <v>45161</v>
      </c>
      <c r="B192" s="2">
        <v>82.34899999999999</v>
      </c>
      <c r="C192" s="2">
        <v>80.888999999999996</v>
      </c>
      <c r="D192" s="2">
        <v>80.588999999999999</v>
      </c>
      <c r="E192" s="2">
        <v>80.278999999999996</v>
      </c>
      <c r="F192" s="2">
        <v>79.958999999999989</v>
      </c>
      <c r="G192" s="2">
        <v>79.619</v>
      </c>
      <c r="H192" s="2">
        <v>79.289000000000001</v>
      </c>
      <c r="I192" s="2">
        <v>78.948999999999998</v>
      </c>
      <c r="J192" s="2">
        <v>78.628999999999991</v>
      </c>
      <c r="K192" s="2">
        <v>78.298999999999992</v>
      </c>
      <c r="L192" s="2">
        <v>77.948999999999998</v>
      </c>
      <c r="M192" s="2">
        <v>77.59899999999999</v>
      </c>
      <c r="N192" s="2">
        <v>77.268999999999991</v>
      </c>
      <c r="O192" s="2">
        <v>76.938999999999993</v>
      </c>
    </row>
    <row r="193" spans="1:15" x14ac:dyDescent="0.35">
      <c r="A193" s="1">
        <v>45160</v>
      </c>
      <c r="B193" s="2">
        <v>82.289999999999992</v>
      </c>
      <c r="C193" s="2">
        <v>81.58</v>
      </c>
      <c r="D193" s="2">
        <v>81.289999999999992</v>
      </c>
      <c r="E193" s="2">
        <v>80.97</v>
      </c>
      <c r="F193" s="2">
        <v>80.64</v>
      </c>
      <c r="G193" s="2">
        <v>80.289999999999992</v>
      </c>
      <c r="H193" s="2">
        <v>79.929999999999993</v>
      </c>
      <c r="I193" s="2">
        <v>79.569999999999993</v>
      </c>
      <c r="J193" s="2">
        <v>79.22</v>
      </c>
      <c r="K193" s="2">
        <v>78.88</v>
      </c>
      <c r="L193" s="2">
        <v>78.509999999999991</v>
      </c>
      <c r="M193" s="2">
        <v>78.149999999999991</v>
      </c>
      <c r="N193" s="2">
        <v>77.8</v>
      </c>
      <c r="O193" s="2">
        <v>77.45</v>
      </c>
    </row>
    <row r="194" spans="1:15" x14ac:dyDescent="0.35">
      <c r="A194" s="1">
        <v>45159</v>
      </c>
      <c r="B194" s="2">
        <v>82.617000000000004</v>
      </c>
      <c r="C194" s="2">
        <v>82.01700000000001</v>
      </c>
      <c r="D194" s="2">
        <v>81.657000000000011</v>
      </c>
      <c r="E194" s="2">
        <v>81.277000000000001</v>
      </c>
      <c r="F194" s="2">
        <v>80.907000000000011</v>
      </c>
      <c r="G194" s="2">
        <v>80.537000000000006</v>
      </c>
      <c r="H194" s="2">
        <v>80.177000000000007</v>
      </c>
      <c r="I194" s="2">
        <v>79.817000000000007</v>
      </c>
      <c r="J194" s="2">
        <v>79.457000000000008</v>
      </c>
      <c r="K194" s="2">
        <v>79.097000000000008</v>
      </c>
      <c r="L194" s="2">
        <v>78.716999999999999</v>
      </c>
      <c r="M194" s="2">
        <v>78.347000000000008</v>
      </c>
      <c r="N194" s="2">
        <v>77.997</v>
      </c>
      <c r="O194" s="2">
        <v>77.637</v>
      </c>
    </row>
    <row r="195" spans="1:15" x14ac:dyDescent="0.35">
      <c r="A195" s="1">
        <v>45156</v>
      </c>
      <c r="B195" s="2">
        <v>82.495999999999995</v>
      </c>
      <c r="C195" s="2">
        <v>81.905999999999992</v>
      </c>
      <c r="D195" s="2">
        <v>81.445999999999998</v>
      </c>
      <c r="E195" s="2">
        <v>80.995999999999995</v>
      </c>
      <c r="F195" s="2">
        <v>80.575999999999993</v>
      </c>
      <c r="G195" s="2">
        <v>80.165999999999997</v>
      </c>
      <c r="H195" s="2">
        <v>79.765999999999991</v>
      </c>
      <c r="I195" s="2">
        <v>79.375999999999991</v>
      </c>
      <c r="J195" s="2">
        <v>78.995999999999995</v>
      </c>
      <c r="K195" s="2">
        <v>78.616</v>
      </c>
      <c r="L195" s="2">
        <v>78.225999999999999</v>
      </c>
      <c r="M195" s="2">
        <v>77.815999999999988</v>
      </c>
      <c r="N195" s="2">
        <v>77.445999999999998</v>
      </c>
      <c r="O195" s="2">
        <v>77.075999999999993</v>
      </c>
    </row>
    <row r="196" spans="1:15" x14ac:dyDescent="0.35">
      <c r="A196" s="1">
        <v>45155</v>
      </c>
      <c r="B196" s="2">
        <v>81.56</v>
      </c>
      <c r="C196" s="2">
        <v>81.070000000000007</v>
      </c>
      <c r="D196" s="2">
        <v>80.680000000000007</v>
      </c>
      <c r="E196" s="2">
        <v>80.28</v>
      </c>
      <c r="F196" s="2">
        <v>79.89</v>
      </c>
      <c r="G196" s="2">
        <v>79.489999999999995</v>
      </c>
      <c r="H196" s="2">
        <v>79.11</v>
      </c>
      <c r="I196" s="2">
        <v>78.710000000000008</v>
      </c>
      <c r="J196" s="2">
        <v>78.34</v>
      </c>
      <c r="K196" s="2">
        <v>77.960000000000008</v>
      </c>
      <c r="L196" s="2">
        <v>77.570000000000007</v>
      </c>
      <c r="M196" s="2">
        <v>77.17</v>
      </c>
      <c r="N196" s="2">
        <v>76.81</v>
      </c>
      <c r="O196" s="2">
        <v>76.430000000000007</v>
      </c>
    </row>
    <row r="197" spans="1:15" x14ac:dyDescent="0.35">
      <c r="A197" s="1">
        <v>45154</v>
      </c>
      <c r="B197" s="2">
        <v>80.317999999999998</v>
      </c>
      <c r="C197" s="2">
        <v>79.957999999999998</v>
      </c>
      <c r="D197" s="2">
        <v>79.668000000000006</v>
      </c>
      <c r="E197" s="2">
        <v>79.358000000000004</v>
      </c>
      <c r="F197" s="2">
        <v>79.028000000000006</v>
      </c>
      <c r="G197" s="2">
        <v>78.677999999999997</v>
      </c>
      <c r="H197" s="2">
        <v>78.317999999999998</v>
      </c>
      <c r="I197" s="2">
        <v>77.957999999999998</v>
      </c>
      <c r="J197" s="2">
        <v>77.608000000000004</v>
      </c>
      <c r="K197" s="2">
        <v>77.238</v>
      </c>
      <c r="L197" s="2">
        <v>76.858000000000004</v>
      </c>
      <c r="M197" s="2">
        <v>76.488</v>
      </c>
      <c r="N197" s="2">
        <v>76.138000000000005</v>
      </c>
      <c r="O197" s="2">
        <v>75.787999999999997</v>
      </c>
    </row>
    <row r="198" spans="1:15" x14ac:dyDescent="0.35">
      <c r="A198" s="1">
        <v>45153</v>
      </c>
      <c r="B198" s="2">
        <v>82.003999999999991</v>
      </c>
      <c r="C198" s="2">
        <v>81.513999999999996</v>
      </c>
      <c r="D198" s="2">
        <v>81.063999999999993</v>
      </c>
      <c r="E198" s="2">
        <v>80.623999999999995</v>
      </c>
      <c r="F198" s="2">
        <v>80.183999999999997</v>
      </c>
      <c r="G198" s="2">
        <v>79.733999999999995</v>
      </c>
      <c r="H198" s="2">
        <v>79.304000000000002</v>
      </c>
      <c r="I198" s="2">
        <v>78.86399999999999</v>
      </c>
      <c r="J198" s="2">
        <v>78.444000000000003</v>
      </c>
      <c r="K198" s="2">
        <v>78.024000000000001</v>
      </c>
      <c r="L198" s="2">
        <v>77.583999999999989</v>
      </c>
      <c r="M198" s="2">
        <v>77.143999999999991</v>
      </c>
      <c r="N198" s="2">
        <v>76.733999999999995</v>
      </c>
      <c r="O198" s="2">
        <v>76.343999999999994</v>
      </c>
    </row>
    <row r="199" spans="1:15" x14ac:dyDescent="0.35">
      <c r="A199" s="1">
        <v>45152</v>
      </c>
      <c r="B199" s="2">
        <v>83.576999999999998</v>
      </c>
      <c r="C199" s="2">
        <v>82.986999999999995</v>
      </c>
      <c r="D199" s="2">
        <v>82.436999999999998</v>
      </c>
      <c r="E199" s="2">
        <v>81.926999999999992</v>
      </c>
      <c r="F199" s="2">
        <v>81.426999999999992</v>
      </c>
      <c r="G199" s="2">
        <v>80.936999999999998</v>
      </c>
      <c r="H199" s="2">
        <v>80.456999999999994</v>
      </c>
      <c r="I199" s="2">
        <v>79.997</v>
      </c>
      <c r="J199" s="2">
        <v>79.536999999999992</v>
      </c>
      <c r="K199" s="2">
        <v>79.076999999999998</v>
      </c>
      <c r="L199" s="2">
        <v>78.596999999999994</v>
      </c>
      <c r="M199" s="2">
        <v>78.136999999999986</v>
      </c>
      <c r="N199" s="2">
        <v>77.706999999999994</v>
      </c>
      <c r="O199" s="2">
        <v>77.286999999999992</v>
      </c>
    </row>
    <row r="200" spans="1:15" x14ac:dyDescent="0.35">
      <c r="A200" s="1">
        <v>45149</v>
      </c>
      <c r="B200" s="2">
        <v>84.233999999999995</v>
      </c>
      <c r="C200" s="2">
        <v>83.61399999999999</v>
      </c>
      <c r="D200" s="2">
        <v>83.063999999999993</v>
      </c>
      <c r="E200" s="2">
        <v>82.554000000000002</v>
      </c>
      <c r="F200" s="2">
        <v>82.043999999999997</v>
      </c>
      <c r="G200" s="2">
        <v>81.533999999999992</v>
      </c>
      <c r="H200" s="2">
        <v>81.024000000000001</v>
      </c>
      <c r="I200" s="2">
        <v>80.533999999999992</v>
      </c>
      <c r="J200" s="2">
        <v>80.054000000000002</v>
      </c>
      <c r="K200" s="2">
        <v>79.563999999999993</v>
      </c>
      <c r="L200" s="2">
        <v>79.054000000000002</v>
      </c>
      <c r="M200" s="2">
        <v>78.573999999999998</v>
      </c>
      <c r="N200" s="2">
        <v>78.103999999999999</v>
      </c>
      <c r="O200" s="2">
        <v>77.664000000000001</v>
      </c>
    </row>
    <row r="201" spans="1:15" x14ac:dyDescent="0.35">
      <c r="A201" s="1">
        <v>45148</v>
      </c>
      <c r="B201" s="2">
        <v>83.891999999999996</v>
      </c>
      <c r="C201" s="2">
        <v>83.362000000000009</v>
      </c>
      <c r="D201" s="2">
        <v>82.872</v>
      </c>
      <c r="E201" s="2">
        <v>82.402000000000001</v>
      </c>
      <c r="F201" s="2">
        <v>81.921999999999997</v>
      </c>
      <c r="G201" s="2">
        <v>81.442000000000007</v>
      </c>
      <c r="H201" s="2">
        <v>80.962000000000003</v>
      </c>
      <c r="I201" s="2">
        <v>80.492000000000004</v>
      </c>
      <c r="J201" s="2">
        <v>80.031999999999996</v>
      </c>
      <c r="K201" s="2">
        <v>79.552000000000007</v>
      </c>
      <c r="L201" s="2">
        <v>79.072000000000003</v>
      </c>
      <c r="M201" s="2">
        <v>78.591999999999999</v>
      </c>
      <c r="N201" s="2">
        <v>78.141999999999996</v>
      </c>
      <c r="O201" s="2">
        <v>77.712000000000003</v>
      </c>
    </row>
    <row r="202" spans="1:15" x14ac:dyDescent="0.35">
      <c r="A202" s="1">
        <v>45147</v>
      </c>
      <c r="B202" s="2">
        <v>85.614000000000004</v>
      </c>
      <c r="C202" s="2">
        <v>84.903999999999996</v>
      </c>
      <c r="D202" s="2">
        <v>84.283999999999992</v>
      </c>
      <c r="E202" s="2">
        <v>83.703999999999994</v>
      </c>
      <c r="F202" s="2">
        <v>83.123999999999995</v>
      </c>
      <c r="G202" s="2">
        <v>82.573999999999998</v>
      </c>
      <c r="H202" s="2">
        <v>82.043999999999997</v>
      </c>
      <c r="I202" s="2">
        <v>81.533999999999992</v>
      </c>
      <c r="J202" s="2">
        <v>81.043999999999997</v>
      </c>
      <c r="K202" s="2">
        <v>80.554000000000002</v>
      </c>
      <c r="L202" s="2">
        <v>80.043999999999997</v>
      </c>
      <c r="M202" s="2">
        <v>79.554000000000002</v>
      </c>
      <c r="N202" s="2">
        <v>79.084000000000003</v>
      </c>
      <c r="O202" s="2">
        <v>78.634</v>
      </c>
    </row>
    <row r="203" spans="1:15" x14ac:dyDescent="0.35">
      <c r="A203" s="1">
        <v>45146</v>
      </c>
      <c r="B203" s="2">
        <v>84.361000000000004</v>
      </c>
      <c r="C203" s="2">
        <v>83.801000000000002</v>
      </c>
      <c r="D203" s="2">
        <v>83.290999999999997</v>
      </c>
      <c r="E203" s="2">
        <v>82.790999999999997</v>
      </c>
      <c r="F203" s="2">
        <v>82.281000000000006</v>
      </c>
      <c r="G203" s="2">
        <v>81.771000000000001</v>
      </c>
      <c r="H203" s="2">
        <v>81.311000000000007</v>
      </c>
      <c r="I203" s="2">
        <v>80.850999999999999</v>
      </c>
      <c r="J203" s="2">
        <v>80.411000000000001</v>
      </c>
      <c r="K203" s="2">
        <v>79.960999999999999</v>
      </c>
      <c r="L203" s="2">
        <v>79.481000000000009</v>
      </c>
      <c r="M203" s="2">
        <v>79.021000000000001</v>
      </c>
      <c r="N203" s="2">
        <v>78.581000000000003</v>
      </c>
      <c r="O203" s="2">
        <v>78.161000000000001</v>
      </c>
    </row>
    <row r="204" spans="1:15" x14ac:dyDescent="0.35">
      <c r="A204" s="1">
        <v>45145</v>
      </c>
      <c r="B204" s="2">
        <v>83.471000000000004</v>
      </c>
      <c r="C204" s="2">
        <v>83.021000000000001</v>
      </c>
      <c r="D204" s="2">
        <v>82.551000000000002</v>
      </c>
      <c r="E204" s="2">
        <v>82.061000000000007</v>
      </c>
      <c r="F204" s="2">
        <v>81.581000000000003</v>
      </c>
      <c r="G204" s="2">
        <v>81.111000000000004</v>
      </c>
      <c r="H204" s="2">
        <v>80.661000000000001</v>
      </c>
      <c r="I204" s="2">
        <v>80.221000000000004</v>
      </c>
      <c r="J204" s="2">
        <v>79.791000000000011</v>
      </c>
      <c r="K204" s="2">
        <v>79.350999999999999</v>
      </c>
      <c r="L204" s="2">
        <v>78.90100000000001</v>
      </c>
      <c r="M204" s="2">
        <v>78.451000000000008</v>
      </c>
      <c r="N204" s="2">
        <v>78.021000000000001</v>
      </c>
      <c r="O204" s="2">
        <v>77.611000000000004</v>
      </c>
    </row>
    <row r="205" spans="1:15" x14ac:dyDescent="0.35">
      <c r="A205" s="1">
        <v>45142</v>
      </c>
      <c r="B205" s="2">
        <v>84.48899999999999</v>
      </c>
      <c r="C205" s="2">
        <v>83.938999999999993</v>
      </c>
      <c r="D205" s="2">
        <v>83.418999999999997</v>
      </c>
      <c r="E205" s="2">
        <v>82.878999999999991</v>
      </c>
      <c r="F205" s="2">
        <v>82.349000000000004</v>
      </c>
      <c r="G205" s="2">
        <v>81.819000000000003</v>
      </c>
      <c r="H205" s="2">
        <v>81.328999999999994</v>
      </c>
      <c r="I205" s="2">
        <v>80.849000000000004</v>
      </c>
      <c r="J205" s="2">
        <v>80.388999999999996</v>
      </c>
      <c r="K205" s="2">
        <v>79.918999999999997</v>
      </c>
      <c r="L205" s="2">
        <v>79.418999999999997</v>
      </c>
      <c r="M205" s="2">
        <v>78.938999999999993</v>
      </c>
      <c r="N205" s="2">
        <v>78.48899999999999</v>
      </c>
      <c r="O205" s="2">
        <v>78.039000000000001</v>
      </c>
    </row>
    <row r="206" spans="1:15" x14ac:dyDescent="0.35">
      <c r="A206" s="1">
        <v>45141</v>
      </c>
      <c r="B206" s="2">
        <v>83.185000000000002</v>
      </c>
      <c r="C206" s="2">
        <v>82.715000000000003</v>
      </c>
      <c r="D206" s="2">
        <v>82.245000000000005</v>
      </c>
      <c r="E206" s="2">
        <v>81.75500000000001</v>
      </c>
      <c r="F206" s="2">
        <v>81.265000000000001</v>
      </c>
      <c r="G206" s="2">
        <v>80.785000000000011</v>
      </c>
      <c r="H206" s="2">
        <v>80.325000000000003</v>
      </c>
      <c r="I206" s="2">
        <v>79.855000000000004</v>
      </c>
      <c r="J206" s="2">
        <v>79.415000000000006</v>
      </c>
      <c r="K206" s="2">
        <v>78.954999999999998</v>
      </c>
      <c r="L206" s="2">
        <v>78.475000000000009</v>
      </c>
      <c r="M206" s="2">
        <v>78.015000000000001</v>
      </c>
      <c r="N206" s="2">
        <v>77.575000000000003</v>
      </c>
      <c r="O206" s="2">
        <v>77.14500000000001</v>
      </c>
    </row>
    <row r="207" spans="1:15" x14ac:dyDescent="0.35">
      <c r="A207" s="1">
        <v>45140</v>
      </c>
      <c r="B207" s="2">
        <v>81.536000000000001</v>
      </c>
      <c r="C207" s="2">
        <v>81.176000000000002</v>
      </c>
      <c r="D207" s="2">
        <v>80.77600000000001</v>
      </c>
      <c r="E207" s="2">
        <v>80.366</v>
      </c>
      <c r="F207" s="2">
        <v>79.936000000000007</v>
      </c>
      <c r="G207" s="2">
        <v>79.506</v>
      </c>
      <c r="H207" s="2">
        <v>79.066000000000003</v>
      </c>
      <c r="I207" s="2">
        <v>78.63600000000001</v>
      </c>
      <c r="J207" s="2">
        <v>78.216000000000008</v>
      </c>
      <c r="K207" s="2">
        <v>77.786000000000001</v>
      </c>
      <c r="L207" s="2">
        <v>77.336000000000013</v>
      </c>
      <c r="M207" s="2">
        <v>76.896000000000001</v>
      </c>
      <c r="N207" s="2">
        <v>76.476000000000013</v>
      </c>
      <c r="O207" s="2">
        <v>76.076000000000008</v>
      </c>
    </row>
    <row r="208" spans="1:15" x14ac:dyDescent="0.35">
      <c r="A208" s="1">
        <v>45139</v>
      </c>
      <c r="B208" s="2">
        <v>84.113</v>
      </c>
      <c r="C208" s="2">
        <v>83.662999999999997</v>
      </c>
      <c r="D208" s="2">
        <v>83.202999999999989</v>
      </c>
      <c r="E208" s="2">
        <v>82.722999999999999</v>
      </c>
      <c r="F208" s="2">
        <v>82.23299999999999</v>
      </c>
      <c r="G208" s="2">
        <v>81.73299999999999</v>
      </c>
      <c r="H208" s="2">
        <v>81.253</v>
      </c>
      <c r="I208" s="2">
        <v>80.783000000000001</v>
      </c>
      <c r="J208" s="2">
        <v>80.322999999999993</v>
      </c>
      <c r="K208" s="2">
        <v>79.852999999999994</v>
      </c>
      <c r="L208" s="2">
        <v>79.37299999999999</v>
      </c>
      <c r="M208" s="2">
        <v>78.912999999999997</v>
      </c>
      <c r="N208" s="2">
        <v>78.492999999999995</v>
      </c>
      <c r="O208" s="2">
        <v>78.082999999999998</v>
      </c>
    </row>
    <row r="209" spans="1:15" x14ac:dyDescent="0.35">
      <c r="A209" s="1">
        <v>45138</v>
      </c>
      <c r="B209" s="2">
        <v>84.49499999999999</v>
      </c>
      <c r="C209" s="2">
        <v>84.014999999999986</v>
      </c>
      <c r="D209" s="2">
        <v>83.534999999999997</v>
      </c>
      <c r="E209" s="2">
        <v>83.044999999999987</v>
      </c>
      <c r="F209" s="2">
        <v>82.544999999999987</v>
      </c>
      <c r="G209" s="2">
        <v>82.044999999999987</v>
      </c>
      <c r="H209" s="2">
        <v>81.554999999999993</v>
      </c>
      <c r="I209" s="2">
        <v>81.064999999999998</v>
      </c>
      <c r="J209" s="2">
        <v>80.594999999999999</v>
      </c>
      <c r="K209" s="2">
        <v>80.125</v>
      </c>
      <c r="L209" s="2">
        <v>79.634999999999991</v>
      </c>
      <c r="M209" s="2">
        <v>79.174999999999997</v>
      </c>
      <c r="N209" s="2">
        <v>78.74499999999999</v>
      </c>
      <c r="O209" s="2">
        <v>78.324999999999989</v>
      </c>
    </row>
    <row r="210" spans="1:15" x14ac:dyDescent="0.35">
      <c r="A210" s="1">
        <v>45135</v>
      </c>
      <c r="B210" s="2">
        <v>83.245000000000005</v>
      </c>
      <c r="C210" s="2">
        <v>82.845000000000013</v>
      </c>
      <c r="D210" s="2">
        <v>82.425000000000011</v>
      </c>
      <c r="E210" s="2">
        <v>81.984999999999999</v>
      </c>
      <c r="F210" s="2">
        <v>81.515000000000001</v>
      </c>
      <c r="G210" s="2">
        <v>81.065000000000012</v>
      </c>
      <c r="H210" s="2">
        <v>80.595000000000013</v>
      </c>
      <c r="I210" s="2">
        <v>80.14500000000001</v>
      </c>
      <c r="J210" s="2">
        <v>79.695000000000007</v>
      </c>
      <c r="K210" s="2">
        <v>79.25500000000001</v>
      </c>
      <c r="L210" s="2">
        <v>78.825000000000003</v>
      </c>
      <c r="M210" s="2">
        <v>78.385000000000005</v>
      </c>
      <c r="N210" s="2">
        <v>77.975000000000009</v>
      </c>
      <c r="O210" s="2">
        <v>77.575000000000003</v>
      </c>
    </row>
    <row r="211" spans="1:15" x14ac:dyDescent="0.35">
      <c r="A211" s="1">
        <v>45134</v>
      </c>
      <c r="B211" s="2">
        <v>82.775000000000006</v>
      </c>
      <c r="C211" s="2">
        <v>82.314999999999998</v>
      </c>
      <c r="D211" s="2">
        <v>81.865000000000009</v>
      </c>
      <c r="E211" s="2">
        <v>81.385000000000005</v>
      </c>
      <c r="F211" s="2">
        <v>80.915000000000006</v>
      </c>
      <c r="G211" s="2">
        <v>80.454999999999998</v>
      </c>
      <c r="H211" s="2">
        <v>80.015000000000001</v>
      </c>
      <c r="I211" s="2">
        <v>79.575000000000003</v>
      </c>
      <c r="J211" s="2">
        <v>79.144999999999996</v>
      </c>
      <c r="K211" s="2">
        <v>78.725000000000009</v>
      </c>
      <c r="L211" s="2">
        <v>78.284999999999997</v>
      </c>
      <c r="M211" s="2">
        <v>77.855000000000004</v>
      </c>
      <c r="N211" s="2">
        <v>77.445000000000007</v>
      </c>
      <c r="O211" s="2">
        <v>77.055000000000007</v>
      </c>
    </row>
    <row r="212" spans="1:15" x14ac:dyDescent="0.35">
      <c r="A212" s="1">
        <v>45133</v>
      </c>
      <c r="B212" s="2">
        <v>81.405000000000001</v>
      </c>
      <c r="C212" s="2">
        <v>81.025000000000006</v>
      </c>
      <c r="D212" s="2">
        <v>80.635000000000005</v>
      </c>
      <c r="E212" s="2">
        <v>80.215000000000003</v>
      </c>
      <c r="F212" s="2">
        <v>79.775000000000006</v>
      </c>
      <c r="G212" s="2">
        <v>79.344999999999999</v>
      </c>
      <c r="H212" s="2">
        <v>78.944999999999993</v>
      </c>
      <c r="I212" s="2">
        <v>78.545000000000002</v>
      </c>
      <c r="J212" s="2">
        <v>78.155000000000001</v>
      </c>
      <c r="K212" s="2">
        <v>77.765000000000001</v>
      </c>
      <c r="L212" s="2">
        <v>77.355000000000004</v>
      </c>
      <c r="M212" s="2">
        <v>76.954999999999998</v>
      </c>
      <c r="N212" s="2">
        <v>76.575000000000003</v>
      </c>
      <c r="O212" s="2">
        <v>76.204999999999998</v>
      </c>
    </row>
    <row r="213" spans="1:15" x14ac:dyDescent="0.35">
      <c r="A213" s="1">
        <v>45132</v>
      </c>
      <c r="B213" s="2">
        <v>82.284999999999997</v>
      </c>
      <c r="C213" s="2">
        <v>81.855000000000004</v>
      </c>
      <c r="D213" s="2">
        <v>81.405000000000001</v>
      </c>
      <c r="E213" s="2">
        <v>80.915000000000006</v>
      </c>
      <c r="F213" s="2">
        <v>80.424999999999997</v>
      </c>
      <c r="G213" s="2">
        <v>79.945000000000007</v>
      </c>
      <c r="H213" s="2">
        <v>79.504999999999995</v>
      </c>
      <c r="I213" s="2">
        <v>79.064999999999998</v>
      </c>
      <c r="J213" s="2">
        <v>78.644999999999996</v>
      </c>
      <c r="K213" s="2">
        <v>78.224999999999994</v>
      </c>
      <c r="L213" s="2">
        <v>77.795000000000002</v>
      </c>
      <c r="M213" s="2">
        <v>77.375</v>
      </c>
      <c r="N213" s="2">
        <v>76.974999999999994</v>
      </c>
      <c r="O213" s="2">
        <v>76.585000000000008</v>
      </c>
    </row>
    <row r="214" spans="1:15" x14ac:dyDescent="0.35">
      <c r="A214" s="1">
        <v>45131</v>
      </c>
      <c r="B214" s="2">
        <v>81.442999999999998</v>
      </c>
      <c r="C214" s="2">
        <v>81.103000000000009</v>
      </c>
      <c r="D214" s="2">
        <v>80.722999999999999</v>
      </c>
      <c r="E214" s="2">
        <v>80.283000000000001</v>
      </c>
      <c r="F214" s="2">
        <v>79.832999999999998</v>
      </c>
      <c r="G214" s="2">
        <v>79.393000000000001</v>
      </c>
      <c r="H214" s="2">
        <v>78.972999999999999</v>
      </c>
      <c r="I214" s="2">
        <v>78.573000000000008</v>
      </c>
      <c r="J214" s="2">
        <v>78.173000000000002</v>
      </c>
      <c r="K214" s="2">
        <v>77.763000000000005</v>
      </c>
      <c r="L214" s="2">
        <v>77.363</v>
      </c>
      <c r="M214" s="2">
        <v>76.963000000000008</v>
      </c>
      <c r="N214" s="2">
        <v>76.582999999999998</v>
      </c>
      <c r="O214" s="2">
        <v>76.222999999999999</v>
      </c>
    </row>
    <row r="215" spans="1:15" x14ac:dyDescent="0.35">
      <c r="A215" s="1">
        <v>45128</v>
      </c>
      <c r="B215" s="2">
        <v>79.774999999999991</v>
      </c>
      <c r="C215" s="2">
        <v>79.484999999999999</v>
      </c>
      <c r="D215" s="2">
        <v>79.155000000000001</v>
      </c>
      <c r="E215" s="2">
        <v>78.774999999999991</v>
      </c>
      <c r="F215" s="2">
        <v>78.375</v>
      </c>
      <c r="G215" s="2">
        <v>77.984999999999999</v>
      </c>
      <c r="H215" s="2">
        <v>77.605000000000004</v>
      </c>
      <c r="I215" s="2">
        <v>77.234999999999999</v>
      </c>
      <c r="J215" s="2">
        <v>76.875</v>
      </c>
      <c r="K215" s="2">
        <v>76.504999999999995</v>
      </c>
      <c r="L215" s="2">
        <v>76.114999999999995</v>
      </c>
      <c r="M215" s="2">
        <v>75.745000000000005</v>
      </c>
      <c r="N215" s="2">
        <v>75.385000000000005</v>
      </c>
      <c r="O215" s="2">
        <v>75.045000000000002</v>
      </c>
    </row>
    <row r="216" spans="1:15" x14ac:dyDescent="0.35">
      <c r="A216" s="1">
        <v>45127</v>
      </c>
      <c r="B216" s="2">
        <v>78.309000000000012</v>
      </c>
      <c r="C216" s="2">
        <v>78.089000000000013</v>
      </c>
      <c r="D216" s="2">
        <v>77.819000000000003</v>
      </c>
      <c r="E216" s="2">
        <v>77.499000000000009</v>
      </c>
      <c r="F216" s="2">
        <v>77.179000000000002</v>
      </c>
      <c r="G216" s="2">
        <v>76.839000000000013</v>
      </c>
      <c r="H216" s="2">
        <v>76.519000000000005</v>
      </c>
      <c r="I216" s="2">
        <v>76.189000000000007</v>
      </c>
      <c r="J216" s="2">
        <v>75.869</v>
      </c>
      <c r="K216" s="2">
        <v>75.539000000000001</v>
      </c>
      <c r="L216" s="2">
        <v>75.179000000000002</v>
      </c>
      <c r="M216" s="2">
        <v>74.839000000000013</v>
      </c>
      <c r="N216" s="2">
        <v>74.499000000000009</v>
      </c>
      <c r="O216" s="2">
        <v>74.199000000000012</v>
      </c>
    </row>
    <row r="217" spans="1:15" x14ac:dyDescent="0.35">
      <c r="A217" s="1">
        <v>45126</v>
      </c>
      <c r="B217" s="2">
        <v>79.38300000000001</v>
      </c>
      <c r="C217" s="2">
        <v>79.203000000000003</v>
      </c>
      <c r="D217" s="2">
        <v>78.953000000000003</v>
      </c>
      <c r="E217" s="2">
        <v>78.662999999999997</v>
      </c>
      <c r="F217" s="2">
        <v>78.363</v>
      </c>
      <c r="G217" s="2">
        <v>78.052999999999997</v>
      </c>
      <c r="H217" s="2">
        <v>77.733000000000004</v>
      </c>
      <c r="I217" s="2">
        <v>77.412999999999997</v>
      </c>
      <c r="J217" s="2">
        <v>77.093000000000004</v>
      </c>
      <c r="K217" s="2">
        <v>76.763000000000005</v>
      </c>
      <c r="L217" s="2">
        <v>76.412999999999997</v>
      </c>
      <c r="M217" s="2">
        <v>76.082999999999998</v>
      </c>
      <c r="N217" s="2">
        <v>75.753</v>
      </c>
      <c r="O217" s="2">
        <v>75.453000000000003</v>
      </c>
    </row>
    <row r="218" spans="1:15" x14ac:dyDescent="0.35">
      <c r="A218" s="1">
        <v>45125</v>
      </c>
      <c r="B218" s="2">
        <v>78.072000000000003</v>
      </c>
      <c r="C218" s="2">
        <v>77.832000000000008</v>
      </c>
      <c r="D218" s="2">
        <v>77.552000000000007</v>
      </c>
      <c r="E218" s="2">
        <v>77.242000000000004</v>
      </c>
      <c r="F218" s="2">
        <v>76.902000000000001</v>
      </c>
      <c r="G218" s="2">
        <v>76.542000000000002</v>
      </c>
      <c r="H218" s="2">
        <v>76.182000000000002</v>
      </c>
      <c r="I218" s="2">
        <v>75.812000000000012</v>
      </c>
      <c r="J218" s="2">
        <v>75.452000000000012</v>
      </c>
      <c r="K218" s="2">
        <v>75.102000000000004</v>
      </c>
      <c r="L218" s="2">
        <v>74.731999999999999</v>
      </c>
      <c r="M218" s="2">
        <v>74.372</v>
      </c>
      <c r="N218" s="2">
        <v>74.022000000000006</v>
      </c>
      <c r="O218" s="2">
        <v>73.702000000000012</v>
      </c>
    </row>
    <row r="219" spans="1:15" x14ac:dyDescent="0.35">
      <c r="A219" s="1">
        <v>45124</v>
      </c>
      <c r="B219" s="2">
        <v>76.463999999999999</v>
      </c>
      <c r="C219" s="2">
        <v>76.274000000000001</v>
      </c>
      <c r="D219" s="2">
        <v>76.043999999999997</v>
      </c>
      <c r="E219" s="2">
        <v>75.793999999999997</v>
      </c>
      <c r="F219" s="2">
        <v>75.494</v>
      </c>
      <c r="G219" s="2">
        <v>75.174000000000007</v>
      </c>
      <c r="H219" s="2">
        <v>74.834000000000003</v>
      </c>
      <c r="I219" s="2">
        <v>74.494</v>
      </c>
      <c r="J219" s="2">
        <v>74.153999999999996</v>
      </c>
      <c r="K219" s="2">
        <v>73.823999999999998</v>
      </c>
      <c r="L219" s="2">
        <v>73.474000000000004</v>
      </c>
      <c r="M219" s="2">
        <v>73.134</v>
      </c>
      <c r="N219" s="2">
        <v>72.804000000000002</v>
      </c>
      <c r="O219" s="2">
        <v>72.504000000000005</v>
      </c>
    </row>
    <row r="220" spans="1:15" x14ac:dyDescent="0.35">
      <c r="A220" s="1">
        <v>45121</v>
      </c>
      <c r="B220" s="2">
        <v>77.738</v>
      </c>
      <c r="C220" s="2">
        <v>77.468000000000004</v>
      </c>
      <c r="D220" s="2">
        <v>77.168000000000006</v>
      </c>
      <c r="E220" s="2">
        <v>76.838000000000008</v>
      </c>
      <c r="F220" s="2">
        <v>76.478000000000009</v>
      </c>
      <c r="G220" s="2">
        <v>76.098000000000013</v>
      </c>
      <c r="H220" s="2">
        <v>75.718000000000004</v>
      </c>
      <c r="I220" s="2">
        <v>75.328000000000003</v>
      </c>
      <c r="J220" s="2">
        <v>74.958000000000013</v>
      </c>
      <c r="K220" s="2">
        <v>74.578000000000003</v>
      </c>
      <c r="L220" s="2">
        <v>74.188000000000002</v>
      </c>
      <c r="M220" s="2">
        <v>73.808000000000007</v>
      </c>
      <c r="N220" s="2">
        <v>73.448000000000008</v>
      </c>
      <c r="O220" s="2">
        <v>73.098000000000013</v>
      </c>
    </row>
    <row r="221" spans="1:15" x14ac:dyDescent="0.35">
      <c r="A221" s="1">
        <v>45120</v>
      </c>
      <c r="B221" s="2">
        <v>79.209000000000003</v>
      </c>
      <c r="C221" s="2">
        <v>78.918999999999997</v>
      </c>
      <c r="D221" s="2">
        <v>78.578999999999994</v>
      </c>
      <c r="E221" s="2">
        <v>78.188999999999993</v>
      </c>
      <c r="F221" s="2">
        <v>77.789000000000001</v>
      </c>
      <c r="G221" s="2">
        <v>77.379000000000005</v>
      </c>
      <c r="H221" s="2">
        <v>76.959000000000003</v>
      </c>
      <c r="I221" s="2">
        <v>76.539000000000001</v>
      </c>
      <c r="J221" s="2">
        <v>76.158999999999992</v>
      </c>
      <c r="K221" s="2">
        <v>75.768999999999991</v>
      </c>
      <c r="L221" s="2">
        <v>75.369</v>
      </c>
      <c r="M221" s="2">
        <v>74.978999999999999</v>
      </c>
      <c r="N221" s="2">
        <v>74.578999999999994</v>
      </c>
      <c r="O221" s="2">
        <v>74.218999999999994</v>
      </c>
    </row>
    <row r="222" spans="1:15" x14ac:dyDescent="0.35">
      <c r="A222" s="1">
        <v>45119</v>
      </c>
      <c r="B222" s="2">
        <v>77.878</v>
      </c>
      <c r="C222" s="2">
        <v>77.587999999999994</v>
      </c>
      <c r="D222" s="2">
        <v>77.24799999999999</v>
      </c>
      <c r="E222" s="2">
        <v>76.878</v>
      </c>
      <c r="F222" s="2">
        <v>76.49799999999999</v>
      </c>
      <c r="G222" s="2">
        <v>76.117999999999995</v>
      </c>
      <c r="H222" s="2">
        <v>75.738</v>
      </c>
      <c r="I222" s="2">
        <v>75.367999999999995</v>
      </c>
      <c r="J222" s="2">
        <v>75.007999999999996</v>
      </c>
      <c r="K222" s="2">
        <v>74.637999999999991</v>
      </c>
      <c r="L222" s="2">
        <v>74.257999999999996</v>
      </c>
      <c r="M222" s="2">
        <v>73.878</v>
      </c>
      <c r="N222" s="2">
        <v>73.507999999999996</v>
      </c>
      <c r="O222" s="2">
        <v>73.167999999999992</v>
      </c>
    </row>
    <row r="223" spans="1:15" x14ac:dyDescent="0.35">
      <c r="A223" s="1">
        <v>45118</v>
      </c>
      <c r="B223" s="2">
        <v>77.070999999999998</v>
      </c>
      <c r="C223" s="2">
        <v>76.801000000000002</v>
      </c>
      <c r="D223" s="2">
        <v>76.471000000000004</v>
      </c>
      <c r="E223" s="2">
        <v>76.121000000000009</v>
      </c>
      <c r="F223" s="2">
        <v>75.771000000000001</v>
      </c>
      <c r="G223" s="2">
        <v>75.411000000000001</v>
      </c>
      <c r="H223" s="2">
        <v>75.061000000000007</v>
      </c>
      <c r="I223" s="2">
        <v>74.721000000000004</v>
      </c>
      <c r="J223" s="2">
        <v>74.381</v>
      </c>
      <c r="K223" s="2">
        <v>74.061000000000007</v>
      </c>
      <c r="L223" s="2">
        <v>73.701000000000008</v>
      </c>
      <c r="M223" s="2">
        <v>73.361000000000004</v>
      </c>
      <c r="N223" s="2">
        <v>73.01100000000001</v>
      </c>
      <c r="O223" s="2">
        <v>72.691000000000003</v>
      </c>
    </row>
    <row r="224" spans="1:15" x14ac:dyDescent="0.35">
      <c r="A224" s="1">
        <v>45117</v>
      </c>
      <c r="B224" s="2">
        <v>75.338000000000008</v>
      </c>
      <c r="C224" s="2">
        <v>75.088000000000008</v>
      </c>
      <c r="D224" s="2">
        <v>74.778000000000006</v>
      </c>
      <c r="E224" s="2">
        <v>74.457999999999998</v>
      </c>
      <c r="F224" s="2">
        <v>74.14800000000001</v>
      </c>
      <c r="G224" s="2">
        <v>73.838000000000008</v>
      </c>
      <c r="H224" s="2">
        <v>73.538000000000011</v>
      </c>
      <c r="I224" s="2">
        <v>73.238</v>
      </c>
      <c r="J224" s="2">
        <v>72.948000000000008</v>
      </c>
      <c r="K224" s="2">
        <v>72.658000000000001</v>
      </c>
      <c r="L224" s="2">
        <v>72.338000000000008</v>
      </c>
      <c r="M224" s="2">
        <v>72.028000000000006</v>
      </c>
      <c r="N224" s="2">
        <v>71.718000000000004</v>
      </c>
      <c r="O224" s="2">
        <v>71.418000000000006</v>
      </c>
    </row>
    <row r="225" spans="1:15" x14ac:dyDescent="0.35">
      <c r="A225" s="1">
        <v>45114</v>
      </c>
      <c r="B225" s="2">
        <v>76.195999999999998</v>
      </c>
      <c r="C225" s="2">
        <v>75.866</v>
      </c>
      <c r="D225" s="2">
        <v>75.475999999999999</v>
      </c>
      <c r="E225" s="2">
        <v>75.085999999999999</v>
      </c>
      <c r="F225" s="2">
        <v>74.686000000000007</v>
      </c>
      <c r="G225" s="2">
        <v>74.296000000000006</v>
      </c>
      <c r="H225" s="2">
        <v>73.926000000000002</v>
      </c>
      <c r="I225" s="2">
        <v>73.576000000000008</v>
      </c>
      <c r="J225" s="2">
        <v>73.225999999999999</v>
      </c>
      <c r="K225" s="2">
        <v>72.885999999999996</v>
      </c>
      <c r="L225" s="2">
        <v>72.525999999999996</v>
      </c>
      <c r="M225" s="2">
        <v>72.165999999999997</v>
      </c>
      <c r="N225" s="2">
        <v>71.816000000000003</v>
      </c>
      <c r="O225" s="2">
        <v>71.486000000000004</v>
      </c>
    </row>
    <row r="226" spans="1:15" x14ac:dyDescent="0.35">
      <c r="A226" s="1">
        <v>45113</v>
      </c>
      <c r="B226" s="2">
        <v>74.031000000000006</v>
      </c>
      <c r="C226" s="2">
        <v>73.801000000000002</v>
      </c>
      <c r="D226" s="2">
        <v>73.521000000000001</v>
      </c>
      <c r="E226" s="2">
        <v>73.230999999999995</v>
      </c>
      <c r="F226" s="2">
        <v>72.930999999999997</v>
      </c>
      <c r="G226" s="2">
        <v>72.620999999999995</v>
      </c>
      <c r="H226" s="2">
        <v>72.340999999999994</v>
      </c>
      <c r="I226" s="2">
        <v>72.060999999999993</v>
      </c>
      <c r="J226" s="2">
        <v>71.790999999999997</v>
      </c>
      <c r="K226" s="2">
        <v>71.501000000000005</v>
      </c>
      <c r="L226" s="2">
        <v>71.200999999999993</v>
      </c>
      <c r="M226" s="2">
        <v>70.900999999999996</v>
      </c>
      <c r="N226" s="2">
        <v>70.590999999999994</v>
      </c>
      <c r="O226" s="2">
        <v>70.320999999999998</v>
      </c>
    </row>
    <row r="227" spans="1:15" x14ac:dyDescent="0.35">
      <c r="A227" s="1">
        <v>45112</v>
      </c>
      <c r="B227" s="2">
        <v>74.167000000000002</v>
      </c>
      <c r="C227" s="2">
        <v>74.007000000000005</v>
      </c>
      <c r="D227" s="2">
        <v>73.787000000000006</v>
      </c>
      <c r="E227" s="2">
        <v>73.537000000000006</v>
      </c>
      <c r="F227" s="2">
        <v>73.26700000000001</v>
      </c>
      <c r="G227" s="2">
        <v>72.987000000000009</v>
      </c>
      <c r="H227" s="2">
        <v>72.727000000000004</v>
      </c>
      <c r="I227" s="2">
        <v>72.457000000000008</v>
      </c>
      <c r="J227" s="2">
        <v>72.187000000000012</v>
      </c>
      <c r="K227" s="2">
        <v>71.917000000000002</v>
      </c>
      <c r="L227" s="2">
        <v>71.617000000000004</v>
      </c>
      <c r="M227" s="2">
        <v>71.327000000000012</v>
      </c>
      <c r="N227" s="2">
        <v>71.027000000000001</v>
      </c>
      <c r="O227" s="2">
        <v>70.757000000000005</v>
      </c>
    </row>
    <row r="228" spans="1:15" x14ac:dyDescent="0.35">
      <c r="A228" s="1">
        <v>45111</v>
      </c>
      <c r="B228" s="2">
        <v>73.093000000000004</v>
      </c>
      <c r="C228" s="2">
        <v>73.033000000000001</v>
      </c>
      <c r="D228" s="2">
        <v>72.893000000000001</v>
      </c>
      <c r="E228" s="2">
        <v>72.713000000000008</v>
      </c>
      <c r="F228" s="2">
        <v>72.513000000000005</v>
      </c>
      <c r="G228" s="2">
        <v>72.293000000000006</v>
      </c>
      <c r="H228" s="2">
        <v>72.073000000000008</v>
      </c>
      <c r="I228" s="2">
        <v>71.832999999999998</v>
      </c>
      <c r="J228" s="2">
        <v>71.593000000000004</v>
      </c>
      <c r="K228" s="2">
        <v>71.332999999999998</v>
      </c>
      <c r="L228" s="2">
        <v>71.043000000000006</v>
      </c>
      <c r="M228" s="2">
        <v>70.763000000000005</v>
      </c>
      <c r="N228" s="2">
        <v>70.472999999999999</v>
      </c>
      <c r="O228" s="2">
        <v>70.213000000000008</v>
      </c>
    </row>
    <row r="229" spans="1:15" x14ac:dyDescent="0.35">
      <c r="A229" s="1">
        <v>45110</v>
      </c>
      <c r="B229" s="2">
        <v>73.093000000000004</v>
      </c>
      <c r="C229" s="2">
        <v>73.033000000000001</v>
      </c>
      <c r="D229" s="2">
        <v>72.893000000000001</v>
      </c>
      <c r="E229" s="2">
        <v>72.713000000000008</v>
      </c>
      <c r="F229" s="2">
        <v>72.513000000000005</v>
      </c>
      <c r="G229" s="2">
        <v>72.293000000000006</v>
      </c>
      <c r="H229" s="2">
        <v>72.073000000000008</v>
      </c>
      <c r="I229" s="2">
        <v>71.832999999999998</v>
      </c>
      <c r="J229" s="2">
        <v>71.593000000000004</v>
      </c>
      <c r="K229" s="2">
        <v>71.332999999999998</v>
      </c>
      <c r="L229" s="2">
        <v>71.043000000000006</v>
      </c>
      <c r="M229" s="2">
        <v>70.763000000000005</v>
      </c>
      <c r="N229" s="2">
        <v>70.472999999999999</v>
      </c>
      <c r="O229" s="2">
        <v>70.213000000000008</v>
      </c>
    </row>
    <row r="230" spans="1:15" x14ac:dyDescent="0.35">
      <c r="A230" s="1">
        <v>45107</v>
      </c>
      <c r="B230" s="2">
        <v>73.093000000000004</v>
      </c>
      <c r="C230" s="2">
        <v>73.033000000000001</v>
      </c>
      <c r="D230" s="2">
        <v>72.893000000000001</v>
      </c>
      <c r="E230" s="2">
        <v>72.713000000000008</v>
      </c>
      <c r="F230" s="2">
        <v>72.513000000000005</v>
      </c>
      <c r="G230" s="2">
        <v>72.293000000000006</v>
      </c>
      <c r="H230" s="2">
        <v>72.073000000000008</v>
      </c>
      <c r="I230" s="2">
        <v>71.832999999999998</v>
      </c>
      <c r="J230" s="2">
        <v>71.593000000000004</v>
      </c>
      <c r="K230" s="2">
        <v>71.332999999999998</v>
      </c>
      <c r="L230" s="2">
        <v>71.043000000000006</v>
      </c>
      <c r="M230" s="2">
        <v>70.763000000000005</v>
      </c>
      <c r="N230" s="2">
        <v>70.472999999999999</v>
      </c>
      <c r="O230" s="2">
        <v>70.213000000000008</v>
      </c>
    </row>
    <row r="231" spans="1:15" x14ac:dyDescent="0.35">
      <c r="A231" s="1">
        <v>45106</v>
      </c>
      <c r="B231" s="2">
        <v>72.233999999999995</v>
      </c>
      <c r="C231" s="2">
        <v>72.254000000000005</v>
      </c>
      <c r="D231" s="2">
        <v>72.183999999999997</v>
      </c>
      <c r="E231" s="2">
        <v>72.054000000000002</v>
      </c>
      <c r="F231" s="2">
        <v>71.894000000000005</v>
      </c>
      <c r="G231" s="2">
        <v>71.703999999999994</v>
      </c>
      <c r="H231" s="2">
        <v>71.504000000000005</v>
      </c>
      <c r="I231" s="2">
        <v>71.293999999999997</v>
      </c>
      <c r="J231" s="2">
        <v>71.063999999999993</v>
      </c>
      <c r="K231" s="2">
        <v>70.813999999999993</v>
      </c>
      <c r="L231" s="2">
        <v>70.533999999999992</v>
      </c>
      <c r="M231" s="2">
        <v>70.263999999999996</v>
      </c>
      <c r="N231" s="2">
        <v>69.983999999999995</v>
      </c>
      <c r="O231" s="2">
        <v>69.733999999999995</v>
      </c>
    </row>
    <row r="232" spans="1:15" x14ac:dyDescent="0.35">
      <c r="A232" s="1">
        <v>45105</v>
      </c>
      <c r="B232" s="2">
        <v>71.978000000000009</v>
      </c>
      <c r="C232" s="2">
        <v>72.018000000000001</v>
      </c>
      <c r="D232" s="2">
        <v>71.978000000000009</v>
      </c>
      <c r="E232" s="2">
        <v>71.888000000000005</v>
      </c>
      <c r="F232" s="2">
        <v>71.748000000000005</v>
      </c>
      <c r="G232" s="2">
        <v>71.588000000000008</v>
      </c>
      <c r="H232" s="2">
        <v>71.408000000000001</v>
      </c>
      <c r="I232" s="2">
        <v>71.198000000000008</v>
      </c>
      <c r="J232" s="2">
        <v>70.978000000000009</v>
      </c>
      <c r="K232" s="2">
        <v>70.748000000000005</v>
      </c>
      <c r="L232" s="2">
        <v>70.478000000000009</v>
      </c>
      <c r="M232" s="2">
        <v>70.207999999999998</v>
      </c>
      <c r="N232" s="2">
        <v>69.948000000000008</v>
      </c>
      <c r="O232" s="2">
        <v>69.707999999999998</v>
      </c>
    </row>
    <row r="233" spans="1:15" x14ac:dyDescent="0.35">
      <c r="A233" s="1">
        <v>45104</v>
      </c>
      <c r="B233" s="2">
        <v>69.817000000000007</v>
      </c>
      <c r="C233" s="2">
        <v>69.906999999999996</v>
      </c>
      <c r="D233" s="2">
        <v>69.927000000000007</v>
      </c>
      <c r="E233" s="2">
        <v>69.887</v>
      </c>
      <c r="F233" s="2">
        <v>69.807000000000002</v>
      </c>
      <c r="G233" s="2">
        <v>69.697000000000003</v>
      </c>
      <c r="H233" s="2">
        <v>69.567000000000007</v>
      </c>
      <c r="I233" s="2">
        <v>69.417000000000002</v>
      </c>
      <c r="J233" s="2">
        <v>69.236999999999995</v>
      </c>
      <c r="K233" s="2">
        <v>69.046999999999997</v>
      </c>
      <c r="L233" s="2">
        <v>68.837000000000003</v>
      </c>
      <c r="M233" s="2">
        <v>68.626999999999995</v>
      </c>
      <c r="N233" s="2">
        <v>68.406999999999996</v>
      </c>
      <c r="O233" s="2">
        <v>68.216999999999999</v>
      </c>
    </row>
    <row r="234" spans="1:15" x14ac:dyDescent="0.35">
      <c r="A234" s="1">
        <v>45103</v>
      </c>
      <c r="B234" s="2">
        <v>71.815000000000012</v>
      </c>
      <c r="C234" s="2">
        <v>71.825000000000003</v>
      </c>
      <c r="D234" s="2">
        <v>71.75500000000001</v>
      </c>
      <c r="E234" s="2">
        <v>71.635000000000005</v>
      </c>
      <c r="F234" s="2">
        <v>71.455000000000013</v>
      </c>
      <c r="G234" s="2">
        <v>71.25500000000001</v>
      </c>
      <c r="H234" s="2">
        <v>71.025000000000006</v>
      </c>
      <c r="I234" s="2">
        <v>70.775000000000006</v>
      </c>
      <c r="J234" s="2">
        <v>70.515000000000001</v>
      </c>
      <c r="K234" s="2">
        <v>70.265000000000001</v>
      </c>
      <c r="L234" s="2">
        <v>69.995000000000005</v>
      </c>
      <c r="M234" s="2">
        <v>69.725000000000009</v>
      </c>
      <c r="N234" s="2">
        <v>69.455000000000013</v>
      </c>
      <c r="O234" s="2">
        <v>69.215000000000003</v>
      </c>
    </row>
    <row r="235" spans="1:15" x14ac:dyDescent="0.35">
      <c r="A235" s="1">
        <v>45100</v>
      </c>
      <c r="B235" s="2">
        <v>71.536999999999992</v>
      </c>
      <c r="C235" s="2">
        <v>71.536999999999992</v>
      </c>
      <c r="D235" s="2">
        <v>71.456999999999994</v>
      </c>
      <c r="E235" s="2">
        <v>71.316999999999993</v>
      </c>
      <c r="F235" s="2">
        <v>71.126999999999995</v>
      </c>
      <c r="G235" s="2">
        <v>70.906999999999996</v>
      </c>
      <c r="H235" s="2">
        <v>70.667000000000002</v>
      </c>
      <c r="I235" s="2">
        <v>70.397000000000006</v>
      </c>
      <c r="J235" s="2">
        <v>70.137</v>
      </c>
      <c r="K235" s="2">
        <v>69.887</v>
      </c>
      <c r="L235" s="2">
        <v>69.617000000000004</v>
      </c>
      <c r="M235" s="2">
        <v>69.356999999999999</v>
      </c>
      <c r="N235" s="2">
        <v>69.087000000000003</v>
      </c>
      <c r="O235" s="2">
        <v>68.846999999999994</v>
      </c>
    </row>
    <row r="236" spans="1:15" x14ac:dyDescent="0.35">
      <c r="A236" s="1">
        <v>45099</v>
      </c>
      <c r="B236" s="2">
        <v>71.903999999999996</v>
      </c>
      <c r="C236" s="2">
        <v>71.864000000000004</v>
      </c>
      <c r="D236" s="2">
        <v>71.744</v>
      </c>
      <c r="E236" s="2">
        <v>71.564000000000007</v>
      </c>
      <c r="F236" s="2">
        <v>71.353999999999999</v>
      </c>
      <c r="G236" s="2">
        <v>71.114000000000004</v>
      </c>
      <c r="H236" s="2">
        <v>70.873999999999995</v>
      </c>
      <c r="I236" s="2">
        <v>70.614000000000004</v>
      </c>
      <c r="J236" s="2">
        <v>70.373999999999995</v>
      </c>
      <c r="K236" s="2">
        <v>70.123999999999995</v>
      </c>
      <c r="L236" s="2">
        <v>69.853999999999999</v>
      </c>
      <c r="M236" s="2">
        <v>69.603999999999999</v>
      </c>
      <c r="N236" s="2">
        <v>69.353999999999999</v>
      </c>
      <c r="O236" s="2">
        <v>69.134</v>
      </c>
    </row>
    <row r="237" spans="1:15" x14ac:dyDescent="0.35">
      <c r="A237" s="1">
        <v>45098</v>
      </c>
      <c r="B237" s="2">
        <v>74.78</v>
      </c>
      <c r="C237" s="2">
        <v>74.600000000000009</v>
      </c>
      <c r="D237" s="2">
        <v>74.350000000000009</v>
      </c>
      <c r="E237" s="2">
        <v>74.06</v>
      </c>
      <c r="F237" s="2">
        <v>73.73</v>
      </c>
      <c r="G237" s="2">
        <v>73.410000000000011</v>
      </c>
      <c r="H237" s="2">
        <v>73.09</v>
      </c>
      <c r="I237" s="2">
        <v>72.790000000000006</v>
      </c>
      <c r="J237" s="2">
        <v>72.490000000000009</v>
      </c>
      <c r="K237" s="2">
        <v>72.2</v>
      </c>
      <c r="L237" s="2">
        <v>71.900000000000006</v>
      </c>
      <c r="M237" s="2">
        <v>71.600000000000009</v>
      </c>
      <c r="N237" s="2">
        <v>71.300000000000011</v>
      </c>
      <c r="O237" s="2">
        <v>71.02000000000001</v>
      </c>
    </row>
    <row r="238" spans="1:15" x14ac:dyDescent="0.35">
      <c r="A238" s="1">
        <v>45097</v>
      </c>
      <c r="B238" s="2">
        <v>72.64500000000001</v>
      </c>
      <c r="C238" s="2">
        <v>72.465000000000003</v>
      </c>
      <c r="D238" s="2">
        <v>72.215000000000003</v>
      </c>
      <c r="E238" s="2">
        <v>71.954999999999998</v>
      </c>
      <c r="F238" s="2">
        <v>71.655000000000001</v>
      </c>
      <c r="G238" s="2">
        <v>71.355000000000004</v>
      </c>
      <c r="H238" s="2">
        <v>71.055000000000007</v>
      </c>
      <c r="I238" s="2">
        <v>70.784999999999997</v>
      </c>
      <c r="J238" s="2">
        <v>70.515000000000001</v>
      </c>
      <c r="K238" s="2">
        <v>70.245000000000005</v>
      </c>
      <c r="L238" s="2">
        <v>69.965000000000003</v>
      </c>
      <c r="M238" s="2">
        <v>69.685000000000002</v>
      </c>
      <c r="N238" s="2">
        <v>69.405000000000001</v>
      </c>
      <c r="O238" s="2">
        <v>69.155000000000001</v>
      </c>
    </row>
    <row r="239" spans="1:15" x14ac:dyDescent="0.35">
      <c r="A239" s="1">
        <v>45096</v>
      </c>
      <c r="B239" s="2">
        <v>73.555000000000007</v>
      </c>
      <c r="C239" s="2">
        <v>73.385000000000005</v>
      </c>
      <c r="D239" s="2">
        <v>73.14500000000001</v>
      </c>
      <c r="E239" s="2">
        <v>72.865000000000009</v>
      </c>
      <c r="F239" s="2">
        <v>72.565000000000012</v>
      </c>
      <c r="G239" s="2">
        <v>72.25500000000001</v>
      </c>
      <c r="H239" s="2">
        <v>71.954999999999998</v>
      </c>
      <c r="I239" s="2">
        <v>71.655000000000001</v>
      </c>
      <c r="J239" s="2">
        <v>71.375</v>
      </c>
      <c r="K239" s="2">
        <v>71.094999999999999</v>
      </c>
      <c r="L239" s="2">
        <v>70.795000000000002</v>
      </c>
      <c r="M239" s="2">
        <v>70.495000000000005</v>
      </c>
      <c r="N239" s="2">
        <v>70.204999999999998</v>
      </c>
      <c r="O239" s="2">
        <v>69.935000000000002</v>
      </c>
    </row>
    <row r="240" spans="1:15" x14ac:dyDescent="0.35">
      <c r="A240" s="1">
        <v>45093</v>
      </c>
      <c r="B240" s="2">
        <v>73.555000000000007</v>
      </c>
      <c r="C240" s="2">
        <v>73.385000000000005</v>
      </c>
      <c r="D240" s="2">
        <v>73.14500000000001</v>
      </c>
      <c r="E240" s="2">
        <v>72.865000000000009</v>
      </c>
      <c r="F240" s="2">
        <v>72.565000000000012</v>
      </c>
      <c r="G240" s="2">
        <v>72.25500000000001</v>
      </c>
      <c r="H240" s="2">
        <v>71.954999999999998</v>
      </c>
      <c r="I240" s="2">
        <v>71.655000000000001</v>
      </c>
      <c r="J240" s="2">
        <v>71.375</v>
      </c>
      <c r="K240" s="2">
        <v>71.094999999999999</v>
      </c>
      <c r="L240" s="2">
        <v>70.795000000000002</v>
      </c>
      <c r="M240" s="2">
        <v>70.495000000000005</v>
      </c>
      <c r="N240" s="2">
        <v>70.204999999999998</v>
      </c>
      <c r="O240" s="2">
        <v>69.935000000000002</v>
      </c>
    </row>
    <row r="241" spans="1:15" x14ac:dyDescent="0.35">
      <c r="A241" s="1">
        <v>45092</v>
      </c>
      <c r="B241" s="2">
        <v>72.641999999999996</v>
      </c>
      <c r="C241" s="2">
        <v>72.512</v>
      </c>
      <c r="D241" s="2">
        <v>72.311999999999998</v>
      </c>
      <c r="E241" s="2">
        <v>72.061999999999998</v>
      </c>
      <c r="F241" s="2">
        <v>71.781999999999996</v>
      </c>
      <c r="G241" s="2">
        <v>71.492000000000004</v>
      </c>
      <c r="H241" s="2">
        <v>71.201999999999998</v>
      </c>
      <c r="I241" s="2">
        <v>70.921999999999997</v>
      </c>
      <c r="J241" s="2">
        <v>70.641999999999996</v>
      </c>
      <c r="K241" s="2">
        <v>70.372</v>
      </c>
      <c r="L241" s="2">
        <v>70.082000000000008</v>
      </c>
      <c r="M241" s="2">
        <v>69.792000000000002</v>
      </c>
      <c r="N241" s="2">
        <v>69.522000000000006</v>
      </c>
      <c r="O241" s="2">
        <v>69.272000000000006</v>
      </c>
    </row>
    <row r="242" spans="1:15" x14ac:dyDescent="0.35">
      <c r="A242" s="1">
        <v>45091</v>
      </c>
      <c r="B242" s="2">
        <v>70.122</v>
      </c>
      <c r="C242" s="2">
        <v>70.012</v>
      </c>
      <c r="D242" s="2">
        <v>69.822000000000003</v>
      </c>
      <c r="E242" s="2">
        <v>69.602000000000004</v>
      </c>
      <c r="F242" s="2">
        <v>69.341999999999999</v>
      </c>
      <c r="G242" s="2">
        <v>69.082000000000008</v>
      </c>
      <c r="H242" s="2">
        <v>68.832000000000008</v>
      </c>
      <c r="I242" s="2">
        <v>68.582000000000008</v>
      </c>
      <c r="J242" s="2">
        <v>68.341999999999999</v>
      </c>
      <c r="K242" s="2">
        <v>68.112000000000009</v>
      </c>
      <c r="L242" s="2">
        <v>67.862000000000009</v>
      </c>
      <c r="M242" s="2">
        <v>67.612000000000009</v>
      </c>
      <c r="N242" s="2">
        <v>67.382000000000005</v>
      </c>
      <c r="O242" s="2">
        <v>67.172000000000011</v>
      </c>
    </row>
    <row r="243" spans="1:15" x14ac:dyDescent="0.35">
      <c r="A243" s="1">
        <v>45090</v>
      </c>
      <c r="B243" s="2">
        <v>70.954999999999998</v>
      </c>
      <c r="C243" s="2">
        <v>70.814999999999998</v>
      </c>
      <c r="D243" s="2">
        <v>70.60499999999999</v>
      </c>
      <c r="E243" s="2">
        <v>70.344999999999999</v>
      </c>
      <c r="F243" s="2">
        <v>70.064999999999998</v>
      </c>
      <c r="G243" s="2">
        <v>69.784999999999997</v>
      </c>
      <c r="H243" s="2">
        <v>69.504999999999995</v>
      </c>
      <c r="I243" s="2">
        <v>69.234999999999999</v>
      </c>
      <c r="J243" s="2">
        <v>68.984999999999999</v>
      </c>
      <c r="K243" s="2">
        <v>68.734999999999999</v>
      </c>
      <c r="L243" s="2">
        <v>68.464999999999989</v>
      </c>
      <c r="M243" s="2">
        <v>68.204999999999998</v>
      </c>
      <c r="N243" s="2">
        <v>67.954999999999998</v>
      </c>
      <c r="O243" s="2">
        <v>67.734999999999999</v>
      </c>
    </row>
    <row r="244" spans="1:15" x14ac:dyDescent="0.35">
      <c r="A244" s="1">
        <v>45089</v>
      </c>
      <c r="B244" s="2">
        <v>68.481999999999999</v>
      </c>
      <c r="C244" s="2">
        <v>68.341999999999999</v>
      </c>
      <c r="D244" s="2">
        <v>68.132000000000005</v>
      </c>
      <c r="E244" s="2">
        <v>67.902000000000001</v>
      </c>
      <c r="F244" s="2">
        <v>67.652000000000001</v>
      </c>
      <c r="G244" s="2">
        <v>67.402000000000001</v>
      </c>
      <c r="H244" s="2">
        <v>67.152000000000001</v>
      </c>
      <c r="I244" s="2">
        <v>66.912000000000006</v>
      </c>
      <c r="J244" s="2">
        <v>66.692000000000007</v>
      </c>
      <c r="K244" s="2">
        <v>66.472000000000008</v>
      </c>
      <c r="L244" s="2">
        <v>66.231999999999999</v>
      </c>
      <c r="M244" s="2">
        <v>65.992000000000004</v>
      </c>
      <c r="N244" s="2">
        <v>65.762</v>
      </c>
      <c r="O244" s="2">
        <v>65.561999999999998</v>
      </c>
    </row>
    <row r="245" spans="1:15" x14ac:dyDescent="0.35">
      <c r="A245" s="1">
        <v>45086</v>
      </c>
      <c r="B245" s="2">
        <v>71.534999999999997</v>
      </c>
      <c r="C245" s="2">
        <v>71.284999999999997</v>
      </c>
      <c r="D245" s="2">
        <v>70.974999999999994</v>
      </c>
      <c r="E245" s="2">
        <v>70.644999999999996</v>
      </c>
      <c r="F245" s="2">
        <v>70.314999999999998</v>
      </c>
      <c r="G245" s="2">
        <v>69.984999999999999</v>
      </c>
      <c r="H245" s="2">
        <v>69.665000000000006</v>
      </c>
      <c r="I245" s="2">
        <v>69.355000000000004</v>
      </c>
      <c r="J245" s="2">
        <v>69.064999999999998</v>
      </c>
      <c r="K245" s="2">
        <v>68.775000000000006</v>
      </c>
      <c r="L245" s="2">
        <v>68.474999999999994</v>
      </c>
      <c r="M245" s="2">
        <v>68.165000000000006</v>
      </c>
      <c r="N245" s="2">
        <v>67.885000000000005</v>
      </c>
      <c r="O245" s="2">
        <v>67.635000000000005</v>
      </c>
    </row>
    <row r="246" spans="1:15" x14ac:dyDescent="0.35">
      <c r="A246" s="1">
        <v>45085</v>
      </c>
      <c r="B246" s="2">
        <v>72.777000000000001</v>
      </c>
      <c r="C246" s="2">
        <v>72.466999999999999</v>
      </c>
      <c r="D246" s="2">
        <v>72.106999999999999</v>
      </c>
      <c r="E246" s="2">
        <v>71.716999999999999</v>
      </c>
      <c r="F246" s="2">
        <v>71.346999999999994</v>
      </c>
      <c r="G246" s="2">
        <v>70.986999999999995</v>
      </c>
      <c r="H246" s="2">
        <v>70.637</v>
      </c>
      <c r="I246" s="2">
        <v>70.296999999999997</v>
      </c>
      <c r="J246" s="2">
        <v>69.966999999999999</v>
      </c>
      <c r="K246" s="2">
        <v>69.647000000000006</v>
      </c>
      <c r="L246" s="2">
        <v>69.316999999999993</v>
      </c>
      <c r="M246" s="2">
        <v>68.977000000000004</v>
      </c>
      <c r="N246" s="2">
        <v>68.667000000000002</v>
      </c>
      <c r="O246" s="2">
        <v>68.387</v>
      </c>
    </row>
    <row r="247" spans="1:15" x14ac:dyDescent="0.35">
      <c r="A247" s="1">
        <v>45084</v>
      </c>
      <c r="B247" s="2">
        <v>73.72</v>
      </c>
      <c r="C247" s="2">
        <v>73.37</v>
      </c>
      <c r="D247" s="2">
        <v>72.989999999999995</v>
      </c>
      <c r="E247" s="2">
        <v>72.599999999999994</v>
      </c>
      <c r="F247" s="2">
        <v>72.210000000000008</v>
      </c>
      <c r="G247" s="2">
        <v>71.83</v>
      </c>
      <c r="H247" s="2">
        <v>71.460000000000008</v>
      </c>
      <c r="I247" s="2">
        <v>71.11</v>
      </c>
      <c r="J247" s="2">
        <v>70.78</v>
      </c>
      <c r="K247" s="2">
        <v>70.460000000000008</v>
      </c>
      <c r="L247" s="2">
        <v>70.12</v>
      </c>
      <c r="M247" s="2">
        <v>69.790000000000006</v>
      </c>
      <c r="N247" s="2">
        <v>69.47</v>
      </c>
      <c r="O247" s="2">
        <v>69.180000000000007</v>
      </c>
    </row>
    <row r="248" spans="1:15" x14ac:dyDescent="0.35">
      <c r="A248" s="1">
        <v>45083</v>
      </c>
      <c r="B248" s="2">
        <v>72.948999999999998</v>
      </c>
      <c r="C248" s="2">
        <v>72.588999999999999</v>
      </c>
      <c r="D248" s="2">
        <v>72.198999999999998</v>
      </c>
      <c r="E248" s="2">
        <v>71.819000000000003</v>
      </c>
      <c r="F248" s="2">
        <v>71.448999999999998</v>
      </c>
      <c r="G248" s="2">
        <v>71.069000000000003</v>
      </c>
      <c r="H248" s="2">
        <v>70.719000000000008</v>
      </c>
      <c r="I248" s="2">
        <v>70.379000000000005</v>
      </c>
      <c r="J248" s="2">
        <v>70.069000000000003</v>
      </c>
      <c r="K248" s="2">
        <v>69.759</v>
      </c>
      <c r="L248" s="2">
        <v>69.439000000000007</v>
      </c>
      <c r="M248" s="2">
        <v>69.109000000000009</v>
      </c>
      <c r="N248" s="2">
        <v>68.808999999999997</v>
      </c>
      <c r="O248" s="2">
        <v>68.539000000000001</v>
      </c>
    </row>
    <row r="249" spans="1:15" x14ac:dyDescent="0.35">
      <c r="A249" s="1">
        <v>45082</v>
      </c>
      <c r="B249" s="2">
        <v>73.230999999999995</v>
      </c>
      <c r="C249" s="2">
        <v>72.870999999999995</v>
      </c>
      <c r="D249" s="2">
        <v>72.480999999999995</v>
      </c>
      <c r="E249" s="2">
        <v>72.090999999999994</v>
      </c>
      <c r="F249" s="2">
        <v>71.690999999999988</v>
      </c>
      <c r="G249" s="2">
        <v>71.300999999999988</v>
      </c>
      <c r="H249" s="2">
        <v>70.940999999999988</v>
      </c>
      <c r="I249" s="2">
        <v>70.600999999999999</v>
      </c>
      <c r="J249" s="2">
        <v>70.280999999999992</v>
      </c>
      <c r="K249" s="2">
        <v>69.980999999999995</v>
      </c>
      <c r="L249" s="2">
        <v>69.660999999999987</v>
      </c>
      <c r="M249" s="2">
        <v>69.340999999999994</v>
      </c>
      <c r="N249" s="2">
        <v>69.020999999999987</v>
      </c>
      <c r="O249" s="2">
        <v>68.741</v>
      </c>
    </row>
    <row r="250" spans="1:15" x14ac:dyDescent="0.35">
      <c r="A250" s="1">
        <v>45079</v>
      </c>
      <c r="B250" s="2">
        <v>72.760000000000005</v>
      </c>
      <c r="C250" s="2">
        <v>72.44</v>
      </c>
      <c r="D250" s="2">
        <v>72.09</v>
      </c>
      <c r="E250" s="2">
        <v>71.73</v>
      </c>
      <c r="F250" s="2">
        <v>71.37</v>
      </c>
      <c r="G250" s="2">
        <v>71.02000000000001</v>
      </c>
      <c r="H250" s="2">
        <v>70.69</v>
      </c>
      <c r="I250" s="2">
        <v>70.37</v>
      </c>
      <c r="J250" s="2">
        <v>70.08</v>
      </c>
      <c r="K250" s="2">
        <v>69.800000000000011</v>
      </c>
      <c r="L250" s="2">
        <v>69.5</v>
      </c>
      <c r="M250" s="2">
        <v>69.2</v>
      </c>
      <c r="N250" s="2">
        <v>68.92</v>
      </c>
      <c r="O250" s="2">
        <v>68.67</v>
      </c>
    </row>
    <row r="251" spans="1:15" x14ac:dyDescent="0.35">
      <c r="A251" s="1">
        <v>45078</v>
      </c>
      <c r="B251" s="2">
        <v>72.037000000000006</v>
      </c>
      <c r="C251" s="2">
        <v>71.76700000000001</v>
      </c>
      <c r="D251" s="2">
        <v>71.457000000000008</v>
      </c>
      <c r="E251" s="2">
        <v>71.137</v>
      </c>
      <c r="F251" s="2">
        <v>70.807000000000002</v>
      </c>
      <c r="G251" s="2">
        <v>70.477000000000004</v>
      </c>
      <c r="H251" s="2">
        <v>70.187000000000012</v>
      </c>
      <c r="I251" s="2">
        <v>69.897000000000006</v>
      </c>
      <c r="J251" s="2">
        <v>69.637</v>
      </c>
      <c r="K251" s="2">
        <v>69.387</v>
      </c>
      <c r="L251" s="2">
        <v>69.117000000000004</v>
      </c>
      <c r="M251" s="2">
        <v>68.847000000000008</v>
      </c>
      <c r="N251" s="2">
        <v>68.597000000000008</v>
      </c>
      <c r="O251" s="2">
        <v>68.37700000000001</v>
      </c>
    </row>
    <row r="252" spans="1:15" x14ac:dyDescent="0.35">
      <c r="A252" s="1">
        <v>45077</v>
      </c>
      <c r="B252" s="2">
        <v>70.134</v>
      </c>
      <c r="C252" s="2">
        <v>69.914000000000001</v>
      </c>
      <c r="D252" s="2">
        <v>69.634</v>
      </c>
      <c r="E252" s="2">
        <v>69.334000000000003</v>
      </c>
      <c r="F252" s="2">
        <v>69.034000000000006</v>
      </c>
      <c r="G252" s="2">
        <v>68.744</v>
      </c>
      <c r="H252" s="2">
        <v>68.474000000000004</v>
      </c>
      <c r="I252" s="2">
        <v>68.224000000000004</v>
      </c>
      <c r="J252" s="2">
        <v>67.994</v>
      </c>
      <c r="K252" s="2">
        <v>67.754000000000005</v>
      </c>
      <c r="L252" s="2">
        <v>67.513999999999996</v>
      </c>
      <c r="M252" s="2">
        <v>67.274000000000001</v>
      </c>
      <c r="N252" s="2">
        <v>67.054000000000002</v>
      </c>
      <c r="O252" s="2">
        <v>66.864000000000004</v>
      </c>
    </row>
    <row r="253" spans="1:15" x14ac:dyDescent="0.35">
      <c r="A253" s="1">
        <v>45076</v>
      </c>
      <c r="B253" s="2">
        <v>71.448000000000008</v>
      </c>
      <c r="C253" s="2">
        <v>71.198000000000008</v>
      </c>
      <c r="D253" s="2">
        <v>70.908000000000001</v>
      </c>
      <c r="E253" s="2">
        <v>70.597999999999999</v>
      </c>
      <c r="F253" s="2">
        <v>70.278000000000006</v>
      </c>
      <c r="G253" s="2">
        <v>69.968000000000004</v>
      </c>
      <c r="H253" s="2">
        <v>69.677999999999997</v>
      </c>
      <c r="I253" s="2">
        <v>69.39800000000001</v>
      </c>
      <c r="J253" s="2">
        <v>69.14800000000001</v>
      </c>
      <c r="K253" s="2">
        <v>68.908000000000001</v>
      </c>
      <c r="L253" s="2">
        <v>68.64800000000001</v>
      </c>
      <c r="M253" s="2">
        <v>68.388000000000005</v>
      </c>
      <c r="N253" s="2">
        <v>68.158000000000001</v>
      </c>
      <c r="O253" s="2">
        <v>67.948000000000008</v>
      </c>
    </row>
    <row r="254" spans="1:15" x14ac:dyDescent="0.35">
      <c r="A254" s="1">
        <v>45075</v>
      </c>
      <c r="B254" s="2">
        <v>74.522999999999996</v>
      </c>
      <c r="C254" s="2">
        <v>74.192999999999998</v>
      </c>
      <c r="D254" s="2">
        <v>73.793000000000006</v>
      </c>
      <c r="E254" s="2">
        <v>73.393000000000001</v>
      </c>
      <c r="F254" s="2">
        <v>72.993000000000009</v>
      </c>
      <c r="G254" s="2">
        <v>72.603000000000009</v>
      </c>
      <c r="H254" s="2">
        <v>72.253</v>
      </c>
      <c r="I254" s="2">
        <v>71.912999999999997</v>
      </c>
      <c r="J254" s="2">
        <v>71.613</v>
      </c>
      <c r="K254" s="2">
        <v>71.313000000000002</v>
      </c>
      <c r="L254" s="2">
        <v>71.003</v>
      </c>
      <c r="M254" s="2">
        <v>70.692999999999998</v>
      </c>
      <c r="N254" s="2">
        <v>70.412999999999997</v>
      </c>
      <c r="O254" s="2">
        <v>70.153000000000006</v>
      </c>
    </row>
    <row r="255" spans="1:15" x14ac:dyDescent="0.35">
      <c r="A255" s="1">
        <v>45072</v>
      </c>
      <c r="B255" s="2">
        <v>74.522999999999996</v>
      </c>
      <c r="C255" s="2">
        <v>74.192999999999998</v>
      </c>
      <c r="D255" s="2">
        <v>73.793000000000006</v>
      </c>
      <c r="E255" s="2">
        <v>73.393000000000001</v>
      </c>
      <c r="F255" s="2">
        <v>72.993000000000009</v>
      </c>
      <c r="G255" s="2">
        <v>72.603000000000009</v>
      </c>
      <c r="H255" s="2">
        <v>72.253</v>
      </c>
      <c r="I255" s="2">
        <v>71.912999999999997</v>
      </c>
      <c r="J255" s="2">
        <v>71.613</v>
      </c>
      <c r="K255" s="2">
        <v>71.313000000000002</v>
      </c>
      <c r="L255" s="2">
        <v>71.003</v>
      </c>
      <c r="M255" s="2">
        <v>70.692999999999998</v>
      </c>
      <c r="N255" s="2">
        <v>70.412999999999997</v>
      </c>
      <c r="O255" s="2">
        <v>70.153000000000006</v>
      </c>
    </row>
    <row r="256" spans="1:15" x14ac:dyDescent="0.35">
      <c r="A256" s="1">
        <v>45071</v>
      </c>
      <c r="B256" s="2">
        <v>73.745999999999995</v>
      </c>
      <c r="C256" s="2">
        <v>73.405999999999992</v>
      </c>
      <c r="D256" s="2">
        <v>73.025999999999996</v>
      </c>
      <c r="E256" s="2">
        <v>72.625999999999991</v>
      </c>
      <c r="F256" s="2">
        <v>72.23599999999999</v>
      </c>
      <c r="G256" s="2">
        <v>71.845999999999989</v>
      </c>
      <c r="H256" s="2">
        <v>71.506</v>
      </c>
      <c r="I256" s="2">
        <v>71.155999999999992</v>
      </c>
      <c r="J256" s="2">
        <v>70.845999999999989</v>
      </c>
      <c r="K256" s="2">
        <v>70.575999999999993</v>
      </c>
      <c r="L256" s="2">
        <v>70.265999999999991</v>
      </c>
      <c r="M256" s="2">
        <v>69.965999999999994</v>
      </c>
      <c r="N256" s="2">
        <v>69.685999999999993</v>
      </c>
      <c r="O256" s="2">
        <v>69.435999999999993</v>
      </c>
    </row>
    <row r="257" spans="1:15" x14ac:dyDescent="0.35">
      <c r="A257" s="1">
        <v>45070</v>
      </c>
      <c r="B257" s="2">
        <v>75.905000000000001</v>
      </c>
      <c r="C257" s="2">
        <v>75.504999999999995</v>
      </c>
      <c r="D257" s="2">
        <v>75.054999999999993</v>
      </c>
      <c r="E257" s="2">
        <v>74.60499999999999</v>
      </c>
      <c r="F257" s="2">
        <v>74.155000000000001</v>
      </c>
      <c r="G257" s="2">
        <v>73.734999999999999</v>
      </c>
      <c r="H257" s="2">
        <v>73.364999999999995</v>
      </c>
      <c r="I257" s="2">
        <v>72.99499999999999</v>
      </c>
      <c r="J257" s="2">
        <v>72.664999999999992</v>
      </c>
      <c r="K257" s="2">
        <v>72.364999999999995</v>
      </c>
      <c r="L257" s="2">
        <v>72.034999999999997</v>
      </c>
      <c r="M257" s="2">
        <v>71.704999999999998</v>
      </c>
      <c r="N257" s="2">
        <v>71.394999999999996</v>
      </c>
      <c r="O257" s="2">
        <v>71.114999999999995</v>
      </c>
    </row>
    <row r="258" spans="1:15" x14ac:dyDescent="0.35">
      <c r="A258" s="1">
        <v>45069</v>
      </c>
      <c r="B258" s="2">
        <v>74.608999999999995</v>
      </c>
      <c r="C258" s="2">
        <v>74.218999999999994</v>
      </c>
      <c r="D258" s="2">
        <v>73.789000000000001</v>
      </c>
      <c r="E258" s="2">
        <v>73.369</v>
      </c>
      <c r="F258" s="2">
        <v>72.959000000000003</v>
      </c>
      <c r="G258" s="2">
        <v>72.548999999999992</v>
      </c>
      <c r="H258" s="2">
        <v>72.198999999999998</v>
      </c>
      <c r="I258" s="2">
        <v>71.858999999999995</v>
      </c>
      <c r="J258" s="2">
        <v>71.548999999999992</v>
      </c>
      <c r="K258" s="2">
        <v>71.278999999999996</v>
      </c>
      <c r="L258" s="2">
        <v>70.959000000000003</v>
      </c>
      <c r="M258" s="2">
        <v>70.638999999999996</v>
      </c>
      <c r="N258" s="2">
        <v>70.34899999999999</v>
      </c>
      <c r="O258" s="2">
        <v>70.078999999999994</v>
      </c>
    </row>
    <row r="259" spans="1:15" x14ac:dyDescent="0.35">
      <c r="A259" s="1">
        <v>45068</v>
      </c>
      <c r="B259" s="2">
        <v>73.609000000000009</v>
      </c>
      <c r="C259" s="2">
        <v>73.209000000000003</v>
      </c>
      <c r="D259" s="2">
        <v>72.799000000000007</v>
      </c>
      <c r="E259" s="2">
        <v>72.388999999999996</v>
      </c>
      <c r="F259" s="2">
        <v>71.998999999999995</v>
      </c>
      <c r="G259" s="2">
        <v>71.629000000000005</v>
      </c>
      <c r="H259" s="2">
        <v>71.289000000000001</v>
      </c>
      <c r="I259" s="2">
        <v>70.969000000000008</v>
      </c>
      <c r="J259" s="2">
        <v>70.679000000000002</v>
      </c>
      <c r="K259" s="2">
        <v>70.409000000000006</v>
      </c>
      <c r="L259" s="2">
        <v>70.099000000000004</v>
      </c>
      <c r="M259" s="2">
        <v>69.789000000000001</v>
      </c>
      <c r="N259" s="2">
        <v>69.509</v>
      </c>
      <c r="O259" s="2">
        <v>69.259</v>
      </c>
    </row>
    <row r="260" spans="1:15" x14ac:dyDescent="0.35">
      <c r="A260" s="1">
        <v>45065</v>
      </c>
      <c r="B260" s="2">
        <v>73.36</v>
      </c>
      <c r="C260" s="2">
        <v>72.989999999999995</v>
      </c>
      <c r="D260" s="2">
        <v>72.599999999999994</v>
      </c>
      <c r="E260" s="2">
        <v>72.22</v>
      </c>
      <c r="F260" s="2">
        <v>71.849999999999994</v>
      </c>
      <c r="G260" s="2">
        <v>71.5</v>
      </c>
      <c r="H260" s="2">
        <v>71.17</v>
      </c>
      <c r="I260" s="2">
        <v>70.84</v>
      </c>
      <c r="J260" s="2">
        <v>70.55</v>
      </c>
      <c r="K260" s="2">
        <v>70.289999999999992</v>
      </c>
      <c r="L260" s="2">
        <v>69.989999999999995</v>
      </c>
      <c r="M260" s="2">
        <v>69.7</v>
      </c>
      <c r="N260" s="2">
        <v>69.429999999999993</v>
      </c>
      <c r="O260" s="2">
        <v>69.19</v>
      </c>
    </row>
    <row r="261" spans="1:15" x14ac:dyDescent="0.35">
      <c r="A261" s="1">
        <v>45064</v>
      </c>
      <c r="B261" s="2">
        <v>73.61</v>
      </c>
      <c r="C261" s="2">
        <v>73.28</v>
      </c>
      <c r="D261" s="2">
        <v>72.94</v>
      </c>
      <c r="E261" s="2">
        <v>72.59</v>
      </c>
      <c r="F261" s="2">
        <v>72.260000000000005</v>
      </c>
      <c r="G261" s="2">
        <v>71.94</v>
      </c>
      <c r="H261" s="2">
        <v>71.650000000000006</v>
      </c>
      <c r="I261" s="2">
        <v>71.37</v>
      </c>
      <c r="J261" s="2">
        <v>71.12</v>
      </c>
      <c r="K261" s="2">
        <v>70.88</v>
      </c>
      <c r="L261" s="2">
        <v>70.62</v>
      </c>
      <c r="M261" s="2">
        <v>70.36</v>
      </c>
      <c r="N261" s="2">
        <v>70.12</v>
      </c>
      <c r="O261" s="2">
        <v>69.91</v>
      </c>
    </row>
    <row r="262" spans="1:15" x14ac:dyDescent="0.35">
      <c r="A262" s="1">
        <v>45063</v>
      </c>
      <c r="B262" s="2">
        <v>73.122</v>
      </c>
      <c r="C262" s="2">
        <v>72.74199999999999</v>
      </c>
      <c r="D262" s="2">
        <v>72.35199999999999</v>
      </c>
      <c r="E262" s="2">
        <v>71.971999999999994</v>
      </c>
      <c r="F262" s="2">
        <v>71.60199999999999</v>
      </c>
      <c r="G262" s="2">
        <v>71.251999999999995</v>
      </c>
      <c r="H262" s="2">
        <v>70.932000000000002</v>
      </c>
      <c r="I262" s="2">
        <v>70.631999999999991</v>
      </c>
      <c r="J262" s="2">
        <v>70.361999999999995</v>
      </c>
      <c r="K262" s="2">
        <v>70.091999999999999</v>
      </c>
      <c r="L262" s="2">
        <v>69.792000000000002</v>
      </c>
      <c r="M262" s="2">
        <v>69.512</v>
      </c>
      <c r="N262" s="2">
        <v>69.251999999999995</v>
      </c>
      <c r="O262" s="2">
        <v>69.021999999999991</v>
      </c>
    </row>
    <row r="263" spans="1:15" x14ac:dyDescent="0.35">
      <c r="A263" s="1">
        <v>45062</v>
      </c>
      <c r="B263" s="2">
        <v>70.879000000000005</v>
      </c>
      <c r="C263" s="2">
        <v>70.489000000000004</v>
      </c>
      <c r="D263" s="2">
        <v>70.109000000000009</v>
      </c>
      <c r="E263" s="2">
        <v>69.769000000000005</v>
      </c>
      <c r="F263" s="2">
        <v>69.419000000000011</v>
      </c>
      <c r="G263" s="2">
        <v>69.109000000000009</v>
      </c>
      <c r="H263" s="2">
        <v>68.819000000000003</v>
      </c>
      <c r="I263" s="2">
        <v>68.549000000000007</v>
      </c>
      <c r="J263" s="2">
        <v>68.309000000000012</v>
      </c>
      <c r="K263" s="2">
        <v>68.099000000000004</v>
      </c>
      <c r="L263" s="2">
        <v>67.849000000000004</v>
      </c>
      <c r="M263" s="2">
        <v>67.589000000000013</v>
      </c>
      <c r="N263" s="2">
        <v>67.359000000000009</v>
      </c>
      <c r="O263" s="2">
        <v>67.159000000000006</v>
      </c>
    </row>
    <row r="264" spans="1:15" x14ac:dyDescent="0.35">
      <c r="A264" s="1">
        <v>45061</v>
      </c>
      <c r="B264" s="2">
        <v>71.155000000000001</v>
      </c>
      <c r="C264" s="2">
        <v>70.765000000000001</v>
      </c>
      <c r="D264" s="2">
        <v>70.385000000000005</v>
      </c>
      <c r="E264" s="2">
        <v>70.034999999999997</v>
      </c>
      <c r="F264" s="2">
        <v>69.695000000000007</v>
      </c>
      <c r="G264" s="2">
        <v>69.365000000000009</v>
      </c>
      <c r="H264" s="2">
        <v>69.055000000000007</v>
      </c>
      <c r="I264" s="2">
        <v>68.784999999999997</v>
      </c>
      <c r="J264" s="2">
        <v>68.534999999999997</v>
      </c>
      <c r="K264" s="2">
        <v>68.314999999999998</v>
      </c>
      <c r="L264" s="2">
        <v>68.055000000000007</v>
      </c>
      <c r="M264" s="2">
        <v>67.795000000000002</v>
      </c>
      <c r="N264" s="2">
        <v>67.545000000000002</v>
      </c>
      <c r="O264" s="2">
        <v>67.325000000000003</v>
      </c>
    </row>
    <row r="265" spans="1:15" x14ac:dyDescent="0.35">
      <c r="A265" s="1">
        <v>45058</v>
      </c>
      <c r="B265" s="2">
        <v>69.957999999999998</v>
      </c>
      <c r="C265" s="2">
        <v>69.567999999999998</v>
      </c>
      <c r="D265" s="2">
        <v>69.188000000000002</v>
      </c>
      <c r="E265" s="2">
        <v>68.837999999999994</v>
      </c>
      <c r="F265" s="2">
        <v>68.507999999999996</v>
      </c>
      <c r="G265" s="2">
        <v>68.188000000000002</v>
      </c>
      <c r="H265" s="2">
        <v>67.908000000000001</v>
      </c>
      <c r="I265" s="2">
        <v>67.647999999999996</v>
      </c>
      <c r="J265" s="2">
        <v>67.417999999999992</v>
      </c>
      <c r="K265" s="2">
        <v>67.207999999999998</v>
      </c>
      <c r="L265" s="2">
        <v>66.968000000000004</v>
      </c>
      <c r="M265" s="2">
        <v>66.727999999999994</v>
      </c>
      <c r="N265" s="2">
        <v>66.507999999999996</v>
      </c>
      <c r="O265" s="2">
        <v>66.317999999999998</v>
      </c>
    </row>
    <row r="266" spans="1:15" x14ac:dyDescent="0.35">
      <c r="A266" s="1">
        <v>45057</v>
      </c>
      <c r="B266" s="2">
        <v>70.796999999999997</v>
      </c>
      <c r="C266" s="2">
        <v>70.396999999999991</v>
      </c>
      <c r="D266" s="2">
        <v>70.006999999999991</v>
      </c>
      <c r="E266" s="2">
        <v>69.656999999999996</v>
      </c>
      <c r="F266" s="2">
        <v>69.316999999999993</v>
      </c>
      <c r="G266" s="2">
        <v>68.997</v>
      </c>
      <c r="H266" s="2">
        <v>68.697000000000003</v>
      </c>
      <c r="I266" s="2">
        <v>68.417000000000002</v>
      </c>
      <c r="J266" s="2">
        <v>68.176999999999992</v>
      </c>
      <c r="K266" s="2">
        <v>67.966999999999999</v>
      </c>
      <c r="L266" s="2">
        <v>67.716999999999999</v>
      </c>
      <c r="M266" s="2">
        <v>67.456999999999994</v>
      </c>
      <c r="N266" s="2">
        <v>67.22699999999999</v>
      </c>
      <c r="O266" s="2">
        <v>67.027000000000001</v>
      </c>
    </row>
    <row r="267" spans="1:15" x14ac:dyDescent="0.35">
      <c r="A267" s="1">
        <v>45056</v>
      </c>
      <c r="B267" s="2">
        <v>72.784999999999997</v>
      </c>
      <c r="C267" s="2">
        <v>72.385000000000005</v>
      </c>
      <c r="D267" s="2">
        <v>71.974999999999994</v>
      </c>
      <c r="E267" s="2">
        <v>71.594999999999999</v>
      </c>
      <c r="F267" s="2">
        <v>71.234999999999999</v>
      </c>
      <c r="G267" s="2">
        <v>70.885000000000005</v>
      </c>
      <c r="H267" s="2">
        <v>70.584999999999994</v>
      </c>
      <c r="I267" s="2">
        <v>70.284999999999997</v>
      </c>
      <c r="J267" s="2">
        <v>70.034999999999997</v>
      </c>
      <c r="K267" s="2">
        <v>69.814999999999998</v>
      </c>
      <c r="L267" s="2">
        <v>69.545000000000002</v>
      </c>
      <c r="M267" s="2">
        <v>69.265000000000001</v>
      </c>
      <c r="N267" s="2">
        <v>69.004999999999995</v>
      </c>
      <c r="O267" s="2">
        <v>68.775000000000006</v>
      </c>
    </row>
    <row r="268" spans="1:15" x14ac:dyDescent="0.35">
      <c r="A268" s="1">
        <v>45055</v>
      </c>
      <c r="B268" s="2">
        <v>73.481999999999999</v>
      </c>
      <c r="C268" s="2">
        <v>73.052000000000007</v>
      </c>
      <c r="D268" s="2">
        <v>72.622</v>
      </c>
      <c r="E268" s="2">
        <v>72.212000000000003</v>
      </c>
      <c r="F268" s="2">
        <v>71.811999999999998</v>
      </c>
      <c r="G268" s="2">
        <v>71.432000000000002</v>
      </c>
      <c r="H268" s="2">
        <v>71.072000000000003</v>
      </c>
      <c r="I268" s="2">
        <v>70.75200000000001</v>
      </c>
      <c r="J268" s="2">
        <v>70.472000000000008</v>
      </c>
      <c r="K268" s="2">
        <v>70.212000000000003</v>
      </c>
      <c r="L268" s="2">
        <v>69.912000000000006</v>
      </c>
      <c r="M268" s="2">
        <v>69.622</v>
      </c>
      <c r="N268" s="2">
        <v>69.341999999999999</v>
      </c>
      <c r="O268" s="2">
        <v>69.091999999999999</v>
      </c>
    </row>
    <row r="269" spans="1:15" x14ac:dyDescent="0.35">
      <c r="A269" s="1">
        <v>45054</v>
      </c>
      <c r="B269" s="2">
        <v>73.935000000000002</v>
      </c>
      <c r="C269" s="2">
        <v>73.495000000000005</v>
      </c>
      <c r="D269" s="2">
        <v>73.055000000000007</v>
      </c>
      <c r="E269" s="2">
        <v>72.625</v>
      </c>
      <c r="F269" s="2">
        <v>72.204999999999998</v>
      </c>
      <c r="G269" s="2">
        <v>71.814999999999998</v>
      </c>
      <c r="H269" s="2">
        <v>71.465000000000003</v>
      </c>
      <c r="I269" s="2">
        <v>71.165000000000006</v>
      </c>
      <c r="J269" s="2">
        <v>70.885000000000005</v>
      </c>
      <c r="K269" s="2">
        <v>70.605000000000004</v>
      </c>
      <c r="L269" s="2">
        <v>70.305000000000007</v>
      </c>
      <c r="M269" s="2">
        <v>70.015000000000001</v>
      </c>
      <c r="N269" s="2">
        <v>69.734999999999999</v>
      </c>
      <c r="O269" s="2">
        <v>69.484999999999999</v>
      </c>
    </row>
    <row r="270" spans="1:15" x14ac:dyDescent="0.35">
      <c r="A270" s="1">
        <v>45051</v>
      </c>
      <c r="B270" s="2">
        <v>72.918000000000006</v>
      </c>
      <c r="C270" s="2">
        <v>72.498000000000005</v>
      </c>
      <c r="D270" s="2">
        <v>72.087999999999994</v>
      </c>
      <c r="E270" s="2">
        <v>71.698000000000008</v>
      </c>
      <c r="F270" s="2">
        <v>71.328000000000003</v>
      </c>
      <c r="G270" s="2">
        <v>70.977999999999994</v>
      </c>
      <c r="H270" s="2">
        <v>70.658000000000001</v>
      </c>
      <c r="I270" s="2">
        <v>70.367999999999995</v>
      </c>
      <c r="J270" s="2">
        <v>70.108000000000004</v>
      </c>
      <c r="K270" s="2">
        <v>69.867999999999995</v>
      </c>
      <c r="L270" s="2">
        <v>69.597999999999999</v>
      </c>
      <c r="M270" s="2">
        <v>69.328000000000003</v>
      </c>
      <c r="N270" s="2">
        <v>69.067999999999998</v>
      </c>
      <c r="O270" s="2">
        <v>68.837999999999994</v>
      </c>
    </row>
    <row r="271" spans="1:15" x14ac:dyDescent="0.35">
      <c r="A271" s="1">
        <v>45050</v>
      </c>
      <c r="B271" s="2">
        <v>71.462000000000003</v>
      </c>
      <c r="C271" s="2">
        <v>71.082000000000008</v>
      </c>
      <c r="D271" s="2">
        <v>70.722000000000008</v>
      </c>
      <c r="E271" s="2">
        <v>70.39200000000001</v>
      </c>
      <c r="F271" s="2">
        <v>70.072000000000003</v>
      </c>
      <c r="G271" s="2">
        <v>69.781999999999996</v>
      </c>
      <c r="H271" s="2">
        <v>69.512</v>
      </c>
      <c r="I271" s="2">
        <v>69.272000000000006</v>
      </c>
      <c r="J271" s="2">
        <v>69.061999999999998</v>
      </c>
      <c r="K271" s="2">
        <v>68.862000000000009</v>
      </c>
      <c r="L271" s="2">
        <v>68.632000000000005</v>
      </c>
      <c r="M271" s="2">
        <v>68.412000000000006</v>
      </c>
      <c r="N271" s="2">
        <v>68.192000000000007</v>
      </c>
      <c r="O271" s="2">
        <v>68.00200000000001</v>
      </c>
    </row>
    <row r="272" spans="1:15" x14ac:dyDescent="0.35">
      <c r="A272" s="1">
        <v>45049</v>
      </c>
      <c r="B272" s="2">
        <v>73.981999999999999</v>
      </c>
      <c r="C272" s="2">
        <v>73.652000000000001</v>
      </c>
      <c r="D272" s="2">
        <v>73.341999999999999</v>
      </c>
      <c r="E272" s="2">
        <v>73.061999999999998</v>
      </c>
      <c r="F272" s="2">
        <v>72.792000000000002</v>
      </c>
      <c r="G272" s="2">
        <v>72.542000000000002</v>
      </c>
      <c r="H272" s="2">
        <v>72.311999999999998</v>
      </c>
      <c r="I272" s="2">
        <v>72.102000000000004</v>
      </c>
      <c r="J272" s="2">
        <v>71.912000000000006</v>
      </c>
      <c r="K272" s="2">
        <v>71.742000000000004</v>
      </c>
      <c r="L272" s="2">
        <v>71.542000000000002</v>
      </c>
      <c r="M272" s="2">
        <v>71.352000000000004</v>
      </c>
      <c r="N272" s="2">
        <v>71.162000000000006</v>
      </c>
      <c r="O272" s="2">
        <v>71.001999999999995</v>
      </c>
    </row>
    <row r="273" spans="1:15" x14ac:dyDescent="0.35">
      <c r="A273" s="1">
        <v>45048</v>
      </c>
      <c r="B273" s="2">
        <v>76.388999999999996</v>
      </c>
      <c r="C273" s="2">
        <v>75.929000000000002</v>
      </c>
      <c r="D273" s="2">
        <v>75.498999999999995</v>
      </c>
      <c r="E273" s="2">
        <v>75.129000000000005</v>
      </c>
      <c r="F273" s="2">
        <v>74.769000000000005</v>
      </c>
      <c r="G273" s="2">
        <v>74.439000000000007</v>
      </c>
      <c r="H273" s="2">
        <v>74.138999999999996</v>
      </c>
      <c r="I273" s="2">
        <v>73.869</v>
      </c>
      <c r="J273" s="2">
        <v>73.629000000000005</v>
      </c>
      <c r="K273" s="2">
        <v>73.429000000000002</v>
      </c>
      <c r="L273" s="2">
        <v>73.189000000000007</v>
      </c>
      <c r="M273" s="2">
        <v>72.959000000000003</v>
      </c>
      <c r="N273" s="2">
        <v>72.748999999999995</v>
      </c>
      <c r="O273" s="2">
        <v>72.558999999999997</v>
      </c>
    </row>
    <row r="274" spans="1:15" x14ac:dyDescent="0.35">
      <c r="A274" s="1">
        <v>45047</v>
      </c>
      <c r="B274" s="2">
        <v>76.84</v>
      </c>
      <c r="C274" s="2">
        <v>76.28</v>
      </c>
      <c r="D274" s="2">
        <v>75.75</v>
      </c>
      <c r="E274" s="2">
        <v>75.27</v>
      </c>
      <c r="F274" s="2">
        <v>74.820000000000007</v>
      </c>
      <c r="G274" s="2">
        <v>74.41</v>
      </c>
      <c r="H274" s="2">
        <v>74.03</v>
      </c>
      <c r="I274" s="2">
        <v>73.680000000000007</v>
      </c>
      <c r="J274" s="2">
        <v>73.36</v>
      </c>
      <c r="K274" s="2">
        <v>73.05</v>
      </c>
      <c r="L274" s="2">
        <v>72.72</v>
      </c>
      <c r="M274" s="2">
        <v>72.42</v>
      </c>
      <c r="N274" s="2">
        <v>72.13000000000001</v>
      </c>
      <c r="O274" s="2">
        <v>71.87</v>
      </c>
    </row>
    <row r="275" spans="1:15" x14ac:dyDescent="0.35">
      <c r="A275" s="1">
        <v>45044</v>
      </c>
      <c r="B275" s="2">
        <v>77.731999999999999</v>
      </c>
      <c r="C275" s="2">
        <v>77.162000000000006</v>
      </c>
      <c r="D275" s="2">
        <v>76.622</v>
      </c>
      <c r="E275" s="2">
        <v>76.122</v>
      </c>
      <c r="F275" s="2">
        <v>75.662000000000006</v>
      </c>
      <c r="G275" s="2">
        <v>75.242000000000004</v>
      </c>
      <c r="H275" s="2">
        <v>74.852000000000004</v>
      </c>
      <c r="I275" s="2">
        <v>74.501999999999995</v>
      </c>
      <c r="J275" s="2">
        <v>74.162000000000006</v>
      </c>
      <c r="K275" s="2">
        <v>73.872</v>
      </c>
      <c r="L275" s="2">
        <v>73.552000000000007</v>
      </c>
      <c r="M275" s="2">
        <v>73.221999999999994</v>
      </c>
      <c r="N275" s="2">
        <v>72.912000000000006</v>
      </c>
      <c r="O275" s="2">
        <v>72.641999999999996</v>
      </c>
    </row>
    <row r="276" spans="1:15" x14ac:dyDescent="0.35">
      <c r="A276" s="1">
        <v>45043</v>
      </c>
      <c r="B276" s="2">
        <v>76.039000000000001</v>
      </c>
      <c r="C276" s="2">
        <v>75.519000000000005</v>
      </c>
      <c r="D276" s="2">
        <v>75.019000000000005</v>
      </c>
      <c r="E276" s="2">
        <v>74.558999999999997</v>
      </c>
      <c r="F276" s="2">
        <v>74.119</v>
      </c>
      <c r="G276" s="2">
        <v>73.719000000000008</v>
      </c>
      <c r="H276" s="2">
        <v>73.349000000000004</v>
      </c>
      <c r="I276" s="2">
        <v>72.998999999999995</v>
      </c>
      <c r="J276" s="2">
        <v>72.709000000000003</v>
      </c>
      <c r="K276" s="2">
        <v>72.448999999999998</v>
      </c>
      <c r="L276" s="2">
        <v>72.138999999999996</v>
      </c>
      <c r="M276" s="2">
        <v>71.838999999999999</v>
      </c>
      <c r="N276" s="2">
        <v>71.558999999999997</v>
      </c>
      <c r="O276" s="2">
        <v>71.299000000000007</v>
      </c>
    </row>
    <row r="277" spans="1:15" x14ac:dyDescent="0.35">
      <c r="A277" s="1">
        <v>45042</v>
      </c>
      <c r="B277" s="2">
        <v>75.971000000000004</v>
      </c>
      <c r="C277" s="2">
        <v>75.471000000000004</v>
      </c>
      <c r="D277" s="2">
        <v>75.010999999999996</v>
      </c>
      <c r="E277" s="2">
        <v>74.591000000000008</v>
      </c>
      <c r="F277" s="2">
        <v>74.171000000000006</v>
      </c>
      <c r="G277" s="2">
        <v>73.801000000000002</v>
      </c>
      <c r="H277" s="2">
        <v>73.451000000000008</v>
      </c>
      <c r="I277" s="2">
        <v>73.131</v>
      </c>
      <c r="J277" s="2">
        <v>72.850999999999999</v>
      </c>
      <c r="K277" s="2">
        <v>72.600999999999999</v>
      </c>
      <c r="L277" s="2">
        <v>72.320999999999998</v>
      </c>
      <c r="M277" s="2">
        <v>72.040999999999997</v>
      </c>
      <c r="N277" s="2">
        <v>71.781000000000006</v>
      </c>
      <c r="O277" s="2">
        <v>71.551000000000002</v>
      </c>
    </row>
    <row r="278" spans="1:15" x14ac:dyDescent="0.35">
      <c r="A278" s="1">
        <v>45041</v>
      </c>
      <c r="B278" s="2">
        <v>78.569000000000003</v>
      </c>
      <c r="C278" s="2">
        <v>77.978999999999999</v>
      </c>
      <c r="D278" s="2">
        <v>77.409000000000006</v>
      </c>
      <c r="E278" s="2">
        <v>76.879000000000005</v>
      </c>
      <c r="F278" s="2">
        <v>76.379000000000005</v>
      </c>
      <c r="G278" s="2">
        <v>75.918999999999997</v>
      </c>
      <c r="H278" s="2">
        <v>75.498999999999995</v>
      </c>
      <c r="I278" s="2">
        <v>75.099000000000004</v>
      </c>
      <c r="J278" s="2">
        <v>74.739000000000004</v>
      </c>
      <c r="K278" s="2">
        <v>74.409000000000006</v>
      </c>
      <c r="L278" s="2">
        <v>74.058999999999997</v>
      </c>
      <c r="M278" s="2">
        <v>73.709000000000003</v>
      </c>
      <c r="N278" s="2">
        <v>73.379000000000005</v>
      </c>
      <c r="O278" s="2">
        <v>73.079000000000008</v>
      </c>
    </row>
    <row r="279" spans="1:15" x14ac:dyDescent="0.35">
      <c r="A279" s="1">
        <v>45040</v>
      </c>
      <c r="B279" s="2">
        <v>80.179000000000002</v>
      </c>
      <c r="C279" s="2">
        <v>79.63900000000001</v>
      </c>
      <c r="D279" s="2">
        <v>79.099000000000004</v>
      </c>
      <c r="E279" s="2">
        <v>78.609000000000009</v>
      </c>
      <c r="F279" s="2">
        <v>78.119</v>
      </c>
      <c r="G279" s="2">
        <v>77.668999999999997</v>
      </c>
      <c r="H279" s="2">
        <v>77.239000000000004</v>
      </c>
      <c r="I279" s="2">
        <v>76.838999999999999</v>
      </c>
      <c r="J279" s="2">
        <v>76.459000000000003</v>
      </c>
      <c r="K279" s="2">
        <v>76.129000000000005</v>
      </c>
      <c r="L279" s="2">
        <v>75.749000000000009</v>
      </c>
      <c r="M279" s="2">
        <v>75.379000000000005</v>
      </c>
      <c r="N279" s="2">
        <v>75.019000000000005</v>
      </c>
      <c r="O279" s="2">
        <v>74.689000000000007</v>
      </c>
    </row>
    <row r="280" spans="1:15" x14ac:dyDescent="0.35">
      <c r="A280" s="1">
        <v>45037</v>
      </c>
      <c r="B280" s="2">
        <v>79.183999999999997</v>
      </c>
      <c r="C280" s="2">
        <v>78.623999999999995</v>
      </c>
      <c r="D280" s="2">
        <v>78.093999999999994</v>
      </c>
      <c r="E280" s="2">
        <v>77.603999999999999</v>
      </c>
      <c r="F280" s="2">
        <v>77.134</v>
      </c>
      <c r="G280" s="2">
        <v>76.694000000000003</v>
      </c>
      <c r="H280" s="2">
        <v>76.284000000000006</v>
      </c>
      <c r="I280" s="2">
        <v>75.903999999999996</v>
      </c>
      <c r="J280" s="2">
        <v>75.564000000000007</v>
      </c>
      <c r="K280" s="2">
        <v>75.233999999999995</v>
      </c>
      <c r="L280" s="2">
        <v>74.873999999999995</v>
      </c>
      <c r="M280" s="2">
        <v>74.524000000000001</v>
      </c>
      <c r="N280" s="2">
        <v>74.194000000000003</v>
      </c>
      <c r="O280" s="2">
        <v>73.894000000000005</v>
      </c>
    </row>
    <row r="281" spans="1:15" x14ac:dyDescent="0.35">
      <c r="A281" s="1">
        <v>45036</v>
      </c>
      <c r="B281" s="2">
        <v>78.769000000000005</v>
      </c>
      <c r="C281" s="2">
        <v>78.168999999999997</v>
      </c>
      <c r="D281" s="2">
        <v>77.609000000000009</v>
      </c>
      <c r="E281" s="2">
        <v>77.088999999999999</v>
      </c>
      <c r="F281" s="2">
        <v>76.588999999999999</v>
      </c>
      <c r="G281" s="2">
        <v>76.13900000000001</v>
      </c>
      <c r="H281" s="2">
        <v>75.719000000000008</v>
      </c>
      <c r="I281" s="2">
        <v>75.308999999999997</v>
      </c>
      <c r="J281" s="2">
        <v>74.948999999999998</v>
      </c>
      <c r="K281" s="2">
        <v>74.588999999999999</v>
      </c>
      <c r="L281" s="2">
        <v>74.209000000000003</v>
      </c>
      <c r="M281" s="2">
        <v>73.838999999999999</v>
      </c>
      <c r="N281" s="2">
        <v>73.489000000000004</v>
      </c>
      <c r="O281" s="2">
        <v>73.159000000000006</v>
      </c>
    </row>
    <row r="282" spans="1:15" x14ac:dyDescent="0.35">
      <c r="A282" s="1">
        <v>45035</v>
      </c>
      <c r="B282" s="2">
        <v>80.358999999999995</v>
      </c>
      <c r="C282" s="2">
        <v>79.718999999999994</v>
      </c>
      <c r="D282" s="2">
        <v>79.108999999999995</v>
      </c>
      <c r="E282" s="2">
        <v>78.548999999999992</v>
      </c>
      <c r="F282" s="2">
        <v>78.018999999999991</v>
      </c>
      <c r="G282" s="2">
        <v>77.509</v>
      </c>
      <c r="H282" s="2">
        <v>77.048999999999992</v>
      </c>
      <c r="I282" s="2">
        <v>76.608999999999995</v>
      </c>
      <c r="J282" s="2">
        <v>76.218999999999994</v>
      </c>
      <c r="K282" s="2">
        <v>75.828999999999994</v>
      </c>
      <c r="L282" s="2">
        <v>75.418999999999997</v>
      </c>
      <c r="M282" s="2">
        <v>75.018999999999991</v>
      </c>
      <c r="N282" s="2">
        <v>74.638999999999996</v>
      </c>
      <c r="O282" s="2">
        <v>74.289000000000001</v>
      </c>
    </row>
    <row r="283" spans="1:15" x14ac:dyDescent="0.35">
      <c r="A283" s="1">
        <v>45034</v>
      </c>
      <c r="B283" s="2">
        <v>80.320999999999998</v>
      </c>
      <c r="C283" s="2">
        <v>79.661000000000001</v>
      </c>
      <c r="D283" s="2">
        <v>79.021000000000001</v>
      </c>
      <c r="E283" s="2">
        <v>78.430999999999997</v>
      </c>
      <c r="F283" s="2">
        <v>77.870999999999995</v>
      </c>
      <c r="G283" s="2">
        <v>77.340999999999994</v>
      </c>
      <c r="H283" s="2">
        <v>76.830999999999989</v>
      </c>
      <c r="I283" s="2">
        <v>76.36099999999999</v>
      </c>
      <c r="J283" s="2">
        <v>75.930999999999997</v>
      </c>
      <c r="K283" s="2">
        <v>75.510999999999996</v>
      </c>
      <c r="L283" s="2">
        <v>75.070999999999998</v>
      </c>
      <c r="M283" s="2">
        <v>74.631</v>
      </c>
      <c r="N283" s="2">
        <v>74.210999999999999</v>
      </c>
      <c r="O283" s="2">
        <v>73.830999999999989</v>
      </c>
    </row>
    <row r="284" spans="1:15" x14ac:dyDescent="0.35">
      <c r="A284" s="1">
        <v>45033</v>
      </c>
      <c r="B284" s="2">
        <v>80.569000000000003</v>
      </c>
      <c r="C284" s="2">
        <v>79.899000000000001</v>
      </c>
      <c r="D284" s="2">
        <v>79.249000000000009</v>
      </c>
      <c r="E284" s="2">
        <v>78.649000000000001</v>
      </c>
      <c r="F284" s="2">
        <v>78.069000000000003</v>
      </c>
      <c r="G284" s="2">
        <v>77.509</v>
      </c>
      <c r="H284" s="2">
        <v>76.978999999999999</v>
      </c>
      <c r="I284" s="2">
        <v>76.489000000000004</v>
      </c>
      <c r="J284" s="2">
        <v>76.049000000000007</v>
      </c>
      <c r="K284" s="2">
        <v>75.629000000000005</v>
      </c>
      <c r="L284" s="2">
        <v>75.169000000000011</v>
      </c>
      <c r="M284" s="2">
        <v>74.728999999999999</v>
      </c>
      <c r="N284" s="2">
        <v>74.309000000000012</v>
      </c>
      <c r="O284" s="2">
        <v>73.909000000000006</v>
      </c>
    </row>
    <row r="285" spans="1:15" x14ac:dyDescent="0.35">
      <c r="A285" s="1">
        <v>45030</v>
      </c>
      <c r="B285" s="2">
        <v>83.582999999999998</v>
      </c>
      <c r="C285" s="2">
        <v>82.853000000000009</v>
      </c>
      <c r="D285" s="2">
        <v>82.143000000000001</v>
      </c>
      <c r="E285" s="2">
        <v>81.472999999999999</v>
      </c>
      <c r="F285" s="2">
        <v>80.823000000000008</v>
      </c>
      <c r="G285" s="2">
        <v>80.213000000000008</v>
      </c>
      <c r="H285" s="2">
        <v>79.662999999999997</v>
      </c>
      <c r="I285" s="2">
        <v>79.132999999999996</v>
      </c>
      <c r="J285" s="2">
        <v>78.662999999999997</v>
      </c>
      <c r="K285" s="2">
        <v>78.203000000000003</v>
      </c>
      <c r="L285" s="2">
        <v>77.722999999999999</v>
      </c>
      <c r="M285" s="2">
        <v>77.243000000000009</v>
      </c>
      <c r="N285" s="2">
        <v>76.783000000000001</v>
      </c>
      <c r="O285" s="2">
        <v>76.353000000000009</v>
      </c>
    </row>
    <row r="286" spans="1:15" x14ac:dyDescent="0.35">
      <c r="A286" s="1">
        <v>45029</v>
      </c>
      <c r="B286" s="2">
        <v>86.525000000000006</v>
      </c>
      <c r="C286" s="2">
        <v>85.795000000000002</v>
      </c>
      <c r="D286" s="2">
        <v>85.084999999999994</v>
      </c>
      <c r="E286" s="2">
        <v>84.435000000000002</v>
      </c>
      <c r="F286" s="2">
        <v>83.805000000000007</v>
      </c>
      <c r="G286" s="2">
        <v>83.215000000000003</v>
      </c>
      <c r="H286" s="2">
        <v>82.644999999999996</v>
      </c>
      <c r="I286" s="2">
        <v>82.135000000000005</v>
      </c>
      <c r="J286" s="2">
        <v>81.685000000000002</v>
      </c>
      <c r="K286" s="2">
        <v>81.234999999999999</v>
      </c>
      <c r="L286" s="2">
        <v>80.754999999999995</v>
      </c>
      <c r="M286" s="2">
        <v>80.284999999999997</v>
      </c>
      <c r="N286" s="2">
        <v>79.834999999999994</v>
      </c>
      <c r="O286" s="2">
        <v>79.424999999999997</v>
      </c>
    </row>
    <row r="287" spans="1:15" x14ac:dyDescent="0.35">
      <c r="A287" s="1">
        <v>45028</v>
      </c>
      <c r="B287" s="2">
        <v>84.634</v>
      </c>
      <c r="C287" s="2">
        <v>83.834000000000003</v>
      </c>
      <c r="D287" s="2">
        <v>83.074000000000012</v>
      </c>
      <c r="E287" s="2">
        <v>82.374000000000009</v>
      </c>
      <c r="F287" s="2">
        <v>81.684000000000012</v>
      </c>
      <c r="G287" s="2">
        <v>81.044000000000011</v>
      </c>
      <c r="H287" s="2">
        <v>80.444000000000003</v>
      </c>
      <c r="I287" s="2">
        <v>79.894000000000005</v>
      </c>
      <c r="J287" s="2">
        <v>79.394000000000005</v>
      </c>
      <c r="K287" s="2">
        <v>78.904000000000011</v>
      </c>
      <c r="L287" s="2">
        <v>78.384</v>
      </c>
      <c r="M287" s="2">
        <v>77.884</v>
      </c>
      <c r="N287" s="2">
        <v>77.414000000000001</v>
      </c>
      <c r="O287" s="2">
        <v>76.984000000000009</v>
      </c>
    </row>
    <row r="288" spans="1:15" x14ac:dyDescent="0.35">
      <c r="A288" s="1">
        <v>45027</v>
      </c>
      <c r="B288" s="2">
        <v>84.07</v>
      </c>
      <c r="C288" s="2">
        <v>83.34</v>
      </c>
      <c r="D288" s="2">
        <v>82.62</v>
      </c>
      <c r="E288" s="2">
        <v>81.92</v>
      </c>
      <c r="F288" s="2">
        <v>81.239999999999995</v>
      </c>
      <c r="G288" s="2">
        <v>80.599999999999994</v>
      </c>
      <c r="H288" s="2">
        <v>80.009999999999991</v>
      </c>
      <c r="I288" s="2">
        <v>79.45</v>
      </c>
      <c r="J288" s="2">
        <v>78.95</v>
      </c>
      <c r="K288" s="2">
        <v>78.48</v>
      </c>
      <c r="L288" s="2">
        <v>77.98</v>
      </c>
      <c r="M288" s="2">
        <v>77.489999999999995</v>
      </c>
      <c r="N288" s="2">
        <v>77.03</v>
      </c>
      <c r="O288" s="2">
        <v>76.61</v>
      </c>
    </row>
    <row r="289" spans="1:15" x14ac:dyDescent="0.35">
      <c r="A289" s="1">
        <v>45026</v>
      </c>
      <c r="B289" s="2">
        <v>83.037999999999997</v>
      </c>
      <c r="C289" s="2">
        <v>82.358000000000004</v>
      </c>
      <c r="D289" s="2">
        <v>81.677999999999997</v>
      </c>
      <c r="E289" s="2">
        <v>81.037999999999997</v>
      </c>
      <c r="F289" s="2">
        <v>80.408000000000001</v>
      </c>
      <c r="G289" s="2">
        <v>79.808000000000007</v>
      </c>
      <c r="H289" s="2">
        <v>79.248000000000005</v>
      </c>
      <c r="I289" s="2">
        <v>78.727999999999994</v>
      </c>
      <c r="J289" s="2">
        <v>78.257999999999996</v>
      </c>
      <c r="K289" s="2">
        <v>77.837999999999994</v>
      </c>
      <c r="L289" s="2">
        <v>77.367999999999995</v>
      </c>
      <c r="M289" s="2">
        <v>76.927999999999997</v>
      </c>
      <c r="N289" s="2">
        <v>76.498000000000005</v>
      </c>
      <c r="O289" s="2">
        <v>76.108000000000004</v>
      </c>
    </row>
    <row r="290" spans="1:15" x14ac:dyDescent="0.35">
      <c r="A290" s="1">
        <v>45023</v>
      </c>
      <c r="B290" s="2">
        <v>83.695999999999998</v>
      </c>
      <c r="C290" s="2">
        <v>82.956000000000003</v>
      </c>
      <c r="D290" s="2">
        <v>82.225999999999999</v>
      </c>
      <c r="E290" s="2">
        <v>81.546000000000006</v>
      </c>
      <c r="F290" s="2">
        <v>80.855999999999995</v>
      </c>
      <c r="G290" s="2">
        <v>80.225999999999999</v>
      </c>
      <c r="H290" s="2">
        <v>79.635999999999996</v>
      </c>
      <c r="I290" s="2">
        <v>79.085999999999999</v>
      </c>
      <c r="J290" s="2">
        <v>78.596000000000004</v>
      </c>
      <c r="K290" s="2">
        <v>78.126000000000005</v>
      </c>
      <c r="L290" s="2">
        <v>77.635999999999996</v>
      </c>
      <c r="M290" s="2">
        <v>77.176000000000002</v>
      </c>
      <c r="N290" s="2">
        <v>76.736000000000004</v>
      </c>
      <c r="O290" s="2">
        <v>76.326000000000008</v>
      </c>
    </row>
    <row r="291" spans="1:15" x14ac:dyDescent="0.35">
      <c r="A291" s="1">
        <v>45022</v>
      </c>
      <c r="B291" s="2">
        <v>83.695999999999998</v>
      </c>
      <c r="C291" s="2">
        <v>82.956000000000003</v>
      </c>
      <c r="D291" s="2">
        <v>82.225999999999999</v>
      </c>
      <c r="E291" s="2">
        <v>81.546000000000006</v>
      </c>
      <c r="F291" s="2">
        <v>80.855999999999995</v>
      </c>
      <c r="G291" s="2">
        <v>80.225999999999999</v>
      </c>
      <c r="H291" s="2">
        <v>79.635999999999996</v>
      </c>
      <c r="I291" s="2">
        <v>79.085999999999999</v>
      </c>
      <c r="J291" s="2">
        <v>78.596000000000004</v>
      </c>
      <c r="K291" s="2">
        <v>78.126000000000005</v>
      </c>
      <c r="L291" s="2">
        <v>77.635999999999996</v>
      </c>
      <c r="M291" s="2">
        <v>77.176000000000002</v>
      </c>
      <c r="N291" s="2">
        <v>76.736000000000004</v>
      </c>
      <c r="O291" s="2">
        <v>76.326000000000008</v>
      </c>
    </row>
    <row r="292" spans="1:15" x14ac:dyDescent="0.35">
      <c r="A292" s="1">
        <v>45021</v>
      </c>
      <c r="B292" s="2">
        <v>84.254000000000005</v>
      </c>
      <c r="C292" s="2">
        <v>83.524000000000001</v>
      </c>
      <c r="D292" s="2">
        <v>82.804000000000002</v>
      </c>
      <c r="E292" s="2">
        <v>82.124000000000009</v>
      </c>
      <c r="F292" s="2">
        <v>81.463999999999999</v>
      </c>
      <c r="G292" s="2">
        <v>80.853999999999999</v>
      </c>
      <c r="H292" s="2">
        <v>80.26400000000001</v>
      </c>
      <c r="I292" s="2">
        <v>79.724000000000004</v>
      </c>
      <c r="J292" s="2">
        <v>79.244</v>
      </c>
      <c r="K292" s="2">
        <v>78.794000000000011</v>
      </c>
      <c r="L292" s="2">
        <v>78.314000000000007</v>
      </c>
      <c r="M292" s="2">
        <v>77.834000000000003</v>
      </c>
      <c r="N292" s="2">
        <v>77.394000000000005</v>
      </c>
      <c r="O292" s="2">
        <v>76.984000000000009</v>
      </c>
    </row>
    <row r="293" spans="1:15" x14ac:dyDescent="0.35">
      <c r="A293" s="1">
        <v>45020</v>
      </c>
      <c r="B293" s="2">
        <v>83.801999999999992</v>
      </c>
      <c r="C293" s="2">
        <v>83.061999999999998</v>
      </c>
      <c r="D293" s="2">
        <v>82.331999999999994</v>
      </c>
      <c r="E293" s="2">
        <v>81.632000000000005</v>
      </c>
      <c r="F293" s="2">
        <v>80.971999999999994</v>
      </c>
      <c r="G293" s="2">
        <v>80.331999999999994</v>
      </c>
      <c r="H293" s="2">
        <v>79.772000000000006</v>
      </c>
      <c r="I293" s="2">
        <v>79.231999999999999</v>
      </c>
      <c r="J293" s="2">
        <v>78.751999999999995</v>
      </c>
      <c r="K293" s="2">
        <v>78.281999999999996</v>
      </c>
      <c r="L293" s="2">
        <v>77.781999999999996</v>
      </c>
      <c r="M293" s="2">
        <v>77.311999999999998</v>
      </c>
      <c r="N293" s="2">
        <v>76.861999999999995</v>
      </c>
      <c r="O293" s="2">
        <v>76.441999999999993</v>
      </c>
    </row>
    <row r="294" spans="1:15" x14ac:dyDescent="0.35">
      <c r="A294" s="1">
        <v>45019</v>
      </c>
      <c r="B294" s="2">
        <v>80.757000000000005</v>
      </c>
      <c r="C294" s="2">
        <v>80.046999999999997</v>
      </c>
      <c r="D294" s="2">
        <v>79.346999999999994</v>
      </c>
      <c r="E294" s="2">
        <v>78.686999999999998</v>
      </c>
      <c r="F294" s="2">
        <v>78.046999999999997</v>
      </c>
      <c r="G294" s="2">
        <v>77.436999999999998</v>
      </c>
      <c r="H294" s="2">
        <v>76.876999999999995</v>
      </c>
      <c r="I294" s="2">
        <v>76.367000000000004</v>
      </c>
      <c r="J294" s="2">
        <v>75.897000000000006</v>
      </c>
      <c r="K294" s="2">
        <v>75.447000000000003</v>
      </c>
      <c r="L294" s="2">
        <v>74.966999999999999</v>
      </c>
      <c r="M294" s="2">
        <v>74.486999999999995</v>
      </c>
      <c r="N294" s="2">
        <v>74.027000000000001</v>
      </c>
      <c r="O294" s="2">
        <v>73.606999999999999</v>
      </c>
    </row>
    <row r="295" spans="1:15" x14ac:dyDescent="0.35">
      <c r="A295" s="1">
        <v>45016</v>
      </c>
      <c r="B295" s="2">
        <v>77.046999999999997</v>
      </c>
      <c r="C295" s="2">
        <v>76.557000000000002</v>
      </c>
      <c r="D295" s="2">
        <v>76.066999999999993</v>
      </c>
      <c r="E295" s="2">
        <v>75.596999999999994</v>
      </c>
      <c r="F295" s="2">
        <v>75.146999999999991</v>
      </c>
      <c r="G295" s="2">
        <v>74.706999999999994</v>
      </c>
      <c r="H295" s="2">
        <v>74.307000000000002</v>
      </c>
      <c r="I295" s="2">
        <v>73.936999999999998</v>
      </c>
      <c r="J295" s="2">
        <v>73.606999999999999</v>
      </c>
      <c r="K295" s="2">
        <v>73.277000000000001</v>
      </c>
      <c r="L295" s="2">
        <v>72.917000000000002</v>
      </c>
      <c r="M295" s="2">
        <v>72.576999999999998</v>
      </c>
      <c r="N295" s="2">
        <v>72.247</v>
      </c>
      <c r="O295" s="2">
        <v>71.947000000000003</v>
      </c>
    </row>
    <row r="296" spans="1:15" x14ac:dyDescent="0.35">
      <c r="A296" s="1">
        <v>45015</v>
      </c>
      <c r="B296" s="2">
        <v>76.052000000000007</v>
      </c>
      <c r="C296" s="2">
        <v>75.591999999999999</v>
      </c>
      <c r="D296" s="2">
        <v>75.152000000000001</v>
      </c>
      <c r="E296" s="2">
        <v>74.731999999999999</v>
      </c>
      <c r="F296" s="2">
        <v>74.322000000000003</v>
      </c>
      <c r="G296" s="2">
        <v>73.932000000000002</v>
      </c>
      <c r="H296" s="2">
        <v>73.572000000000003</v>
      </c>
      <c r="I296" s="2">
        <v>73.242000000000004</v>
      </c>
      <c r="J296" s="2">
        <v>72.942000000000007</v>
      </c>
      <c r="K296" s="2">
        <v>72.652000000000001</v>
      </c>
      <c r="L296" s="2">
        <v>72.332000000000008</v>
      </c>
      <c r="M296" s="2">
        <v>72.022000000000006</v>
      </c>
      <c r="N296" s="2">
        <v>71.731999999999999</v>
      </c>
      <c r="O296" s="2">
        <v>71.462000000000003</v>
      </c>
    </row>
    <row r="297" spans="1:15" x14ac:dyDescent="0.35">
      <c r="A297" s="1">
        <v>45014</v>
      </c>
      <c r="B297" s="2">
        <v>74.740000000000009</v>
      </c>
      <c r="C297" s="2">
        <v>74.34</v>
      </c>
      <c r="D297" s="2">
        <v>73.95</v>
      </c>
      <c r="E297" s="2">
        <v>73.580000000000013</v>
      </c>
      <c r="F297" s="2">
        <v>73.220000000000013</v>
      </c>
      <c r="G297" s="2">
        <v>72.88000000000001</v>
      </c>
      <c r="H297" s="2">
        <v>72.570000000000007</v>
      </c>
      <c r="I297" s="2">
        <v>72.28</v>
      </c>
      <c r="J297" s="2">
        <v>72.02000000000001</v>
      </c>
      <c r="K297" s="2">
        <v>71.73</v>
      </c>
      <c r="L297" s="2">
        <v>71.440000000000012</v>
      </c>
      <c r="M297" s="2">
        <v>71.17</v>
      </c>
      <c r="N297" s="2">
        <v>70.92</v>
      </c>
      <c r="O297" s="2">
        <v>70.690000000000012</v>
      </c>
    </row>
    <row r="298" spans="1:15" x14ac:dyDescent="0.35">
      <c r="A298" s="1">
        <v>45013</v>
      </c>
      <c r="B298" s="2">
        <v>75.100999999999999</v>
      </c>
      <c r="C298" s="2">
        <v>74.721000000000004</v>
      </c>
      <c r="D298" s="2">
        <v>74.361000000000004</v>
      </c>
      <c r="E298" s="2">
        <v>74.021000000000001</v>
      </c>
      <c r="F298" s="2">
        <v>73.671000000000006</v>
      </c>
      <c r="G298" s="2">
        <v>73.331000000000003</v>
      </c>
      <c r="H298" s="2">
        <v>73.021000000000001</v>
      </c>
      <c r="I298" s="2">
        <v>72.721000000000004</v>
      </c>
      <c r="J298" s="2">
        <v>72.460999999999999</v>
      </c>
      <c r="K298" s="2">
        <v>72.191000000000003</v>
      </c>
      <c r="L298" s="2">
        <v>71.891000000000005</v>
      </c>
      <c r="M298" s="2">
        <v>71.600999999999999</v>
      </c>
      <c r="N298" s="2">
        <v>71.331000000000003</v>
      </c>
      <c r="O298" s="2">
        <v>71.081000000000003</v>
      </c>
    </row>
    <row r="299" spans="1:15" x14ac:dyDescent="0.35">
      <c r="A299" s="1">
        <v>45012</v>
      </c>
      <c r="B299" s="2">
        <v>74.826999999999998</v>
      </c>
      <c r="C299" s="2">
        <v>74.457000000000008</v>
      </c>
      <c r="D299" s="2">
        <v>74.106999999999999</v>
      </c>
      <c r="E299" s="2">
        <v>73.777000000000001</v>
      </c>
      <c r="F299" s="2">
        <v>73.436999999999998</v>
      </c>
      <c r="G299" s="2">
        <v>73.106999999999999</v>
      </c>
      <c r="H299" s="2">
        <v>72.807000000000002</v>
      </c>
      <c r="I299" s="2">
        <v>72.527000000000001</v>
      </c>
      <c r="J299" s="2">
        <v>72.277000000000001</v>
      </c>
      <c r="K299" s="2">
        <v>72.007000000000005</v>
      </c>
      <c r="L299" s="2">
        <v>71.727000000000004</v>
      </c>
      <c r="M299" s="2">
        <v>71.447000000000003</v>
      </c>
      <c r="N299" s="2">
        <v>71.186999999999998</v>
      </c>
      <c r="O299" s="2">
        <v>70.947000000000003</v>
      </c>
    </row>
    <row r="300" spans="1:15" x14ac:dyDescent="0.35">
      <c r="A300" s="1">
        <v>45009</v>
      </c>
      <c r="B300" s="2">
        <v>71.290000000000006</v>
      </c>
      <c r="C300" s="2">
        <v>70.990000000000009</v>
      </c>
      <c r="D300" s="2">
        <v>70.7</v>
      </c>
      <c r="E300" s="2">
        <v>70.430000000000007</v>
      </c>
      <c r="F300" s="2">
        <v>70.150000000000006</v>
      </c>
      <c r="G300" s="2">
        <v>69.89</v>
      </c>
      <c r="H300" s="2">
        <v>69.66</v>
      </c>
      <c r="I300" s="2">
        <v>69.45</v>
      </c>
      <c r="J300" s="2">
        <v>69.27</v>
      </c>
      <c r="K300" s="2">
        <v>69.08</v>
      </c>
      <c r="L300" s="2">
        <v>68.86</v>
      </c>
      <c r="M300" s="2">
        <v>68.66</v>
      </c>
      <c r="N300" s="2">
        <v>68.48</v>
      </c>
      <c r="O300" s="2">
        <v>68.320000000000007</v>
      </c>
    </row>
    <row r="301" spans="1:15" x14ac:dyDescent="0.35">
      <c r="A301" s="1">
        <v>45008</v>
      </c>
      <c r="B301" s="2">
        <v>72.131</v>
      </c>
      <c r="C301" s="2">
        <v>71.820999999999998</v>
      </c>
      <c r="D301" s="2">
        <v>71.510999999999996</v>
      </c>
      <c r="E301" s="2">
        <v>71.200999999999993</v>
      </c>
      <c r="F301" s="2">
        <v>70.900999999999996</v>
      </c>
      <c r="G301" s="2">
        <v>70.600999999999999</v>
      </c>
      <c r="H301" s="2">
        <v>70.340999999999994</v>
      </c>
      <c r="I301" s="2">
        <v>70.11099999999999</v>
      </c>
      <c r="J301" s="2">
        <v>69.900999999999996</v>
      </c>
      <c r="K301" s="2">
        <v>69.661000000000001</v>
      </c>
      <c r="L301" s="2">
        <v>69.420999999999992</v>
      </c>
      <c r="M301" s="2">
        <v>69.190999999999988</v>
      </c>
      <c r="N301" s="2">
        <v>68.980999999999995</v>
      </c>
      <c r="O301" s="2">
        <v>68.800999999999988</v>
      </c>
    </row>
    <row r="302" spans="1:15" x14ac:dyDescent="0.35">
      <c r="A302" s="1">
        <v>45007</v>
      </c>
      <c r="B302" s="2">
        <v>72.864000000000004</v>
      </c>
      <c r="C302" s="2">
        <v>72.513999999999996</v>
      </c>
      <c r="D302" s="2">
        <v>72.153999999999996</v>
      </c>
      <c r="E302" s="2">
        <v>71.804000000000002</v>
      </c>
      <c r="F302" s="2">
        <v>71.454000000000008</v>
      </c>
      <c r="G302" s="2">
        <v>71.114000000000004</v>
      </c>
      <c r="H302" s="2">
        <v>70.814000000000007</v>
      </c>
      <c r="I302" s="2">
        <v>70.543999999999997</v>
      </c>
      <c r="J302" s="2">
        <v>70.304000000000002</v>
      </c>
      <c r="K302" s="2">
        <v>70.054000000000002</v>
      </c>
      <c r="L302" s="2">
        <v>69.793999999999997</v>
      </c>
      <c r="M302" s="2">
        <v>69.543999999999997</v>
      </c>
      <c r="N302" s="2">
        <v>69.314000000000007</v>
      </c>
      <c r="O302" s="2">
        <v>69.103999999999999</v>
      </c>
    </row>
    <row r="303" spans="1:15" x14ac:dyDescent="0.35">
      <c r="A303" s="1">
        <v>45006</v>
      </c>
      <c r="B303" s="2">
        <v>71.575000000000003</v>
      </c>
      <c r="C303" s="2">
        <v>71.274999999999991</v>
      </c>
      <c r="D303" s="2">
        <v>70.974999999999994</v>
      </c>
      <c r="E303" s="2">
        <v>70.655000000000001</v>
      </c>
      <c r="F303" s="2">
        <v>70.355000000000004</v>
      </c>
      <c r="G303" s="2">
        <v>70.064999999999998</v>
      </c>
      <c r="H303" s="2">
        <v>69.814999999999998</v>
      </c>
      <c r="I303" s="2">
        <v>69.594999999999999</v>
      </c>
      <c r="J303" s="2">
        <v>69.405000000000001</v>
      </c>
      <c r="K303" s="2">
        <v>69.215000000000003</v>
      </c>
      <c r="L303" s="2">
        <v>68.984999999999999</v>
      </c>
      <c r="M303" s="2">
        <v>68.765000000000001</v>
      </c>
      <c r="N303" s="2">
        <v>68.575000000000003</v>
      </c>
      <c r="O303" s="2">
        <v>68.405000000000001</v>
      </c>
    </row>
    <row r="304" spans="1:15" x14ac:dyDescent="0.35">
      <c r="A304" s="1">
        <v>45005</v>
      </c>
      <c r="B304" s="2">
        <v>71.321999999999989</v>
      </c>
      <c r="C304" s="2">
        <v>71.10199999999999</v>
      </c>
      <c r="D304" s="2">
        <v>70.872</v>
      </c>
      <c r="E304" s="2">
        <v>70.652000000000001</v>
      </c>
      <c r="F304" s="2">
        <v>70.421999999999997</v>
      </c>
      <c r="G304" s="2">
        <v>70.201999999999998</v>
      </c>
      <c r="H304" s="2">
        <v>70.012</v>
      </c>
      <c r="I304" s="2">
        <v>69.85199999999999</v>
      </c>
      <c r="J304" s="2">
        <v>69.711999999999989</v>
      </c>
      <c r="K304" s="2">
        <v>69.561999999999998</v>
      </c>
      <c r="L304" s="2">
        <v>69.372</v>
      </c>
      <c r="M304" s="2">
        <v>69.191999999999993</v>
      </c>
      <c r="N304" s="2">
        <v>69.031999999999996</v>
      </c>
      <c r="O304" s="2">
        <v>68.891999999999996</v>
      </c>
    </row>
    <row r="305" spans="1:15" x14ac:dyDescent="0.35">
      <c r="A305" s="1">
        <v>45002</v>
      </c>
      <c r="B305" s="2">
        <v>71.024000000000001</v>
      </c>
      <c r="C305" s="2">
        <v>70.823999999999998</v>
      </c>
      <c r="D305" s="2">
        <v>70.614000000000004</v>
      </c>
      <c r="E305" s="2">
        <v>70.403999999999996</v>
      </c>
      <c r="F305" s="2">
        <v>70.194000000000003</v>
      </c>
      <c r="G305" s="2">
        <v>69.994</v>
      </c>
      <c r="H305" s="2">
        <v>69.813999999999993</v>
      </c>
      <c r="I305" s="2">
        <v>69.673999999999992</v>
      </c>
      <c r="J305" s="2">
        <v>69.543999999999997</v>
      </c>
      <c r="K305" s="2">
        <v>69.403999999999996</v>
      </c>
      <c r="L305" s="2">
        <v>69.224000000000004</v>
      </c>
      <c r="M305" s="2">
        <v>69.054000000000002</v>
      </c>
      <c r="N305" s="2">
        <v>68.914000000000001</v>
      </c>
      <c r="O305" s="2">
        <v>68.784000000000006</v>
      </c>
    </row>
    <row r="306" spans="1:15" x14ac:dyDescent="0.35">
      <c r="A306" s="1">
        <v>45001</v>
      </c>
      <c r="B306" s="2">
        <v>72.345999999999989</v>
      </c>
      <c r="C306" s="2">
        <v>72.095999999999989</v>
      </c>
      <c r="D306" s="2">
        <v>71.845999999999989</v>
      </c>
      <c r="E306" s="2">
        <v>71.605999999999995</v>
      </c>
      <c r="F306" s="2">
        <v>71.345999999999989</v>
      </c>
      <c r="G306" s="2">
        <v>71.116</v>
      </c>
      <c r="H306" s="2">
        <v>70.896000000000001</v>
      </c>
      <c r="I306" s="2">
        <v>70.715999999999994</v>
      </c>
      <c r="J306" s="2">
        <v>70.536000000000001</v>
      </c>
      <c r="K306" s="2">
        <v>70.355999999999995</v>
      </c>
      <c r="L306" s="2">
        <v>70.135999999999996</v>
      </c>
      <c r="M306" s="2">
        <v>69.915999999999997</v>
      </c>
      <c r="N306" s="2">
        <v>69.725999999999999</v>
      </c>
      <c r="O306" s="2">
        <v>69.555999999999997</v>
      </c>
    </row>
    <row r="307" spans="1:15" x14ac:dyDescent="0.35">
      <c r="A307" s="1">
        <v>45000</v>
      </c>
      <c r="B307" s="2">
        <v>71.581000000000003</v>
      </c>
      <c r="C307" s="2">
        <v>71.331000000000003</v>
      </c>
      <c r="D307" s="2">
        <v>71.081000000000003</v>
      </c>
      <c r="E307" s="2">
        <v>70.831000000000003</v>
      </c>
      <c r="F307" s="2">
        <v>70.581000000000003</v>
      </c>
      <c r="G307" s="2">
        <v>70.350999999999999</v>
      </c>
      <c r="H307" s="2">
        <v>70.150999999999996</v>
      </c>
      <c r="I307" s="2">
        <v>69.980999999999995</v>
      </c>
      <c r="J307" s="2">
        <v>69.810999999999993</v>
      </c>
      <c r="K307" s="2">
        <v>69.631</v>
      </c>
      <c r="L307" s="2">
        <v>69.420999999999992</v>
      </c>
      <c r="M307" s="2">
        <v>69.210999999999999</v>
      </c>
      <c r="N307" s="2">
        <v>69.040999999999997</v>
      </c>
      <c r="O307" s="2">
        <v>68.891000000000005</v>
      </c>
    </row>
    <row r="308" spans="1:15" x14ac:dyDescent="0.35">
      <c r="A308" s="1">
        <v>44999</v>
      </c>
      <c r="B308" s="2">
        <v>76.239000000000004</v>
      </c>
      <c r="C308" s="2">
        <v>75.909000000000006</v>
      </c>
      <c r="D308" s="2">
        <v>75.579000000000008</v>
      </c>
      <c r="E308" s="2">
        <v>75.239000000000004</v>
      </c>
      <c r="F308" s="2">
        <v>74.899000000000001</v>
      </c>
      <c r="G308" s="2">
        <v>74.588999999999999</v>
      </c>
      <c r="H308" s="2">
        <v>74.308999999999997</v>
      </c>
      <c r="I308" s="2">
        <v>74.058999999999997</v>
      </c>
      <c r="J308" s="2">
        <v>73.819000000000003</v>
      </c>
      <c r="K308" s="2">
        <v>73.539000000000001</v>
      </c>
      <c r="L308" s="2">
        <v>73.259</v>
      </c>
      <c r="M308" s="2">
        <v>72.978999999999999</v>
      </c>
      <c r="N308" s="2">
        <v>72.739000000000004</v>
      </c>
      <c r="O308" s="2">
        <v>72.509</v>
      </c>
    </row>
    <row r="309" spans="1:15" x14ac:dyDescent="0.35">
      <c r="A309" s="1">
        <v>44998</v>
      </c>
      <c r="B309" s="2">
        <v>78.468000000000004</v>
      </c>
      <c r="C309" s="2">
        <v>78.058000000000007</v>
      </c>
      <c r="D309" s="2">
        <v>77.64800000000001</v>
      </c>
      <c r="E309" s="2">
        <v>77.228000000000009</v>
      </c>
      <c r="F309" s="2">
        <v>76.808000000000007</v>
      </c>
      <c r="G309" s="2">
        <v>76.39800000000001</v>
      </c>
      <c r="H309" s="2">
        <v>76.018000000000001</v>
      </c>
      <c r="I309" s="2">
        <v>75.678000000000011</v>
      </c>
      <c r="J309" s="2">
        <v>75.358000000000004</v>
      </c>
      <c r="K309" s="2">
        <v>75.038000000000011</v>
      </c>
      <c r="L309" s="2">
        <v>74.678000000000011</v>
      </c>
      <c r="M309" s="2">
        <v>74.318000000000012</v>
      </c>
      <c r="N309" s="2">
        <v>73.998000000000005</v>
      </c>
      <c r="O309" s="2">
        <v>73.708000000000013</v>
      </c>
    </row>
    <row r="310" spans="1:15" x14ac:dyDescent="0.35">
      <c r="A310" s="1">
        <v>44995</v>
      </c>
      <c r="B310" s="2">
        <v>80.644000000000005</v>
      </c>
      <c r="C310" s="2">
        <v>80.194000000000003</v>
      </c>
      <c r="D310" s="2">
        <v>79.734000000000009</v>
      </c>
      <c r="E310" s="2">
        <v>79.274000000000001</v>
      </c>
      <c r="F310" s="2">
        <v>78.814000000000007</v>
      </c>
      <c r="G310" s="2">
        <v>78.353999999999999</v>
      </c>
      <c r="H310" s="2">
        <v>77.924000000000007</v>
      </c>
      <c r="I310" s="2">
        <v>77.534000000000006</v>
      </c>
      <c r="J310" s="2">
        <v>77.164000000000001</v>
      </c>
      <c r="K310" s="2">
        <v>76.793999999999997</v>
      </c>
      <c r="L310" s="2">
        <v>76.394000000000005</v>
      </c>
      <c r="M310" s="2">
        <v>75.994</v>
      </c>
      <c r="N310" s="2">
        <v>75.634</v>
      </c>
      <c r="O310" s="2">
        <v>75.284000000000006</v>
      </c>
    </row>
    <row r="311" spans="1:15" x14ac:dyDescent="0.35">
      <c r="A311" s="1">
        <v>44994</v>
      </c>
      <c r="B311" s="2">
        <v>80.382000000000005</v>
      </c>
      <c r="C311" s="2">
        <v>79.951999999999998</v>
      </c>
      <c r="D311" s="2">
        <v>79.512</v>
      </c>
      <c r="E311" s="2">
        <v>79.051999999999992</v>
      </c>
      <c r="F311" s="2">
        <v>78.611999999999995</v>
      </c>
      <c r="G311" s="2">
        <v>78.171999999999997</v>
      </c>
      <c r="H311" s="2">
        <v>77.772000000000006</v>
      </c>
      <c r="I311" s="2">
        <v>77.411999999999992</v>
      </c>
      <c r="J311" s="2">
        <v>77.072000000000003</v>
      </c>
      <c r="K311" s="2">
        <v>76.731999999999999</v>
      </c>
      <c r="L311" s="2">
        <v>76.352000000000004</v>
      </c>
      <c r="M311" s="2">
        <v>75.981999999999999</v>
      </c>
      <c r="N311" s="2">
        <v>75.652000000000001</v>
      </c>
      <c r="O311" s="2">
        <v>75.331999999999994</v>
      </c>
    </row>
    <row r="312" spans="1:15" x14ac:dyDescent="0.35">
      <c r="A312" s="1">
        <v>44993</v>
      </c>
      <c r="B312" s="2">
        <v>81.17</v>
      </c>
      <c r="C312" s="2">
        <v>80.720000000000013</v>
      </c>
      <c r="D312" s="2">
        <v>80.27000000000001</v>
      </c>
      <c r="E312" s="2">
        <v>79.81</v>
      </c>
      <c r="F312" s="2">
        <v>79.360000000000014</v>
      </c>
      <c r="G312" s="2">
        <v>78.900000000000006</v>
      </c>
      <c r="H312" s="2">
        <v>78.470000000000013</v>
      </c>
      <c r="I312" s="2">
        <v>78.080000000000013</v>
      </c>
      <c r="J312" s="2">
        <v>77.720000000000013</v>
      </c>
      <c r="K312" s="2">
        <v>77.350000000000009</v>
      </c>
      <c r="L312" s="2">
        <v>76.95</v>
      </c>
      <c r="M312" s="2">
        <v>76.56</v>
      </c>
      <c r="N312" s="2">
        <v>76.2</v>
      </c>
      <c r="O312" s="2">
        <v>75.850000000000009</v>
      </c>
    </row>
    <row r="313" spans="1:15" x14ac:dyDescent="0.35">
      <c r="A313" s="1">
        <v>44992</v>
      </c>
      <c r="B313" s="2">
        <v>81.510999999999996</v>
      </c>
      <c r="C313" s="2">
        <v>81.070999999999998</v>
      </c>
      <c r="D313" s="2">
        <v>80.620999999999995</v>
      </c>
      <c r="E313" s="2">
        <v>80.150999999999996</v>
      </c>
      <c r="F313" s="2">
        <v>79.661000000000001</v>
      </c>
      <c r="G313" s="2">
        <v>79.180999999999997</v>
      </c>
      <c r="H313" s="2">
        <v>78.750999999999991</v>
      </c>
      <c r="I313" s="2">
        <v>78.350999999999999</v>
      </c>
      <c r="J313" s="2">
        <v>77.960999999999999</v>
      </c>
      <c r="K313" s="2">
        <v>77.560999999999993</v>
      </c>
      <c r="L313" s="2">
        <v>77.131</v>
      </c>
      <c r="M313" s="2">
        <v>76.721000000000004</v>
      </c>
      <c r="N313" s="2">
        <v>76.331000000000003</v>
      </c>
      <c r="O313" s="2">
        <v>75.960999999999999</v>
      </c>
    </row>
    <row r="314" spans="1:15" x14ac:dyDescent="0.35">
      <c r="A314" s="1">
        <v>44991</v>
      </c>
      <c r="B314" s="2">
        <v>83.921999999999997</v>
      </c>
      <c r="C314" s="2">
        <v>83.421999999999997</v>
      </c>
      <c r="D314" s="2">
        <v>82.912000000000006</v>
      </c>
      <c r="E314" s="2">
        <v>82.382000000000005</v>
      </c>
      <c r="F314" s="2">
        <v>81.852000000000004</v>
      </c>
      <c r="G314" s="2">
        <v>81.332000000000008</v>
      </c>
      <c r="H314" s="2">
        <v>80.841999999999999</v>
      </c>
      <c r="I314" s="2">
        <v>80.402000000000001</v>
      </c>
      <c r="J314" s="2">
        <v>79.981999999999999</v>
      </c>
      <c r="K314" s="2">
        <v>79.561999999999998</v>
      </c>
      <c r="L314" s="2">
        <v>79.112000000000009</v>
      </c>
      <c r="M314" s="2">
        <v>78.662000000000006</v>
      </c>
      <c r="N314" s="2">
        <v>78.242000000000004</v>
      </c>
      <c r="O314" s="2">
        <v>77.841999999999999</v>
      </c>
    </row>
    <row r="315" spans="1:15" x14ac:dyDescent="0.35">
      <c r="A315" s="1">
        <v>44988</v>
      </c>
      <c r="B315" s="2">
        <v>83.171999999999997</v>
      </c>
      <c r="C315" s="2">
        <v>82.691999999999993</v>
      </c>
      <c r="D315" s="2">
        <v>82.191999999999993</v>
      </c>
      <c r="E315" s="2">
        <v>81.701999999999998</v>
      </c>
      <c r="F315" s="2">
        <v>81.191999999999993</v>
      </c>
      <c r="G315" s="2">
        <v>80.711999999999989</v>
      </c>
      <c r="H315" s="2">
        <v>80.24199999999999</v>
      </c>
      <c r="I315" s="2">
        <v>79.811999999999998</v>
      </c>
      <c r="J315" s="2">
        <v>79.411999999999992</v>
      </c>
      <c r="K315" s="2">
        <v>78.99199999999999</v>
      </c>
      <c r="L315" s="2">
        <v>78.551999999999992</v>
      </c>
      <c r="M315" s="2">
        <v>78.111999999999995</v>
      </c>
      <c r="N315" s="2">
        <v>77.701999999999998</v>
      </c>
      <c r="O315" s="2">
        <v>77.311999999999998</v>
      </c>
    </row>
    <row r="316" spans="1:15" x14ac:dyDescent="0.35">
      <c r="A316" s="1">
        <v>44987</v>
      </c>
      <c r="B316" s="2">
        <v>81.41</v>
      </c>
      <c r="C316" s="2">
        <v>80.949999999999989</v>
      </c>
      <c r="D316" s="2">
        <v>80.47999999999999</v>
      </c>
      <c r="E316" s="2">
        <v>80</v>
      </c>
      <c r="F316" s="2">
        <v>79.52</v>
      </c>
      <c r="G316" s="2">
        <v>79.05</v>
      </c>
      <c r="H316" s="2">
        <v>78.61</v>
      </c>
      <c r="I316" s="2">
        <v>78.199999999999989</v>
      </c>
      <c r="J316" s="2">
        <v>77.819999999999993</v>
      </c>
      <c r="K316" s="2">
        <v>77.419999999999987</v>
      </c>
      <c r="L316" s="2">
        <v>77</v>
      </c>
      <c r="M316" s="2">
        <v>76.58</v>
      </c>
      <c r="N316" s="2">
        <v>76.179999999999993</v>
      </c>
      <c r="O316" s="2">
        <v>75.809999999999988</v>
      </c>
    </row>
    <row r="317" spans="1:15" x14ac:dyDescent="0.35">
      <c r="A317" s="1">
        <v>44986</v>
      </c>
      <c r="B317" s="2">
        <v>80.489999999999995</v>
      </c>
      <c r="C317" s="2">
        <v>79.989999999999995</v>
      </c>
      <c r="D317" s="2">
        <v>79.5</v>
      </c>
      <c r="E317" s="2">
        <v>79.02</v>
      </c>
      <c r="F317" s="2">
        <v>78.52</v>
      </c>
      <c r="G317" s="2">
        <v>78.040000000000006</v>
      </c>
      <c r="H317" s="2">
        <v>77.599999999999994</v>
      </c>
      <c r="I317" s="2">
        <v>77.180000000000007</v>
      </c>
      <c r="J317" s="2">
        <v>76.790000000000006</v>
      </c>
      <c r="K317" s="2">
        <v>76.41</v>
      </c>
      <c r="L317" s="2">
        <v>76</v>
      </c>
      <c r="M317" s="2">
        <v>75.599999999999994</v>
      </c>
      <c r="N317" s="2">
        <v>75.22</v>
      </c>
      <c r="O317" s="2">
        <v>74.87</v>
      </c>
    </row>
    <row r="318" spans="1:15" x14ac:dyDescent="0.35">
      <c r="A318" s="1">
        <v>44985</v>
      </c>
      <c r="B318" s="2">
        <v>79.8</v>
      </c>
      <c r="C318" s="2">
        <v>79.31</v>
      </c>
      <c r="D318" s="2">
        <v>78.819999999999993</v>
      </c>
      <c r="E318" s="2">
        <v>78.34</v>
      </c>
      <c r="F318" s="2">
        <v>77.86</v>
      </c>
      <c r="G318" s="2">
        <v>77.400000000000006</v>
      </c>
      <c r="H318" s="2">
        <v>76.97</v>
      </c>
      <c r="I318" s="2">
        <v>76.569999999999993</v>
      </c>
      <c r="J318" s="2">
        <v>76.19</v>
      </c>
      <c r="K318" s="2">
        <v>75.81</v>
      </c>
      <c r="L318" s="2">
        <v>75.400000000000006</v>
      </c>
      <c r="M318" s="2">
        <v>75.02</v>
      </c>
      <c r="N318" s="2">
        <v>74.66</v>
      </c>
      <c r="O318" s="2">
        <v>74.319999999999993</v>
      </c>
    </row>
    <row r="319" spans="1:15" x14ac:dyDescent="0.35">
      <c r="A319" s="1">
        <v>44984</v>
      </c>
      <c r="B319" s="2">
        <v>78.67</v>
      </c>
      <c r="C319" s="2">
        <v>78.25</v>
      </c>
      <c r="D319" s="2">
        <v>77.81</v>
      </c>
      <c r="E319" s="2">
        <v>77.39</v>
      </c>
      <c r="F319" s="2">
        <v>76.97</v>
      </c>
      <c r="G319" s="2">
        <v>76.569999999999993</v>
      </c>
      <c r="H319" s="2">
        <v>76.2</v>
      </c>
      <c r="I319" s="2">
        <v>75.86</v>
      </c>
      <c r="J319" s="2">
        <v>75.53</v>
      </c>
      <c r="K319" s="2">
        <v>75.19</v>
      </c>
      <c r="L319" s="2">
        <v>74.84</v>
      </c>
      <c r="M319" s="2">
        <v>74.5</v>
      </c>
      <c r="N319" s="2">
        <v>74.17</v>
      </c>
      <c r="O319" s="2">
        <v>73.87</v>
      </c>
    </row>
    <row r="320" spans="1:15" x14ac:dyDescent="0.35">
      <c r="A320" s="1">
        <v>44981</v>
      </c>
      <c r="B320" s="2">
        <v>79.019000000000005</v>
      </c>
      <c r="C320" s="2">
        <v>78.608999999999995</v>
      </c>
      <c r="D320" s="2">
        <v>78.209000000000003</v>
      </c>
      <c r="E320" s="2">
        <v>77.808999999999997</v>
      </c>
      <c r="F320" s="2">
        <v>77.408999999999992</v>
      </c>
      <c r="G320" s="2">
        <v>77.019000000000005</v>
      </c>
      <c r="H320" s="2">
        <v>76.638999999999996</v>
      </c>
      <c r="I320" s="2">
        <v>76.298999999999992</v>
      </c>
      <c r="J320" s="2">
        <v>75.978999999999999</v>
      </c>
      <c r="K320" s="2">
        <v>75.658999999999992</v>
      </c>
      <c r="L320" s="2">
        <v>75.298999999999992</v>
      </c>
      <c r="M320" s="2">
        <v>74.959000000000003</v>
      </c>
      <c r="N320" s="2">
        <v>74.629000000000005</v>
      </c>
      <c r="O320" s="2">
        <v>74.319000000000003</v>
      </c>
    </row>
    <row r="321" spans="1:15" x14ac:dyDescent="0.35">
      <c r="A321" s="1">
        <v>44980</v>
      </c>
      <c r="B321" s="2">
        <v>78.849999999999994</v>
      </c>
      <c r="C321" s="2">
        <v>78.489999999999995</v>
      </c>
      <c r="D321" s="2">
        <v>78.11</v>
      </c>
      <c r="E321" s="2">
        <v>77.75</v>
      </c>
      <c r="F321" s="2">
        <v>77.38</v>
      </c>
      <c r="G321" s="2">
        <v>77.02</v>
      </c>
      <c r="H321" s="2">
        <v>76.69</v>
      </c>
      <c r="I321" s="2">
        <v>76.399999999999991</v>
      </c>
      <c r="J321" s="2">
        <v>76.11</v>
      </c>
      <c r="K321" s="2">
        <v>75.819999999999993</v>
      </c>
      <c r="L321" s="2">
        <v>75.5</v>
      </c>
      <c r="M321" s="2">
        <v>75.19</v>
      </c>
      <c r="N321" s="2">
        <v>74.89</v>
      </c>
      <c r="O321" s="2">
        <v>74.62</v>
      </c>
    </row>
    <row r="322" spans="1:15" x14ac:dyDescent="0.35">
      <c r="A322" s="1">
        <v>44979</v>
      </c>
      <c r="B322" s="2">
        <v>77.971000000000004</v>
      </c>
      <c r="C322" s="2">
        <v>77.631</v>
      </c>
      <c r="D322" s="2">
        <v>77.301000000000002</v>
      </c>
      <c r="E322" s="2">
        <v>76.991</v>
      </c>
      <c r="F322" s="2">
        <v>76.65100000000001</v>
      </c>
      <c r="G322" s="2">
        <v>76.331000000000003</v>
      </c>
      <c r="H322" s="2">
        <v>76.031000000000006</v>
      </c>
      <c r="I322" s="2">
        <v>75.771000000000001</v>
      </c>
      <c r="J322" s="2">
        <v>75.51100000000001</v>
      </c>
      <c r="K322" s="2">
        <v>75.26100000000001</v>
      </c>
      <c r="L322" s="2">
        <v>74.981000000000009</v>
      </c>
      <c r="M322" s="2">
        <v>74.710999999999999</v>
      </c>
      <c r="N322" s="2">
        <v>74.441000000000003</v>
      </c>
      <c r="O322" s="2">
        <v>74.210999999999999</v>
      </c>
    </row>
    <row r="323" spans="1:15" x14ac:dyDescent="0.35">
      <c r="A323" s="1">
        <v>44978</v>
      </c>
      <c r="B323" s="2">
        <v>80.03</v>
      </c>
      <c r="C323" s="2">
        <v>79.61999999999999</v>
      </c>
      <c r="D323" s="2">
        <v>79.22</v>
      </c>
      <c r="E323" s="2">
        <v>78.819999999999993</v>
      </c>
      <c r="F323" s="2">
        <v>78.399999999999991</v>
      </c>
      <c r="G323" s="2">
        <v>78.009999999999991</v>
      </c>
      <c r="H323" s="2">
        <v>77.64</v>
      </c>
      <c r="I323" s="2">
        <v>77.319999999999993</v>
      </c>
      <c r="J323" s="2">
        <v>77.009999999999991</v>
      </c>
      <c r="K323" s="2">
        <v>76.7</v>
      </c>
      <c r="L323" s="2">
        <v>76.36</v>
      </c>
      <c r="M323" s="2">
        <v>76.039999999999992</v>
      </c>
      <c r="N323" s="2">
        <v>75.73</v>
      </c>
      <c r="O323" s="2">
        <v>75.459999999999994</v>
      </c>
    </row>
    <row r="324" spans="1:15" x14ac:dyDescent="0.35">
      <c r="A324" s="1">
        <v>44977</v>
      </c>
      <c r="B324" s="2">
        <v>80.024999999999991</v>
      </c>
      <c r="C324" s="2">
        <v>79.584999999999994</v>
      </c>
      <c r="D324" s="2">
        <v>79.185000000000002</v>
      </c>
      <c r="E324" s="2">
        <v>78.765000000000001</v>
      </c>
      <c r="F324" s="2">
        <v>78.344999999999999</v>
      </c>
      <c r="G324" s="2">
        <v>77.954999999999998</v>
      </c>
      <c r="H324" s="2">
        <v>77.575000000000003</v>
      </c>
      <c r="I324" s="2">
        <v>77.234999999999999</v>
      </c>
      <c r="J324" s="2">
        <v>76.914999999999992</v>
      </c>
      <c r="K324" s="2">
        <v>76.605000000000004</v>
      </c>
      <c r="L324" s="2">
        <v>76.265000000000001</v>
      </c>
      <c r="M324" s="2">
        <v>75.935000000000002</v>
      </c>
      <c r="N324" s="2">
        <v>75.614999999999995</v>
      </c>
      <c r="O324" s="2">
        <v>75.325000000000003</v>
      </c>
    </row>
    <row r="325" spans="1:15" x14ac:dyDescent="0.35">
      <c r="A325" s="1">
        <v>44974</v>
      </c>
      <c r="B325" s="2">
        <v>80.024999999999991</v>
      </c>
      <c r="C325" s="2">
        <v>79.584999999999994</v>
      </c>
      <c r="D325" s="2">
        <v>79.185000000000002</v>
      </c>
      <c r="E325" s="2">
        <v>78.765000000000001</v>
      </c>
      <c r="F325" s="2">
        <v>78.344999999999999</v>
      </c>
      <c r="G325" s="2">
        <v>77.954999999999998</v>
      </c>
      <c r="H325" s="2">
        <v>77.575000000000003</v>
      </c>
      <c r="I325" s="2">
        <v>77.234999999999999</v>
      </c>
      <c r="J325" s="2">
        <v>76.914999999999992</v>
      </c>
      <c r="K325" s="2">
        <v>76.605000000000004</v>
      </c>
      <c r="L325" s="2">
        <v>76.265000000000001</v>
      </c>
      <c r="M325" s="2">
        <v>75.935000000000002</v>
      </c>
      <c r="N325" s="2">
        <v>75.614999999999995</v>
      </c>
      <c r="O325" s="2">
        <v>75.325000000000003</v>
      </c>
    </row>
    <row r="326" spans="1:15" x14ac:dyDescent="0.35">
      <c r="A326" s="1">
        <v>44973</v>
      </c>
      <c r="B326" s="2">
        <v>82.204999999999998</v>
      </c>
      <c r="C326" s="2">
        <v>81.734999999999999</v>
      </c>
      <c r="D326" s="2">
        <v>81.274999999999991</v>
      </c>
      <c r="E326" s="2">
        <v>80.824999999999989</v>
      </c>
      <c r="F326" s="2">
        <v>80.364999999999995</v>
      </c>
      <c r="G326" s="2">
        <v>79.924999999999997</v>
      </c>
      <c r="H326" s="2">
        <v>79.515000000000001</v>
      </c>
      <c r="I326" s="2">
        <v>79.134999999999991</v>
      </c>
      <c r="J326" s="2">
        <v>78.765000000000001</v>
      </c>
      <c r="K326" s="2">
        <v>78.424999999999997</v>
      </c>
      <c r="L326" s="2">
        <v>78.054999999999993</v>
      </c>
      <c r="M326" s="2">
        <v>77.684999999999988</v>
      </c>
      <c r="N326" s="2">
        <v>77.314999999999998</v>
      </c>
      <c r="O326" s="2">
        <v>76.984999999999999</v>
      </c>
    </row>
    <row r="327" spans="1:15" x14ac:dyDescent="0.35">
      <c r="A327" s="1">
        <v>44972</v>
      </c>
      <c r="B327" s="2">
        <v>81.373999999999995</v>
      </c>
      <c r="C327" s="2">
        <v>80.893999999999991</v>
      </c>
      <c r="D327" s="2">
        <v>80.433999999999997</v>
      </c>
      <c r="E327" s="2">
        <v>79.983999999999995</v>
      </c>
      <c r="F327" s="2">
        <v>79.524000000000001</v>
      </c>
      <c r="G327" s="2">
        <v>79.083999999999989</v>
      </c>
      <c r="H327" s="2">
        <v>78.664000000000001</v>
      </c>
      <c r="I327" s="2">
        <v>78.274000000000001</v>
      </c>
      <c r="J327" s="2">
        <v>77.903999999999996</v>
      </c>
      <c r="K327" s="2">
        <v>77.543999999999997</v>
      </c>
      <c r="L327" s="2">
        <v>77.153999999999996</v>
      </c>
      <c r="M327" s="2">
        <v>76.774000000000001</v>
      </c>
      <c r="N327" s="2">
        <v>76.403999999999996</v>
      </c>
      <c r="O327" s="2">
        <v>76.063999999999993</v>
      </c>
    </row>
    <row r="328" spans="1:15" x14ac:dyDescent="0.35">
      <c r="A328" s="1">
        <v>44971</v>
      </c>
      <c r="B328" s="2">
        <v>81.766999999999996</v>
      </c>
      <c r="C328" s="2">
        <v>81.296999999999997</v>
      </c>
      <c r="D328" s="2">
        <v>80.826999999999998</v>
      </c>
      <c r="E328" s="2">
        <v>80.367000000000004</v>
      </c>
      <c r="F328" s="2">
        <v>79.906999999999996</v>
      </c>
      <c r="G328" s="2">
        <v>79.447000000000003</v>
      </c>
      <c r="H328" s="2">
        <v>79.007000000000005</v>
      </c>
      <c r="I328" s="2">
        <v>78.597000000000008</v>
      </c>
      <c r="J328" s="2">
        <v>78.197000000000003</v>
      </c>
      <c r="K328" s="2">
        <v>77.807000000000002</v>
      </c>
      <c r="L328" s="2">
        <v>77.387</v>
      </c>
      <c r="M328" s="2">
        <v>76.987000000000009</v>
      </c>
      <c r="N328" s="2">
        <v>76.587000000000003</v>
      </c>
      <c r="O328" s="2">
        <v>76.227000000000004</v>
      </c>
    </row>
    <row r="329" spans="1:15" x14ac:dyDescent="0.35">
      <c r="A329" s="1">
        <v>44970</v>
      </c>
      <c r="B329" s="2">
        <v>82.597999999999999</v>
      </c>
      <c r="C329" s="2">
        <v>82.067999999999998</v>
      </c>
      <c r="D329" s="2">
        <v>81.537999999999997</v>
      </c>
      <c r="E329" s="2">
        <v>81.027999999999992</v>
      </c>
      <c r="F329" s="2">
        <v>80.518000000000001</v>
      </c>
      <c r="G329" s="2">
        <v>80.018000000000001</v>
      </c>
      <c r="H329" s="2">
        <v>79.527999999999992</v>
      </c>
      <c r="I329" s="2">
        <v>79.057999999999993</v>
      </c>
      <c r="J329" s="2">
        <v>78.637999999999991</v>
      </c>
      <c r="K329" s="2">
        <v>78.238</v>
      </c>
      <c r="L329" s="2">
        <v>77.807999999999993</v>
      </c>
      <c r="M329" s="2">
        <v>77.378</v>
      </c>
      <c r="N329" s="2">
        <v>76.967999999999989</v>
      </c>
      <c r="O329" s="2">
        <v>76.587999999999994</v>
      </c>
    </row>
    <row r="330" spans="1:15" x14ac:dyDescent="0.35">
      <c r="A330" s="1">
        <v>44967</v>
      </c>
      <c r="B330" s="2">
        <v>82.125</v>
      </c>
      <c r="C330" s="2">
        <v>81.585000000000008</v>
      </c>
      <c r="D330" s="2">
        <v>81.045000000000002</v>
      </c>
      <c r="E330" s="2">
        <v>80.515000000000001</v>
      </c>
      <c r="F330" s="2">
        <v>79.975000000000009</v>
      </c>
      <c r="G330" s="2">
        <v>79.445000000000007</v>
      </c>
      <c r="H330" s="2">
        <v>78.945000000000007</v>
      </c>
      <c r="I330" s="2">
        <v>78.484999999999999</v>
      </c>
      <c r="J330" s="2">
        <v>78.015000000000001</v>
      </c>
      <c r="K330" s="2">
        <v>77.615000000000009</v>
      </c>
      <c r="L330" s="2">
        <v>77.174999999999997</v>
      </c>
      <c r="M330" s="2">
        <v>76.734999999999999</v>
      </c>
      <c r="N330" s="2">
        <v>76.325000000000003</v>
      </c>
      <c r="O330" s="2">
        <v>75.945000000000007</v>
      </c>
    </row>
    <row r="331" spans="1:15" x14ac:dyDescent="0.35">
      <c r="A331" s="1">
        <v>44966</v>
      </c>
      <c r="B331" s="2">
        <v>80.832000000000008</v>
      </c>
      <c r="C331" s="2">
        <v>80.322000000000003</v>
      </c>
      <c r="D331" s="2">
        <v>79.812000000000012</v>
      </c>
      <c r="E331" s="2">
        <v>79.332000000000008</v>
      </c>
      <c r="F331" s="2">
        <v>78.852000000000004</v>
      </c>
      <c r="G331" s="2">
        <v>78.372</v>
      </c>
      <c r="H331" s="2">
        <v>77.912000000000006</v>
      </c>
      <c r="I331" s="2">
        <v>77.481999999999999</v>
      </c>
      <c r="J331" s="2">
        <v>77.091999999999999</v>
      </c>
      <c r="K331" s="2">
        <v>76.712000000000003</v>
      </c>
      <c r="L331" s="2">
        <v>76.302000000000007</v>
      </c>
      <c r="M331" s="2">
        <v>75.89200000000001</v>
      </c>
      <c r="N331" s="2">
        <v>75.50200000000001</v>
      </c>
      <c r="O331" s="2">
        <v>75.152000000000001</v>
      </c>
    </row>
    <row r="332" spans="1:15" x14ac:dyDescent="0.35">
      <c r="A332" s="1">
        <v>44965</v>
      </c>
      <c r="B332" s="2">
        <v>81.183999999999997</v>
      </c>
      <c r="C332" s="2">
        <v>80.683999999999997</v>
      </c>
      <c r="D332" s="2">
        <v>80.174000000000007</v>
      </c>
      <c r="E332" s="2">
        <v>79.683999999999997</v>
      </c>
      <c r="F332" s="2">
        <v>79.183999999999997</v>
      </c>
      <c r="G332" s="2">
        <v>78.694000000000003</v>
      </c>
      <c r="H332" s="2">
        <v>78.224000000000004</v>
      </c>
      <c r="I332" s="2">
        <v>77.784000000000006</v>
      </c>
      <c r="J332" s="2">
        <v>77.374000000000009</v>
      </c>
      <c r="K332" s="2">
        <v>76.994</v>
      </c>
      <c r="L332" s="2">
        <v>76.564000000000007</v>
      </c>
      <c r="M332" s="2">
        <v>76.144000000000005</v>
      </c>
      <c r="N332" s="2">
        <v>75.744</v>
      </c>
      <c r="O332" s="2">
        <v>75.374000000000009</v>
      </c>
    </row>
    <row r="333" spans="1:15" x14ac:dyDescent="0.35">
      <c r="A333" s="1">
        <v>44964</v>
      </c>
      <c r="B333" s="2">
        <v>79.979000000000013</v>
      </c>
      <c r="C333" s="2">
        <v>79.509</v>
      </c>
      <c r="D333" s="2">
        <v>79.029000000000011</v>
      </c>
      <c r="E333" s="2">
        <v>78.559000000000012</v>
      </c>
      <c r="F333" s="2">
        <v>78.089000000000013</v>
      </c>
      <c r="G333" s="2">
        <v>77.63900000000001</v>
      </c>
      <c r="H333" s="2">
        <v>77.199000000000012</v>
      </c>
      <c r="I333" s="2">
        <v>76.799000000000007</v>
      </c>
      <c r="J333" s="2">
        <v>76.419000000000011</v>
      </c>
      <c r="K333" s="2">
        <v>76.039000000000001</v>
      </c>
      <c r="L333" s="2">
        <v>75.629000000000005</v>
      </c>
      <c r="M333" s="2">
        <v>75.249000000000009</v>
      </c>
      <c r="N333" s="2">
        <v>74.869000000000014</v>
      </c>
      <c r="O333" s="2">
        <v>74.529000000000011</v>
      </c>
    </row>
    <row r="334" spans="1:15" x14ac:dyDescent="0.35">
      <c r="A334" s="1">
        <v>44963</v>
      </c>
      <c r="B334" s="2">
        <v>77.718000000000004</v>
      </c>
      <c r="C334" s="2">
        <v>77.328000000000003</v>
      </c>
      <c r="D334" s="2">
        <v>76.938000000000002</v>
      </c>
      <c r="E334" s="2">
        <v>76.548000000000002</v>
      </c>
      <c r="F334" s="2">
        <v>76.158000000000001</v>
      </c>
      <c r="G334" s="2">
        <v>75.798000000000002</v>
      </c>
      <c r="H334" s="2">
        <v>75.457999999999998</v>
      </c>
      <c r="I334" s="2">
        <v>75.118000000000009</v>
      </c>
      <c r="J334" s="2">
        <v>74.808000000000007</v>
      </c>
      <c r="K334" s="2">
        <v>74.498000000000005</v>
      </c>
      <c r="L334" s="2">
        <v>74.158000000000001</v>
      </c>
      <c r="M334" s="2">
        <v>73.828000000000003</v>
      </c>
      <c r="N334" s="2">
        <v>73.498000000000005</v>
      </c>
      <c r="O334" s="2">
        <v>73.207999999999998</v>
      </c>
    </row>
    <row r="335" spans="1:15" x14ac:dyDescent="0.35">
      <c r="A335" s="1">
        <v>44960</v>
      </c>
      <c r="B335" s="2">
        <v>76.847000000000008</v>
      </c>
      <c r="C335" s="2">
        <v>76.457000000000008</v>
      </c>
      <c r="D335" s="2">
        <v>76.067000000000007</v>
      </c>
      <c r="E335" s="2">
        <v>75.677000000000007</v>
      </c>
      <c r="F335" s="2">
        <v>75.287000000000006</v>
      </c>
      <c r="G335" s="2">
        <v>74.897000000000006</v>
      </c>
      <c r="H335" s="2">
        <v>74.546999999999997</v>
      </c>
      <c r="I335" s="2">
        <v>74.216999999999999</v>
      </c>
      <c r="J335" s="2">
        <v>73.917000000000002</v>
      </c>
      <c r="K335" s="2">
        <v>73.62700000000001</v>
      </c>
      <c r="L335" s="2">
        <v>73.307000000000002</v>
      </c>
      <c r="M335" s="2">
        <v>72.977000000000004</v>
      </c>
      <c r="N335" s="2">
        <v>72.667000000000002</v>
      </c>
      <c r="O335" s="2">
        <v>72.397000000000006</v>
      </c>
    </row>
    <row r="336" spans="1:15" x14ac:dyDescent="0.35">
      <c r="A336" s="1">
        <v>44959</v>
      </c>
      <c r="B336" s="2">
        <v>76.603999999999999</v>
      </c>
      <c r="C336" s="2">
        <v>76.184000000000012</v>
      </c>
      <c r="D336" s="2">
        <v>75.76400000000001</v>
      </c>
      <c r="E336" s="2">
        <v>75.344000000000008</v>
      </c>
      <c r="F336" s="2">
        <v>74.924000000000007</v>
      </c>
      <c r="G336" s="2">
        <v>74.51400000000001</v>
      </c>
      <c r="H336" s="2">
        <v>74.124000000000009</v>
      </c>
      <c r="I336" s="2">
        <v>73.774000000000001</v>
      </c>
      <c r="J336" s="2">
        <v>73.424000000000007</v>
      </c>
      <c r="K336" s="2">
        <v>73.084000000000003</v>
      </c>
      <c r="L336" s="2">
        <v>72.714000000000013</v>
      </c>
      <c r="M336" s="2">
        <v>72.353999999999999</v>
      </c>
      <c r="N336" s="2">
        <v>72.024000000000001</v>
      </c>
      <c r="O336" s="2">
        <v>71.714000000000013</v>
      </c>
    </row>
    <row r="337" spans="1:15" x14ac:dyDescent="0.35">
      <c r="A337" s="1">
        <v>44958</v>
      </c>
      <c r="B337" s="2">
        <v>78.863</v>
      </c>
      <c r="C337" s="2">
        <v>78.402999999999992</v>
      </c>
      <c r="D337" s="2">
        <v>77.932999999999993</v>
      </c>
      <c r="E337" s="2">
        <v>77.48299999999999</v>
      </c>
      <c r="F337" s="2">
        <v>77.022999999999996</v>
      </c>
      <c r="G337" s="2">
        <v>76.582999999999998</v>
      </c>
      <c r="H337" s="2">
        <v>76.172999999999988</v>
      </c>
      <c r="I337" s="2">
        <v>75.812999999999988</v>
      </c>
      <c r="J337" s="2">
        <v>75.48299999999999</v>
      </c>
      <c r="K337" s="2">
        <v>75.142999999999986</v>
      </c>
      <c r="L337" s="2">
        <v>74.772999999999996</v>
      </c>
      <c r="M337" s="2">
        <v>74.402999999999992</v>
      </c>
      <c r="N337" s="2">
        <v>74.062999999999988</v>
      </c>
      <c r="O337" s="2">
        <v>73.762999999999991</v>
      </c>
    </row>
    <row r="338" spans="1:15" x14ac:dyDescent="0.35">
      <c r="A338" s="1">
        <v>44957</v>
      </c>
      <c r="B338" s="2">
        <v>81.393000000000001</v>
      </c>
      <c r="C338" s="2">
        <v>80.863</v>
      </c>
      <c r="D338" s="2">
        <v>80.332999999999998</v>
      </c>
      <c r="E338" s="2">
        <v>79.822999999999993</v>
      </c>
      <c r="F338" s="2">
        <v>79.292999999999992</v>
      </c>
      <c r="G338" s="2">
        <v>78.792999999999992</v>
      </c>
      <c r="H338" s="2">
        <v>78.322999999999993</v>
      </c>
      <c r="I338" s="2">
        <v>77.902999999999992</v>
      </c>
      <c r="J338" s="2">
        <v>77.512999999999991</v>
      </c>
      <c r="K338" s="2">
        <v>77.12299999999999</v>
      </c>
      <c r="L338" s="2">
        <v>76.692999999999998</v>
      </c>
      <c r="M338" s="2">
        <v>76.283000000000001</v>
      </c>
      <c r="N338" s="2">
        <v>75.912999999999997</v>
      </c>
      <c r="O338" s="2">
        <v>75.563000000000002</v>
      </c>
    </row>
    <row r="339" spans="1:15" x14ac:dyDescent="0.35">
      <c r="A339" s="1">
        <v>44956</v>
      </c>
      <c r="B339" s="2">
        <v>79.850000000000009</v>
      </c>
      <c r="C339" s="2">
        <v>79.300000000000011</v>
      </c>
      <c r="D339" s="2">
        <v>78.77000000000001</v>
      </c>
      <c r="E339" s="2">
        <v>78.25</v>
      </c>
      <c r="F339" s="2">
        <v>77.73</v>
      </c>
      <c r="G339" s="2">
        <v>77.23</v>
      </c>
      <c r="H339" s="2">
        <v>76.78</v>
      </c>
      <c r="I339" s="2">
        <v>76.360000000000014</v>
      </c>
      <c r="J339" s="2">
        <v>75.98</v>
      </c>
      <c r="K339" s="2">
        <v>75.59</v>
      </c>
      <c r="L339" s="2">
        <v>75.160000000000011</v>
      </c>
      <c r="M339" s="2">
        <v>74.75</v>
      </c>
      <c r="N339" s="2">
        <v>74.38000000000001</v>
      </c>
      <c r="O339" s="2">
        <v>74.03</v>
      </c>
    </row>
    <row r="340" spans="1:15" x14ac:dyDescent="0.35">
      <c r="A340" s="1">
        <v>44953</v>
      </c>
      <c r="B340" s="2">
        <v>81.391000000000005</v>
      </c>
      <c r="C340" s="2">
        <v>80.801000000000002</v>
      </c>
      <c r="D340" s="2">
        <v>80.230999999999995</v>
      </c>
      <c r="E340" s="2">
        <v>79.670999999999992</v>
      </c>
      <c r="F340" s="2">
        <v>79.090999999999994</v>
      </c>
      <c r="G340" s="2">
        <v>78.531000000000006</v>
      </c>
      <c r="H340" s="2">
        <v>78.021000000000001</v>
      </c>
      <c r="I340" s="2">
        <v>77.540999999999997</v>
      </c>
      <c r="J340" s="2">
        <v>77.100999999999999</v>
      </c>
      <c r="K340" s="2">
        <v>76.650999999999996</v>
      </c>
      <c r="L340" s="2">
        <v>76.161000000000001</v>
      </c>
      <c r="M340" s="2">
        <v>75.700999999999993</v>
      </c>
      <c r="N340" s="2">
        <v>75.290999999999997</v>
      </c>
      <c r="O340" s="2">
        <v>74.891000000000005</v>
      </c>
    </row>
    <row r="341" spans="1:15" x14ac:dyDescent="0.35">
      <c r="A341" s="1">
        <v>44952</v>
      </c>
      <c r="B341" s="2">
        <v>82.671000000000006</v>
      </c>
      <c r="C341" s="2">
        <v>82.070999999999998</v>
      </c>
      <c r="D341" s="2">
        <v>81.501000000000005</v>
      </c>
      <c r="E341" s="2">
        <v>80.930999999999997</v>
      </c>
      <c r="F341" s="2">
        <v>80.331000000000003</v>
      </c>
      <c r="G341" s="2">
        <v>79.751000000000005</v>
      </c>
      <c r="H341" s="2">
        <v>79.210999999999999</v>
      </c>
      <c r="I341" s="2">
        <v>78.710999999999999</v>
      </c>
      <c r="J341" s="2">
        <v>78.251000000000005</v>
      </c>
      <c r="K341" s="2">
        <v>77.781000000000006</v>
      </c>
      <c r="L341" s="2">
        <v>77.260999999999996</v>
      </c>
      <c r="M341" s="2">
        <v>76.760999999999996</v>
      </c>
      <c r="N341" s="2">
        <v>76.301000000000002</v>
      </c>
      <c r="O341" s="2">
        <v>75.861000000000004</v>
      </c>
    </row>
    <row r="342" spans="1:15" x14ac:dyDescent="0.35">
      <c r="A342" s="1">
        <v>44951</v>
      </c>
      <c r="B342" s="2">
        <v>82.02</v>
      </c>
      <c r="C342" s="2">
        <v>81.47</v>
      </c>
      <c r="D342" s="2">
        <v>80.929999999999993</v>
      </c>
      <c r="E342" s="2">
        <v>80.38</v>
      </c>
      <c r="F342" s="2">
        <v>79.819999999999993</v>
      </c>
      <c r="G342" s="2">
        <v>79.27</v>
      </c>
      <c r="H342" s="2">
        <v>78.78</v>
      </c>
      <c r="I342" s="2">
        <v>78.31</v>
      </c>
      <c r="J342" s="2">
        <v>77.87</v>
      </c>
      <c r="K342" s="2">
        <v>77.429999999999993</v>
      </c>
      <c r="L342" s="2">
        <v>76.95</v>
      </c>
      <c r="M342" s="2">
        <v>76.489999999999995</v>
      </c>
      <c r="N342" s="2">
        <v>76.06</v>
      </c>
      <c r="O342" s="2">
        <v>75.650000000000006</v>
      </c>
    </row>
    <row r="343" spans="1:15" x14ac:dyDescent="0.35">
      <c r="A343" s="1">
        <v>44950</v>
      </c>
      <c r="B343" s="2">
        <v>82.141999999999996</v>
      </c>
      <c r="C343" s="2">
        <v>81.632000000000005</v>
      </c>
      <c r="D343" s="2">
        <v>81.111999999999995</v>
      </c>
      <c r="E343" s="2">
        <v>80.581999999999994</v>
      </c>
      <c r="F343" s="2">
        <v>80.042000000000002</v>
      </c>
      <c r="G343" s="2">
        <v>79.512</v>
      </c>
      <c r="H343" s="2">
        <v>79.031999999999996</v>
      </c>
      <c r="I343" s="2">
        <v>78.561999999999998</v>
      </c>
      <c r="J343" s="2">
        <v>78.132000000000005</v>
      </c>
      <c r="K343" s="2">
        <v>77.712000000000003</v>
      </c>
      <c r="L343" s="2">
        <v>77.242000000000004</v>
      </c>
      <c r="M343" s="2">
        <v>76.781999999999996</v>
      </c>
      <c r="N343" s="2">
        <v>76.352000000000004</v>
      </c>
      <c r="O343" s="2">
        <v>75.941999999999993</v>
      </c>
    </row>
    <row r="344" spans="1:15" x14ac:dyDescent="0.35">
      <c r="A344" s="1">
        <v>44949</v>
      </c>
      <c r="B344" s="2">
        <v>83.644000000000005</v>
      </c>
      <c r="C344" s="2">
        <v>83.114000000000004</v>
      </c>
      <c r="D344" s="2">
        <v>82.584000000000003</v>
      </c>
      <c r="E344" s="2">
        <v>82.044000000000011</v>
      </c>
      <c r="F344" s="2">
        <v>81.494</v>
      </c>
      <c r="G344" s="2">
        <v>80.954000000000008</v>
      </c>
      <c r="H344" s="2">
        <v>80.454000000000008</v>
      </c>
      <c r="I344" s="2">
        <v>79.984000000000009</v>
      </c>
      <c r="J344" s="2">
        <v>79.544000000000011</v>
      </c>
      <c r="K344" s="2">
        <v>79.094000000000008</v>
      </c>
      <c r="L344" s="2">
        <v>78.594000000000008</v>
      </c>
      <c r="M344" s="2">
        <v>78.114000000000004</v>
      </c>
      <c r="N344" s="2">
        <v>77.654000000000011</v>
      </c>
      <c r="O344" s="2">
        <v>77.214000000000013</v>
      </c>
    </row>
    <row r="345" spans="1:15" x14ac:dyDescent="0.35">
      <c r="A345" s="1">
        <v>44946</v>
      </c>
      <c r="B345" s="2">
        <v>83.222999999999999</v>
      </c>
      <c r="C345" s="2">
        <v>82.653000000000006</v>
      </c>
      <c r="D345" s="2">
        <v>82.093000000000004</v>
      </c>
      <c r="E345" s="2">
        <v>81.533000000000001</v>
      </c>
      <c r="F345" s="2">
        <v>80.942999999999998</v>
      </c>
      <c r="G345" s="2">
        <v>80.352999999999994</v>
      </c>
      <c r="H345" s="2">
        <v>79.802999999999997</v>
      </c>
      <c r="I345" s="2">
        <v>79.293000000000006</v>
      </c>
      <c r="J345" s="2">
        <v>78.823000000000008</v>
      </c>
      <c r="K345" s="2">
        <v>78.373000000000005</v>
      </c>
      <c r="L345" s="2">
        <v>77.873000000000005</v>
      </c>
      <c r="M345" s="2">
        <v>77.382999999999996</v>
      </c>
      <c r="N345" s="2">
        <v>76.923000000000002</v>
      </c>
      <c r="O345" s="2">
        <v>76.483000000000004</v>
      </c>
    </row>
    <row r="346" spans="1:15" x14ac:dyDescent="0.35">
      <c r="A346" s="1">
        <v>44945</v>
      </c>
      <c r="B346" s="2">
        <v>82.210000000000008</v>
      </c>
      <c r="C346" s="2">
        <v>81.680000000000007</v>
      </c>
      <c r="D346" s="2">
        <v>81.14</v>
      </c>
      <c r="E346" s="2">
        <v>80.600000000000009</v>
      </c>
      <c r="F346" s="2">
        <v>80.03</v>
      </c>
      <c r="G346" s="2">
        <v>79.48</v>
      </c>
      <c r="H346" s="2">
        <v>78.940000000000012</v>
      </c>
      <c r="I346" s="2">
        <v>78.440000000000012</v>
      </c>
      <c r="J346" s="2">
        <v>78</v>
      </c>
      <c r="K346" s="2">
        <v>77.570000000000007</v>
      </c>
      <c r="L346" s="2">
        <v>77.09</v>
      </c>
      <c r="M346" s="2">
        <v>76.62</v>
      </c>
      <c r="N346" s="2">
        <v>76.180000000000007</v>
      </c>
      <c r="O346" s="2">
        <v>75.760000000000005</v>
      </c>
    </row>
    <row r="347" spans="1:15" x14ac:dyDescent="0.35">
      <c r="A347" s="1">
        <v>44944</v>
      </c>
      <c r="B347" s="2">
        <v>81.001999999999995</v>
      </c>
      <c r="C347" s="2">
        <v>80.462000000000003</v>
      </c>
      <c r="D347" s="2">
        <v>79.921999999999997</v>
      </c>
      <c r="E347" s="2">
        <v>79.391999999999996</v>
      </c>
      <c r="F347" s="2">
        <v>78.841999999999999</v>
      </c>
      <c r="G347" s="2">
        <v>78.311999999999998</v>
      </c>
      <c r="H347" s="2">
        <v>77.801999999999992</v>
      </c>
      <c r="I347" s="2">
        <v>77.322000000000003</v>
      </c>
      <c r="J347" s="2">
        <v>76.881999999999991</v>
      </c>
      <c r="K347" s="2">
        <v>76.451999999999998</v>
      </c>
      <c r="L347" s="2">
        <v>75.981999999999999</v>
      </c>
      <c r="M347" s="2">
        <v>75.531999999999996</v>
      </c>
      <c r="N347" s="2">
        <v>75.091999999999999</v>
      </c>
      <c r="O347" s="2">
        <v>74.682000000000002</v>
      </c>
    </row>
    <row r="348" spans="1:15" x14ac:dyDescent="0.35">
      <c r="A348" s="1">
        <v>44943</v>
      </c>
      <c r="B348" s="2">
        <v>81.703000000000003</v>
      </c>
      <c r="C348" s="2">
        <v>81.132999999999996</v>
      </c>
      <c r="D348" s="2">
        <v>80.563000000000002</v>
      </c>
      <c r="E348" s="2">
        <v>80.012999999999991</v>
      </c>
      <c r="F348" s="2">
        <v>79.432999999999993</v>
      </c>
      <c r="G348" s="2">
        <v>78.863</v>
      </c>
      <c r="H348" s="2">
        <v>78.322999999999993</v>
      </c>
      <c r="I348" s="2">
        <v>77.802999999999997</v>
      </c>
      <c r="J348" s="2">
        <v>77.352999999999994</v>
      </c>
      <c r="K348" s="2">
        <v>76.902999999999992</v>
      </c>
      <c r="L348" s="2">
        <v>76.432999999999993</v>
      </c>
      <c r="M348" s="2">
        <v>75.972999999999999</v>
      </c>
      <c r="N348" s="2">
        <v>75.542999999999992</v>
      </c>
      <c r="O348" s="2">
        <v>75.143000000000001</v>
      </c>
    </row>
    <row r="349" spans="1:15" x14ac:dyDescent="0.35">
      <c r="A349" s="1">
        <v>44942</v>
      </c>
      <c r="B349" s="2">
        <v>81.536999999999992</v>
      </c>
      <c r="C349" s="2">
        <v>81.066999999999993</v>
      </c>
      <c r="D349" s="2">
        <v>80.587000000000003</v>
      </c>
      <c r="E349" s="2">
        <v>80.106999999999999</v>
      </c>
      <c r="F349" s="2">
        <v>79.606999999999999</v>
      </c>
      <c r="G349" s="2">
        <v>79.126999999999995</v>
      </c>
      <c r="H349" s="2">
        <v>78.646999999999991</v>
      </c>
      <c r="I349" s="2">
        <v>78.227000000000004</v>
      </c>
      <c r="J349" s="2">
        <v>77.846999999999994</v>
      </c>
      <c r="K349" s="2">
        <v>77.477000000000004</v>
      </c>
      <c r="L349" s="2">
        <v>77.076999999999998</v>
      </c>
      <c r="M349" s="2">
        <v>76.667000000000002</v>
      </c>
      <c r="N349" s="2">
        <v>76.286999999999992</v>
      </c>
      <c r="O349" s="2">
        <v>75.926999999999992</v>
      </c>
    </row>
    <row r="350" spans="1:15" x14ac:dyDescent="0.35">
      <c r="A350" s="1">
        <v>44939</v>
      </c>
      <c r="B350" s="2">
        <v>81.536999999999992</v>
      </c>
      <c r="C350" s="2">
        <v>81.066999999999993</v>
      </c>
      <c r="D350" s="2">
        <v>80.587000000000003</v>
      </c>
      <c r="E350" s="2">
        <v>80.106999999999999</v>
      </c>
      <c r="F350" s="2">
        <v>79.606999999999999</v>
      </c>
      <c r="G350" s="2">
        <v>79.126999999999995</v>
      </c>
      <c r="H350" s="2">
        <v>78.646999999999991</v>
      </c>
      <c r="I350" s="2">
        <v>78.227000000000004</v>
      </c>
      <c r="J350" s="2">
        <v>77.846999999999994</v>
      </c>
      <c r="K350" s="2">
        <v>77.477000000000004</v>
      </c>
      <c r="L350" s="2">
        <v>77.076999999999998</v>
      </c>
      <c r="M350" s="2">
        <v>76.667000000000002</v>
      </c>
      <c r="N350" s="2">
        <v>76.286999999999992</v>
      </c>
      <c r="O350" s="2">
        <v>75.926999999999992</v>
      </c>
    </row>
    <row r="351" spans="1:15" x14ac:dyDescent="0.35">
      <c r="A351" s="1">
        <v>44938</v>
      </c>
      <c r="B351" s="2">
        <v>80.423000000000002</v>
      </c>
      <c r="C351" s="2">
        <v>80.013000000000005</v>
      </c>
      <c r="D351" s="2">
        <v>79.593000000000004</v>
      </c>
      <c r="E351" s="2">
        <v>79.143000000000001</v>
      </c>
      <c r="F351" s="2">
        <v>78.683000000000007</v>
      </c>
      <c r="G351" s="2">
        <v>78.243000000000009</v>
      </c>
      <c r="H351" s="2">
        <v>77.823000000000008</v>
      </c>
      <c r="I351" s="2">
        <v>77.433000000000007</v>
      </c>
      <c r="J351" s="2">
        <v>77.093000000000004</v>
      </c>
      <c r="K351" s="2">
        <v>76.753</v>
      </c>
      <c r="L351" s="2">
        <v>76.373000000000005</v>
      </c>
      <c r="M351" s="2">
        <v>75.983000000000004</v>
      </c>
      <c r="N351" s="2">
        <v>75.623000000000005</v>
      </c>
      <c r="O351" s="2">
        <v>75.283000000000001</v>
      </c>
    </row>
    <row r="352" spans="1:15" x14ac:dyDescent="0.35">
      <c r="A352" s="1">
        <v>44937</v>
      </c>
      <c r="B352" s="2">
        <v>79.247</v>
      </c>
      <c r="C352" s="2">
        <v>78.876999999999995</v>
      </c>
      <c r="D352" s="2">
        <v>78.486999999999995</v>
      </c>
      <c r="E352" s="2">
        <v>78.086999999999989</v>
      </c>
      <c r="F352" s="2">
        <v>77.676999999999992</v>
      </c>
      <c r="G352" s="2">
        <v>77.277000000000001</v>
      </c>
      <c r="H352" s="2">
        <v>76.887</v>
      </c>
      <c r="I352" s="2">
        <v>76.527000000000001</v>
      </c>
      <c r="J352" s="2">
        <v>76.206999999999994</v>
      </c>
      <c r="K352" s="2">
        <v>75.906999999999996</v>
      </c>
      <c r="L352" s="2">
        <v>75.556999999999988</v>
      </c>
      <c r="M352" s="2">
        <v>75.196999999999989</v>
      </c>
      <c r="N352" s="2">
        <v>74.856999999999999</v>
      </c>
      <c r="O352" s="2">
        <v>74.536999999999992</v>
      </c>
    </row>
    <row r="353" spans="1:15" x14ac:dyDescent="0.35">
      <c r="A353" s="1">
        <v>44936</v>
      </c>
      <c r="B353" s="2">
        <v>77.388000000000005</v>
      </c>
      <c r="C353" s="2">
        <v>77.078000000000003</v>
      </c>
      <c r="D353" s="2">
        <v>76.738</v>
      </c>
      <c r="E353" s="2">
        <v>76.378</v>
      </c>
      <c r="F353" s="2">
        <v>76.007999999999996</v>
      </c>
      <c r="G353" s="2">
        <v>75.658000000000001</v>
      </c>
      <c r="H353" s="2">
        <v>75.307999999999993</v>
      </c>
      <c r="I353" s="2">
        <v>74.988</v>
      </c>
      <c r="J353" s="2">
        <v>74.707999999999998</v>
      </c>
      <c r="K353" s="2">
        <v>74.438000000000002</v>
      </c>
      <c r="L353" s="2">
        <v>74.117999999999995</v>
      </c>
      <c r="M353" s="2">
        <v>73.787999999999997</v>
      </c>
      <c r="N353" s="2">
        <v>73.498000000000005</v>
      </c>
      <c r="O353" s="2">
        <v>73.238</v>
      </c>
    </row>
    <row r="354" spans="1:15" x14ac:dyDescent="0.35">
      <c r="A354" s="1">
        <v>44935</v>
      </c>
      <c r="B354" s="2">
        <v>76.975999999999999</v>
      </c>
      <c r="C354" s="2">
        <v>76.706000000000003</v>
      </c>
      <c r="D354" s="2">
        <v>76.405999999999992</v>
      </c>
      <c r="E354" s="2">
        <v>76.075999999999993</v>
      </c>
      <c r="F354" s="2">
        <v>75.73599999999999</v>
      </c>
      <c r="G354" s="2">
        <v>75.415999999999997</v>
      </c>
      <c r="H354" s="2">
        <v>75.105999999999995</v>
      </c>
      <c r="I354" s="2">
        <v>74.805999999999997</v>
      </c>
      <c r="J354" s="2">
        <v>74.525999999999996</v>
      </c>
      <c r="K354" s="2">
        <v>74.256</v>
      </c>
      <c r="L354" s="2">
        <v>73.935999999999993</v>
      </c>
      <c r="M354" s="2">
        <v>73.625999999999991</v>
      </c>
      <c r="N354" s="2">
        <v>73.335999999999999</v>
      </c>
      <c r="O354" s="2">
        <v>73.066000000000003</v>
      </c>
    </row>
    <row r="355" spans="1:15" x14ac:dyDescent="0.35">
      <c r="A355" s="1">
        <v>44932</v>
      </c>
      <c r="B355" s="2">
        <v>76.03</v>
      </c>
      <c r="C355" s="2">
        <v>75.760000000000005</v>
      </c>
      <c r="D355" s="2">
        <v>75.47</v>
      </c>
      <c r="E355" s="2">
        <v>75.150000000000006</v>
      </c>
      <c r="F355" s="2">
        <v>74.81</v>
      </c>
      <c r="G355" s="2">
        <v>74.490000000000009</v>
      </c>
      <c r="H355" s="2">
        <v>74.180000000000007</v>
      </c>
      <c r="I355" s="2">
        <v>73.89</v>
      </c>
      <c r="J355" s="2">
        <v>73.61</v>
      </c>
      <c r="K355" s="2">
        <v>73.33</v>
      </c>
      <c r="L355" s="2">
        <v>73.010000000000005</v>
      </c>
      <c r="M355" s="2">
        <v>72.72</v>
      </c>
      <c r="N355" s="2">
        <v>72.440000000000012</v>
      </c>
      <c r="O355" s="2">
        <v>72.190000000000012</v>
      </c>
    </row>
    <row r="356" spans="1:15" x14ac:dyDescent="0.35">
      <c r="A356" s="1">
        <v>44931</v>
      </c>
      <c r="B356" s="2">
        <v>76.060999999999993</v>
      </c>
      <c r="C356" s="2">
        <v>75.790999999999997</v>
      </c>
      <c r="D356" s="2">
        <v>75.500999999999991</v>
      </c>
      <c r="E356" s="2">
        <v>75.180999999999997</v>
      </c>
      <c r="F356" s="2">
        <v>74.840999999999994</v>
      </c>
      <c r="G356" s="2">
        <v>74.500999999999991</v>
      </c>
      <c r="H356" s="2">
        <v>74.180999999999997</v>
      </c>
      <c r="I356" s="2">
        <v>73.881</v>
      </c>
      <c r="J356" s="2">
        <v>73.600999999999999</v>
      </c>
      <c r="K356" s="2">
        <v>73.320999999999998</v>
      </c>
      <c r="L356" s="2">
        <v>73.000999999999991</v>
      </c>
      <c r="M356" s="2">
        <v>72.700999999999993</v>
      </c>
      <c r="N356" s="2">
        <v>72.420999999999992</v>
      </c>
      <c r="O356" s="2">
        <v>72.170999999999992</v>
      </c>
    </row>
    <row r="357" spans="1:15" x14ac:dyDescent="0.35">
      <c r="A357" s="1">
        <v>44930</v>
      </c>
      <c r="B357" s="2">
        <v>75.728999999999999</v>
      </c>
      <c r="C357" s="2">
        <v>75.468999999999994</v>
      </c>
      <c r="D357" s="2">
        <v>75.198999999999998</v>
      </c>
      <c r="E357" s="2">
        <v>74.918999999999997</v>
      </c>
      <c r="F357" s="2">
        <v>74.608999999999995</v>
      </c>
      <c r="G357" s="2">
        <v>74.298999999999992</v>
      </c>
      <c r="H357" s="2">
        <v>73.998999999999995</v>
      </c>
      <c r="I357" s="2">
        <v>73.718999999999994</v>
      </c>
      <c r="J357" s="2">
        <v>73.458999999999989</v>
      </c>
      <c r="K357" s="2">
        <v>73.208999999999989</v>
      </c>
      <c r="L357" s="2">
        <v>72.908999999999992</v>
      </c>
      <c r="M357" s="2">
        <v>72.628999999999991</v>
      </c>
      <c r="N357" s="2">
        <v>72.369</v>
      </c>
      <c r="O357" s="2">
        <v>72.138999999999996</v>
      </c>
    </row>
    <row r="358" spans="1:15" x14ac:dyDescent="0.35">
      <c r="A358" s="1">
        <v>44929</v>
      </c>
      <c r="B358" s="2">
        <v>78.644999999999996</v>
      </c>
      <c r="C358" s="2">
        <v>78.215000000000003</v>
      </c>
      <c r="D358" s="2">
        <v>77.795000000000002</v>
      </c>
      <c r="E358" s="2">
        <v>77.375</v>
      </c>
      <c r="F358" s="2">
        <v>76.935000000000002</v>
      </c>
      <c r="G358" s="2">
        <v>76.504999999999995</v>
      </c>
      <c r="H358" s="2">
        <v>76.075000000000003</v>
      </c>
      <c r="I358" s="2">
        <v>75.685000000000002</v>
      </c>
      <c r="J358" s="2">
        <v>75.325000000000003</v>
      </c>
      <c r="K358" s="2">
        <v>74.965000000000003</v>
      </c>
      <c r="L358" s="2">
        <v>74.575000000000003</v>
      </c>
      <c r="M358" s="2">
        <v>74.204999999999998</v>
      </c>
      <c r="N358" s="2">
        <v>73.855000000000004</v>
      </c>
      <c r="O358" s="2">
        <v>73.534999999999997</v>
      </c>
    </row>
    <row r="359" spans="1:15" x14ac:dyDescent="0.35">
      <c r="A359" s="1">
        <v>44928</v>
      </c>
      <c r="B359" s="2">
        <v>78.644999999999996</v>
      </c>
      <c r="C359" s="2">
        <v>78.215000000000003</v>
      </c>
      <c r="D359" s="2">
        <v>77.795000000000002</v>
      </c>
      <c r="E359" s="2">
        <v>77.375</v>
      </c>
      <c r="F359" s="2">
        <v>76.935000000000002</v>
      </c>
      <c r="G359" s="2">
        <v>76.504999999999995</v>
      </c>
      <c r="H359" s="2">
        <v>76.075000000000003</v>
      </c>
      <c r="I359" s="2">
        <v>75.685000000000002</v>
      </c>
      <c r="J359" s="2">
        <v>75.325000000000003</v>
      </c>
      <c r="K359" s="2">
        <v>74.965000000000003</v>
      </c>
      <c r="L359" s="2">
        <v>74.575000000000003</v>
      </c>
      <c r="M359" s="2">
        <v>74.204999999999998</v>
      </c>
      <c r="N359" s="2">
        <v>73.855000000000004</v>
      </c>
      <c r="O359" s="2">
        <v>73.534999999999997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11905-595F-45C2-B80C-16058F664B9F}">
  <dimension ref="A1:O33"/>
  <sheetViews>
    <sheetView workbookViewId="0">
      <selection activeCell="K23" sqref="K23"/>
    </sheetView>
  </sheetViews>
  <sheetFormatPr defaultRowHeight="14.15" x14ac:dyDescent="0.35"/>
  <cols>
    <col min="2" max="2" width="5.640625" bestFit="1" customWidth="1"/>
    <col min="3" max="3" width="14.85546875" customWidth="1"/>
    <col min="10" max="10" width="14.35546875" customWidth="1"/>
  </cols>
  <sheetData>
    <row r="1" spans="1:15" ht="14.6" x14ac:dyDescent="0.35">
      <c r="C1" s="71" t="s">
        <v>74</v>
      </c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</row>
    <row r="2" spans="1:15" ht="14.6" thickBot="1" x14ac:dyDescent="0.4"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</row>
    <row r="3" spans="1:15" x14ac:dyDescent="0.35">
      <c r="A3" s="75">
        <v>45292</v>
      </c>
      <c r="B3" s="72" t="s">
        <v>75</v>
      </c>
      <c r="C3" s="73"/>
      <c r="D3" s="73"/>
      <c r="E3" s="73"/>
      <c r="F3" s="73"/>
      <c r="G3" s="74"/>
      <c r="H3" s="7"/>
      <c r="I3" s="72" t="s">
        <v>107</v>
      </c>
      <c r="J3" s="73"/>
      <c r="K3" s="73"/>
      <c r="L3" s="73"/>
      <c r="M3" s="73"/>
      <c r="N3" s="74"/>
      <c r="O3" s="7"/>
    </row>
    <row r="4" spans="1:15" x14ac:dyDescent="0.35">
      <c r="A4" s="76"/>
      <c r="B4" s="18"/>
      <c r="C4" t="s">
        <v>73</v>
      </c>
      <c r="D4">
        <f>1/12</f>
        <v>8.3333333333333329E-2</v>
      </c>
      <c r="G4" s="12"/>
      <c r="I4" s="18"/>
      <c r="J4" t="s">
        <v>73</v>
      </c>
      <c r="K4">
        <f>2/12</f>
        <v>0.16666666666666666</v>
      </c>
      <c r="N4" s="12"/>
    </row>
    <row r="5" spans="1:15" x14ac:dyDescent="0.35">
      <c r="A5" s="76"/>
      <c r="B5" s="11"/>
      <c r="C5" t="s">
        <v>76</v>
      </c>
      <c r="D5">
        <f>'Spot Prices'!$E$93</f>
        <v>74.25</v>
      </c>
      <c r="G5" s="12"/>
      <c r="I5" s="11"/>
      <c r="J5" t="s">
        <v>76</v>
      </c>
      <c r="K5">
        <f>'Spot Prices'!$E$93</f>
        <v>74.25</v>
      </c>
      <c r="N5" s="12"/>
    </row>
    <row r="6" spans="1:15" x14ac:dyDescent="0.35">
      <c r="A6" s="76"/>
      <c r="B6" s="11"/>
      <c r="C6" t="s">
        <v>87</v>
      </c>
      <c r="D6">
        <f>'Spot Prices'!$E$176</f>
        <v>87.85</v>
      </c>
      <c r="G6" s="12"/>
      <c r="I6" s="11"/>
      <c r="J6" t="s">
        <v>87</v>
      </c>
      <c r="K6">
        <f>'Spot Prices'!$E$176</f>
        <v>87.85</v>
      </c>
      <c r="N6" s="12"/>
    </row>
    <row r="7" spans="1:15" x14ac:dyDescent="0.35">
      <c r="A7" s="76"/>
      <c r="B7" s="11"/>
      <c r="C7" t="s">
        <v>77</v>
      </c>
      <c r="D7" s="8">
        <f>3%</f>
        <v>0.03</v>
      </c>
      <c r="G7" s="12"/>
      <c r="I7" s="11"/>
      <c r="J7" t="s">
        <v>77</v>
      </c>
      <c r="K7" s="8">
        <f>3%</f>
        <v>0.03</v>
      </c>
      <c r="N7" s="12"/>
    </row>
    <row r="8" spans="1:15" x14ac:dyDescent="0.35">
      <c r="A8" s="76"/>
      <c r="B8" s="11"/>
      <c r="C8" t="s">
        <v>78</v>
      </c>
      <c r="D8" s="8">
        <f>75%</f>
        <v>0.75</v>
      </c>
      <c r="G8" s="12"/>
      <c r="I8" s="11"/>
      <c r="J8" t="s">
        <v>78</v>
      </c>
      <c r="K8" s="8">
        <f>75%</f>
        <v>0.75</v>
      </c>
      <c r="N8" s="12"/>
    </row>
    <row r="9" spans="1:15" x14ac:dyDescent="0.35">
      <c r="A9" s="76"/>
      <c r="B9" s="11"/>
      <c r="G9" s="12"/>
      <c r="I9" s="11"/>
      <c r="N9" s="12"/>
    </row>
    <row r="10" spans="1:15" x14ac:dyDescent="0.35">
      <c r="A10" s="76"/>
      <c r="B10" s="11"/>
      <c r="C10" t="s">
        <v>79</v>
      </c>
      <c r="D10">
        <f>(LN(D5/D6)+(D7+0.5*D8^2)*D4)/(D8*SQRT(D4))</f>
        <v>-0.65705018041575036</v>
      </c>
      <c r="G10" s="12"/>
      <c r="I10" s="11"/>
      <c r="J10" t="s">
        <v>79</v>
      </c>
      <c r="K10">
        <f>(LN(K5/K6)+(K7+0.5*K8^2)*K4)/(K8*SQRT(K4))</f>
        <v>-0.37989311788057001</v>
      </c>
      <c r="N10" s="12"/>
    </row>
    <row r="11" spans="1:15" x14ac:dyDescent="0.35">
      <c r="A11" s="76"/>
      <c r="B11" s="11"/>
      <c r="C11" t="s">
        <v>80</v>
      </c>
      <c r="D11">
        <f>D10-D8*SQRT(D4)</f>
        <v>-0.87355653136186007</v>
      </c>
      <c r="G11" s="12"/>
      <c r="I11" s="11"/>
      <c r="J11" t="s">
        <v>80</v>
      </c>
      <c r="K11">
        <f>K10-K8*SQRT(K4)</f>
        <v>-0.68607933572846724</v>
      </c>
      <c r="N11" s="12"/>
    </row>
    <row r="12" spans="1:15" x14ac:dyDescent="0.35">
      <c r="A12" s="76"/>
      <c r="B12" s="11"/>
      <c r="G12" s="12"/>
      <c r="I12" s="11"/>
      <c r="N12" s="12"/>
    </row>
    <row r="13" spans="1:15" x14ac:dyDescent="0.35">
      <c r="A13" s="76"/>
      <c r="B13" s="11"/>
      <c r="C13" t="s">
        <v>81</v>
      </c>
      <c r="D13">
        <f>_xlfn.NORM.S.DIST(D10,TRUE)</f>
        <v>0.25557432557913473</v>
      </c>
      <c r="F13" t="s">
        <v>83</v>
      </c>
      <c r="G13" s="12">
        <f>1-D13</f>
        <v>0.74442567442086527</v>
      </c>
      <c r="I13" s="11"/>
      <c r="J13" t="s">
        <v>81</v>
      </c>
      <c r="K13">
        <f>_xlfn.NORM.S.DIST(K10,TRUE)</f>
        <v>0.35201237809462993</v>
      </c>
      <c r="M13" t="s">
        <v>83</v>
      </c>
      <c r="N13" s="12">
        <f>1-K13</f>
        <v>0.64798762190537007</v>
      </c>
    </row>
    <row r="14" spans="1:15" x14ac:dyDescent="0.35">
      <c r="A14" s="76"/>
      <c r="B14" s="11"/>
      <c r="C14" t="s">
        <v>82</v>
      </c>
      <c r="D14">
        <f>_xlfn.NORM.S.DIST(D11,TRUE)</f>
        <v>0.19117990367719923</v>
      </c>
      <c r="F14" t="s">
        <v>84</v>
      </c>
      <c r="G14" s="12">
        <f>1-D14</f>
        <v>0.80882009632280072</v>
      </c>
      <c r="I14" s="11"/>
      <c r="J14" t="s">
        <v>82</v>
      </c>
      <c r="K14">
        <f>_xlfn.NORM.S.DIST(K11,TRUE)</f>
        <v>0.24633154047332662</v>
      </c>
      <c r="M14" t="s">
        <v>84</v>
      </c>
      <c r="N14" s="12">
        <f>1-K14</f>
        <v>0.75366845952667338</v>
      </c>
    </row>
    <row r="15" spans="1:15" x14ac:dyDescent="0.35">
      <c r="A15" s="76"/>
      <c r="B15" s="11"/>
      <c r="G15" s="12"/>
      <c r="I15" s="11"/>
      <c r="N15" s="12"/>
    </row>
    <row r="16" spans="1:15" x14ac:dyDescent="0.35">
      <c r="A16" s="76"/>
      <c r="B16" s="11"/>
      <c r="C16" t="s">
        <v>85</v>
      </c>
      <c r="D16">
        <f>D5*D13-D6*EXP(-D7*D4)*D14</f>
        <v>2.2231745814060382</v>
      </c>
      <c r="G16" s="12"/>
      <c r="I16" s="11"/>
      <c r="J16" t="s">
        <v>85</v>
      </c>
      <c r="K16">
        <f>K5*K13-K6*EXP(-K7*K4)*K14</f>
        <v>4.604624319549611</v>
      </c>
      <c r="N16" s="12"/>
    </row>
    <row r="17" spans="1:14" ht="14.6" thickBot="1" x14ac:dyDescent="0.4">
      <c r="A17" s="76"/>
      <c r="B17" s="13"/>
      <c r="C17" s="6" t="s">
        <v>86</v>
      </c>
      <c r="D17" s="6">
        <f>D6*EXP(-D7*D4)*G14-D5*G13</f>
        <v>15.603823884022894</v>
      </c>
      <c r="E17" s="6"/>
      <c r="F17" s="6"/>
      <c r="G17" s="14"/>
      <c r="I17" s="13"/>
      <c r="J17" s="6" t="s">
        <v>86</v>
      </c>
      <c r="K17" s="6">
        <f>K6*EXP(-K7*K4)*N14-K5*N13</f>
        <v>17.766470616626748</v>
      </c>
      <c r="L17" s="6"/>
      <c r="M17" s="6"/>
      <c r="N17" s="14"/>
    </row>
    <row r="18" spans="1:14" ht="14.6" thickBot="1" x14ac:dyDescent="0.4"/>
    <row r="19" spans="1:14" x14ac:dyDescent="0.35">
      <c r="A19" s="77">
        <v>45323</v>
      </c>
      <c r="I19" s="72" t="s">
        <v>107</v>
      </c>
      <c r="J19" s="73"/>
      <c r="K19" s="73"/>
      <c r="L19" s="73"/>
      <c r="M19" s="73"/>
      <c r="N19" s="74"/>
    </row>
    <row r="20" spans="1:14" x14ac:dyDescent="0.35">
      <c r="A20" s="78"/>
      <c r="C20" s="7"/>
      <c r="D20" s="7"/>
      <c r="E20" s="7"/>
      <c r="F20" s="7"/>
      <c r="G20" s="7"/>
      <c r="I20" s="18"/>
      <c r="J20" t="s">
        <v>73</v>
      </c>
      <c r="K20">
        <f>1/12</f>
        <v>8.3333333333333329E-2</v>
      </c>
      <c r="N20" s="12"/>
    </row>
    <row r="21" spans="1:14" x14ac:dyDescent="0.35">
      <c r="A21" s="78"/>
      <c r="B21" s="3"/>
      <c r="I21" s="11"/>
      <c r="J21" t="s">
        <v>76</v>
      </c>
      <c r="K21">
        <f>'Spot Prices'!$E$71</f>
        <v>76.319999999999993</v>
      </c>
      <c r="N21" s="12"/>
    </row>
    <row r="22" spans="1:14" x14ac:dyDescent="0.35">
      <c r="A22" s="78"/>
      <c r="I22" s="11"/>
      <c r="J22" t="s">
        <v>87</v>
      </c>
      <c r="K22">
        <f>'Spot Prices'!$E$176</f>
        <v>87.85</v>
      </c>
      <c r="N22" s="12"/>
    </row>
    <row r="23" spans="1:14" x14ac:dyDescent="0.35">
      <c r="A23" s="78"/>
      <c r="I23" s="11"/>
      <c r="J23" t="s">
        <v>77</v>
      </c>
      <c r="K23" s="8">
        <f>3%</f>
        <v>0.03</v>
      </c>
      <c r="N23" s="12"/>
    </row>
    <row r="24" spans="1:14" x14ac:dyDescent="0.35">
      <c r="A24" s="78"/>
      <c r="D24" s="8"/>
      <c r="I24" s="11"/>
      <c r="J24" t="s">
        <v>78</v>
      </c>
      <c r="K24" s="8">
        <f>75%</f>
        <v>0.75</v>
      </c>
      <c r="N24" s="12"/>
    </row>
    <row r="25" spans="1:14" x14ac:dyDescent="0.35">
      <c r="A25" s="78"/>
      <c r="D25" s="8"/>
      <c r="I25" s="11"/>
      <c r="N25" s="12"/>
    </row>
    <row r="26" spans="1:14" x14ac:dyDescent="0.35">
      <c r="A26" s="78"/>
      <c r="I26" s="11"/>
      <c r="J26" t="s">
        <v>79</v>
      </c>
      <c r="K26">
        <f>(LN(K21/K22)+(K23+0.5*K24^2)*K20)/(K24*SQRT(K20))</f>
        <v>-0.53004582540693912</v>
      </c>
      <c r="N26" s="12"/>
    </row>
    <row r="27" spans="1:14" x14ac:dyDescent="0.35">
      <c r="A27" s="78"/>
      <c r="I27" s="11"/>
      <c r="J27" t="s">
        <v>80</v>
      </c>
      <c r="K27">
        <f>K26-K24*SQRT(K20)</f>
        <v>-0.74655217635304871</v>
      </c>
      <c r="N27" s="12"/>
    </row>
    <row r="28" spans="1:14" x14ac:dyDescent="0.35">
      <c r="A28" s="78"/>
      <c r="I28" s="11"/>
      <c r="N28" s="12"/>
    </row>
    <row r="29" spans="1:14" x14ac:dyDescent="0.35">
      <c r="A29" s="78"/>
      <c r="I29" s="11"/>
      <c r="J29" t="s">
        <v>81</v>
      </c>
      <c r="K29">
        <f>_xlfn.NORM.S.DIST(K26,TRUE)</f>
        <v>0.29804007939839516</v>
      </c>
      <c r="M29" t="s">
        <v>83</v>
      </c>
      <c r="N29" s="12">
        <f>1-K29</f>
        <v>0.70195992060160484</v>
      </c>
    </row>
    <row r="30" spans="1:14" x14ac:dyDescent="0.35">
      <c r="A30" s="78"/>
      <c r="I30" s="11"/>
      <c r="J30" t="s">
        <v>82</v>
      </c>
      <c r="K30">
        <f>_xlfn.NORM.S.DIST(K27,TRUE)</f>
        <v>0.22766696264606792</v>
      </c>
      <c r="M30" t="s">
        <v>84</v>
      </c>
      <c r="N30" s="12">
        <f>1-K30</f>
        <v>0.77233303735393211</v>
      </c>
    </row>
    <row r="31" spans="1:14" x14ac:dyDescent="0.35">
      <c r="A31" s="78"/>
      <c r="I31" s="11"/>
      <c r="N31" s="12"/>
    </row>
    <row r="32" spans="1:14" x14ac:dyDescent="0.35">
      <c r="A32" s="78"/>
      <c r="I32" s="11"/>
      <c r="J32" t="s">
        <v>85</v>
      </c>
      <c r="K32">
        <f>K21*K29-K22*EXP(-K23*K20)*K30</f>
        <v>2.7958150982559644</v>
      </c>
      <c r="N32" s="12"/>
    </row>
    <row r="33" spans="1:14" ht="14.6" thickBot="1" x14ac:dyDescent="0.4">
      <c r="A33" s="78"/>
      <c r="I33" s="13"/>
      <c r="J33" s="6" t="s">
        <v>86</v>
      </c>
      <c r="K33" s="6">
        <f>K22*EXP(-K23*K20)*N30-K21*N29</f>
        <v>14.106464400872838</v>
      </c>
      <c r="L33" s="6"/>
      <c r="M33" s="6"/>
      <c r="N33" s="14"/>
    </row>
  </sheetData>
  <mergeCells count="6">
    <mergeCell ref="C1:O1"/>
    <mergeCell ref="B3:G3"/>
    <mergeCell ref="I3:N3"/>
    <mergeCell ref="A3:A17"/>
    <mergeCell ref="A19:A33"/>
    <mergeCell ref="I19:N19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Summary</vt:lpstr>
      <vt:lpstr>Positions</vt:lpstr>
      <vt:lpstr>MtM</vt:lpstr>
      <vt:lpstr>P&amp;L</vt:lpstr>
      <vt:lpstr>Spot Prices</vt:lpstr>
      <vt:lpstr>WTI Future Prices</vt:lpstr>
      <vt:lpstr>LLS Future Price</vt:lpstr>
      <vt:lpstr>Bakken Future Prices</vt:lpstr>
      <vt:lpstr>Q1</vt:lpstr>
      <vt:lpstr>Q2</vt:lpstr>
      <vt:lpstr>Q3</vt:lpstr>
      <vt:lpstr>Q4</vt:lpstr>
      <vt:lpstr>Q5</vt:lpstr>
      <vt:lpstr>Q6</vt:lpstr>
    </vt:vector>
  </TitlesOfParts>
  <Company>Mays Business School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Thompson, Bryan A</dc:creator>
  <cp:lastModifiedBy>Shi, Chunlin</cp:lastModifiedBy>
  <dcterms:created xsi:type="dcterms:W3CDTF">2024-10-01T18:15:22Z</dcterms:created>
  <dcterms:modified xsi:type="dcterms:W3CDTF">2024-10-26T13:28:35Z</dcterms:modified>
</cp:coreProperties>
</file>