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tamucs-my.sharepoint.com/personal/skydebug_tamu_edu/Documents/TAMU/2024 Fall/FINC 661/Homework/"/>
    </mc:Choice>
  </mc:AlternateContent>
  <xr:revisionPtr revIDLastSave="13" documentId="11_AD4D066CA252ABDACC1048CDB914DDFE73EEDF55" xr6:coauthVersionLast="47" xr6:coauthVersionMax="47" xr10:uidLastSave="{3953F545-F46C-44FA-A51B-2AEBDC18D308}"/>
  <bookViews>
    <workbookView xWindow="-108" yWindow="-108" windowWidth="23256" windowHeight="12576" activeTab="3" xr2:uid="{00000000-000D-0000-FFFF-FFFF00000000}"/>
  </bookViews>
  <sheets>
    <sheet name="Question 1" sheetId="1" r:id="rId1"/>
    <sheet name="Question 2" sheetId="2" r:id="rId2"/>
    <sheet name="Question 3" sheetId="3" r:id="rId3"/>
    <sheet name="Question 4" sheetId="4" r:id="rId4"/>
    <sheet name="Question 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4" l="1"/>
  <c r="I16" i="4"/>
  <c r="J16" i="4"/>
  <c r="K16" i="4"/>
  <c r="H16" i="4"/>
  <c r="J14" i="4"/>
  <c r="J15" i="4"/>
  <c r="K7" i="4"/>
  <c r="K6" i="4"/>
  <c r="K15" i="4"/>
  <c r="K14" i="4"/>
  <c r="K3" i="4"/>
  <c r="K4" i="4"/>
  <c r="K5" i="4"/>
  <c r="J7" i="4"/>
  <c r="J6" i="4"/>
  <c r="I6" i="4"/>
  <c r="I7" i="4"/>
  <c r="H8" i="4"/>
  <c r="H7" i="4"/>
  <c r="H6" i="4"/>
  <c r="I14" i="4"/>
  <c r="I15" i="4"/>
  <c r="H15" i="4"/>
  <c r="H14" i="4"/>
  <c r="K13" i="4"/>
  <c r="K12" i="4"/>
  <c r="J13" i="4"/>
  <c r="J12" i="4"/>
  <c r="I13" i="4"/>
  <c r="I12" i="4"/>
  <c r="H13" i="4"/>
  <c r="H12" i="4"/>
  <c r="H33" i="5"/>
  <c r="H12" i="5"/>
  <c r="H13" i="5"/>
  <c r="H14" i="5"/>
  <c r="H15" i="5"/>
  <c r="H16" i="5"/>
  <c r="H17" i="5"/>
  <c r="H18" i="5"/>
  <c r="H19" i="5"/>
  <c r="H20" i="5"/>
  <c r="H21" i="5"/>
  <c r="H22" i="5"/>
  <c r="H23" i="5"/>
  <c r="H24" i="5"/>
  <c r="H25" i="5"/>
  <c r="H26" i="5"/>
  <c r="H27" i="5"/>
  <c r="H28" i="5"/>
  <c r="H29" i="5"/>
  <c r="H30" i="5"/>
  <c r="H31" i="5"/>
  <c r="H32" i="5"/>
  <c r="H11" i="5"/>
  <c r="G12" i="5"/>
  <c r="G13" i="5"/>
  <c r="G14" i="5"/>
  <c r="G15" i="5"/>
  <c r="G16" i="5"/>
  <c r="G17" i="5"/>
  <c r="G18" i="5"/>
  <c r="G19" i="5"/>
  <c r="G20" i="5"/>
  <c r="G21" i="5"/>
  <c r="G22" i="5"/>
  <c r="G23" i="5"/>
  <c r="G24" i="5"/>
  <c r="G25" i="5"/>
  <c r="G26" i="5"/>
  <c r="G27" i="5"/>
  <c r="G28" i="5"/>
  <c r="G29" i="5"/>
  <c r="G30" i="5"/>
  <c r="G31" i="5"/>
  <c r="G32" i="5"/>
  <c r="G11" i="5"/>
  <c r="F12" i="5"/>
  <c r="F13" i="5"/>
  <c r="F14" i="5"/>
  <c r="F15" i="5"/>
  <c r="F16" i="5"/>
  <c r="F17" i="5"/>
  <c r="F18" i="5"/>
  <c r="F19" i="5"/>
  <c r="F20" i="5"/>
  <c r="F21" i="5"/>
  <c r="F22" i="5"/>
  <c r="F23" i="5"/>
  <c r="F24" i="5"/>
  <c r="F25" i="5"/>
  <c r="F26" i="5"/>
  <c r="F27" i="5"/>
  <c r="F28" i="5"/>
  <c r="F29" i="5"/>
  <c r="F30" i="5"/>
  <c r="F31" i="5"/>
  <c r="F32" i="5"/>
  <c r="F11" i="5"/>
  <c r="E12" i="5"/>
  <c r="E13" i="5"/>
  <c r="E14" i="5"/>
  <c r="E15" i="5"/>
  <c r="E16" i="5"/>
  <c r="E17" i="5"/>
  <c r="E18" i="5"/>
  <c r="E19" i="5"/>
  <c r="E20" i="5"/>
  <c r="E21" i="5"/>
  <c r="E22" i="5"/>
  <c r="E23" i="5"/>
  <c r="E24" i="5"/>
  <c r="E25" i="5"/>
  <c r="E26" i="5"/>
  <c r="E27" i="5"/>
  <c r="E28" i="5"/>
  <c r="E29" i="5"/>
  <c r="E30" i="5"/>
  <c r="E31" i="5"/>
  <c r="E32" i="5"/>
  <c r="D12" i="5"/>
  <c r="D13" i="5"/>
  <c r="D14" i="5"/>
  <c r="D15" i="5"/>
  <c r="D16" i="5"/>
  <c r="D17" i="5"/>
  <c r="D18" i="5"/>
  <c r="D19" i="5"/>
  <c r="D20" i="5"/>
  <c r="D21" i="5"/>
  <c r="D22" i="5"/>
  <c r="D23" i="5"/>
  <c r="D24" i="5"/>
  <c r="D25" i="5"/>
  <c r="D26" i="5"/>
  <c r="D27" i="5"/>
  <c r="D28" i="5"/>
  <c r="D29" i="5"/>
  <c r="D30" i="5"/>
  <c r="D31" i="5"/>
  <c r="D32" i="5"/>
  <c r="D11" i="5"/>
  <c r="K8" i="4" l="1"/>
  <c r="J8" i="4"/>
  <c r="I8" i="4"/>
  <c r="J3" i="4"/>
  <c r="J4" i="4"/>
  <c r="J5" i="4"/>
  <c r="J2" i="4"/>
  <c r="I3" i="4"/>
  <c r="I4" i="4"/>
  <c r="I5" i="4"/>
  <c r="I2" i="4"/>
  <c r="H2" i="4"/>
  <c r="H3" i="4"/>
  <c r="H5" i="4"/>
  <c r="H4" i="4"/>
  <c r="K118" i="2"/>
  <c r="L118" i="2"/>
  <c r="M118" i="2"/>
  <c r="K119" i="2"/>
  <c r="L119" i="2"/>
  <c r="M119" i="2"/>
  <c r="K120" i="2"/>
  <c r="L120" i="2"/>
  <c r="M120" i="2"/>
  <c r="K121" i="2"/>
  <c r="L121" i="2"/>
  <c r="M121" i="2"/>
  <c r="K122" i="2"/>
  <c r="L122" i="2"/>
  <c r="M122" i="2"/>
  <c r="K123" i="2"/>
  <c r="L123" i="2"/>
  <c r="M123" i="2"/>
  <c r="K124" i="2"/>
  <c r="L124" i="2"/>
  <c r="M124" i="2"/>
  <c r="K125" i="2"/>
  <c r="L125" i="2"/>
  <c r="M125" i="2"/>
  <c r="K126" i="2"/>
  <c r="L126" i="2"/>
  <c r="M126" i="2"/>
  <c r="K127" i="2"/>
  <c r="L127" i="2"/>
  <c r="M127" i="2"/>
  <c r="K128" i="2"/>
  <c r="L128" i="2"/>
  <c r="M128" i="2"/>
  <c r="K129" i="2"/>
  <c r="L129" i="2"/>
  <c r="M129" i="2"/>
  <c r="K130" i="2"/>
  <c r="L130" i="2"/>
  <c r="M130" i="2"/>
  <c r="K131" i="2"/>
  <c r="L131" i="2"/>
  <c r="M131" i="2"/>
  <c r="K132" i="2"/>
  <c r="L132" i="2"/>
  <c r="M132" i="2"/>
  <c r="K133" i="2"/>
  <c r="L133" i="2"/>
  <c r="M133" i="2"/>
  <c r="K134" i="2"/>
  <c r="L134" i="2"/>
  <c r="M134" i="2"/>
  <c r="K135" i="2"/>
  <c r="L135" i="2"/>
  <c r="M135" i="2"/>
  <c r="K136" i="2"/>
  <c r="L136" i="2"/>
  <c r="M136" i="2"/>
  <c r="K137" i="2"/>
  <c r="L137" i="2"/>
  <c r="M137" i="2"/>
  <c r="K138" i="2"/>
  <c r="L138" i="2"/>
  <c r="M138" i="2"/>
  <c r="K139" i="2"/>
  <c r="L139" i="2"/>
  <c r="M139" i="2"/>
  <c r="K140" i="2"/>
  <c r="L140" i="2"/>
  <c r="M140" i="2"/>
  <c r="K141" i="2"/>
  <c r="L141" i="2"/>
  <c r="M141" i="2"/>
  <c r="K142" i="2"/>
  <c r="L142" i="2"/>
  <c r="M142" i="2"/>
  <c r="K143" i="2"/>
  <c r="L143" i="2"/>
  <c r="M143" i="2"/>
  <c r="K144" i="2"/>
  <c r="L144" i="2"/>
  <c r="M144" i="2"/>
  <c r="K145" i="2"/>
  <c r="L145" i="2"/>
  <c r="M145" i="2"/>
  <c r="K146" i="2"/>
  <c r="L146" i="2"/>
  <c r="M146" i="2"/>
  <c r="K147" i="2"/>
  <c r="L147" i="2"/>
  <c r="M147" i="2"/>
  <c r="K148" i="2"/>
  <c r="L148" i="2"/>
  <c r="M148" i="2"/>
  <c r="K149" i="2"/>
  <c r="L149" i="2"/>
  <c r="M149" i="2"/>
  <c r="K150" i="2"/>
  <c r="L150" i="2"/>
  <c r="M150" i="2"/>
  <c r="K151" i="2"/>
  <c r="L151" i="2"/>
  <c r="M151" i="2"/>
  <c r="K152" i="2"/>
  <c r="L152" i="2"/>
  <c r="M152" i="2"/>
  <c r="K153" i="2"/>
  <c r="L153" i="2"/>
  <c r="M153" i="2"/>
  <c r="K154" i="2"/>
  <c r="L154" i="2"/>
  <c r="M154" i="2"/>
  <c r="K155" i="2"/>
  <c r="L155" i="2"/>
  <c r="M155" i="2"/>
  <c r="K156" i="2"/>
  <c r="L156" i="2"/>
  <c r="M156" i="2"/>
  <c r="K157" i="2"/>
  <c r="L157" i="2"/>
  <c r="M157" i="2"/>
  <c r="K158" i="2"/>
  <c r="L158" i="2"/>
  <c r="M158" i="2"/>
  <c r="K159" i="2"/>
  <c r="L159" i="2"/>
  <c r="M159" i="2"/>
  <c r="K160" i="2"/>
  <c r="L160" i="2"/>
  <c r="M160" i="2"/>
  <c r="K161" i="2"/>
  <c r="L161" i="2"/>
  <c r="M161" i="2"/>
  <c r="K162" i="2"/>
  <c r="L162" i="2"/>
  <c r="M162" i="2"/>
  <c r="K163" i="2"/>
  <c r="L163" i="2"/>
  <c r="M163" i="2"/>
  <c r="K164" i="2"/>
  <c r="L164" i="2"/>
  <c r="M164" i="2"/>
  <c r="K165" i="2"/>
  <c r="L165" i="2"/>
  <c r="M165" i="2"/>
  <c r="K166" i="2"/>
  <c r="L166" i="2"/>
  <c r="M166" i="2"/>
  <c r="K167" i="2"/>
  <c r="L167" i="2"/>
  <c r="M167" i="2"/>
  <c r="K168" i="2"/>
  <c r="L168" i="2"/>
  <c r="M168" i="2"/>
  <c r="K169" i="2"/>
  <c r="L169" i="2"/>
  <c r="M169" i="2"/>
  <c r="K170" i="2"/>
  <c r="L170" i="2"/>
  <c r="M170" i="2"/>
  <c r="K171" i="2"/>
  <c r="L171" i="2"/>
  <c r="M171" i="2"/>
  <c r="K172" i="2"/>
  <c r="L172" i="2"/>
  <c r="M172" i="2"/>
  <c r="K173" i="2"/>
  <c r="L173" i="2"/>
  <c r="M173" i="2"/>
  <c r="K174" i="2"/>
  <c r="L174" i="2"/>
  <c r="M174" i="2"/>
  <c r="K175" i="2"/>
  <c r="L175" i="2"/>
  <c r="M175" i="2"/>
  <c r="K176" i="2"/>
  <c r="L176" i="2"/>
  <c r="M176" i="2"/>
  <c r="K177" i="2"/>
  <c r="L177" i="2"/>
  <c r="M177" i="2"/>
  <c r="K178" i="2"/>
  <c r="L178" i="2"/>
  <c r="M178" i="2"/>
  <c r="K179" i="2"/>
  <c r="L179" i="2"/>
  <c r="M179" i="2"/>
  <c r="K180" i="2"/>
  <c r="L180" i="2"/>
  <c r="M180" i="2"/>
  <c r="K181" i="2"/>
  <c r="L181" i="2"/>
  <c r="M181" i="2"/>
  <c r="K182" i="2"/>
  <c r="L182" i="2"/>
  <c r="M182" i="2"/>
  <c r="K183" i="2"/>
  <c r="L183" i="2"/>
  <c r="M183" i="2"/>
  <c r="K184" i="2"/>
  <c r="L184" i="2"/>
  <c r="M184" i="2"/>
  <c r="K185" i="2"/>
  <c r="L185" i="2"/>
  <c r="M185" i="2"/>
  <c r="K186" i="2"/>
  <c r="L186" i="2"/>
  <c r="M186" i="2"/>
  <c r="K187" i="2"/>
  <c r="L187" i="2"/>
  <c r="M187" i="2"/>
  <c r="K188" i="2"/>
  <c r="L188" i="2"/>
  <c r="M188" i="2"/>
  <c r="K189" i="2"/>
  <c r="L189" i="2"/>
  <c r="M189" i="2"/>
  <c r="K190" i="2"/>
  <c r="L190" i="2"/>
  <c r="M190" i="2"/>
  <c r="K191" i="2"/>
  <c r="L191" i="2"/>
  <c r="M191" i="2"/>
  <c r="K192" i="2"/>
  <c r="L192" i="2"/>
  <c r="M192" i="2"/>
  <c r="K193" i="2"/>
  <c r="L193" i="2"/>
  <c r="M193" i="2"/>
  <c r="K194" i="2"/>
  <c r="L194" i="2"/>
  <c r="M194" i="2"/>
  <c r="K195" i="2"/>
  <c r="L195" i="2"/>
  <c r="M195" i="2"/>
  <c r="K196" i="2"/>
  <c r="L196" i="2"/>
  <c r="M196" i="2"/>
  <c r="K197" i="2"/>
  <c r="L197" i="2"/>
  <c r="M197" i="2"/>
  <c r="K198" i="2"/>
  <c r="L198" i="2"/>
  <c r="M198" i="2"/>
  <c r="K199" i="2"/>
  <c r="L199" i="2"/>
  <c r="M199" i="2"/>
  <c r="K200" i="2"/>
  <c r="L200" i="2"/>
  <c r="M200" i="2"/>
  <c r="K201" i="2"/>
  <c r="L201" i="2"/>
  <c r="M201" i="2"/>
  <c r="K202" i="2"/>
  <c r="L202" i="2"/>
  <c r="M202" i="2"/>
  <c r="K203" i="2"/>
  <c r="L203" i="2"/>
  <c r="M203" i="2"/>
  <c r="K204" i="2"/>
  <c r="L204" i="2"/>
  <c r="M204" i="2"/>
  <c r="K205" i="2"/>
  <c r="L205" i="2"/>
  <c r="M205" i="2"/>
  <c r="K206" i="2"/>
  <c r="L206" i="2"/>
  <c r="M206" i="2"/>
  <c r="K207" i="2"/>
  <c r="L207" i="2"/>
  <c r="M207" i="2"/>
  <c r="K208" i="2"/>
  <c r="L208" i="2"/>
  <c r="M208" i="2"/>
  <c r="K209" i="2"/>
  <c r="L209" i="2"/>
  <c r="M209" i="2"/>
  <c r="K210" i="2"/>
  <c r="L210" i="2"/>
  <c r="M210" i="2"/>
  <c r="K211" i="2"/>
  <c r="L211" i="2"/>
  <c r="M211" i="2"/>
  <c r="K212" i="2"/>
  <c r="L212" i="2"/>
  <c r="M212" i="2"/>
  <c r="K213" i="2"/>
  <c r="L213" i="2"/>
  <c r="M213" i="2"/>
  <c r="K214" i="2"/>
  <c r="L214" i="2"/>
  <c r="M214" i="2"/>
  <c r="K215" i="2"/>
  <c r="L215" i="2"/>
  <c r="M215" i="2"/>
  <c r="K216" i="2"/>
  <c r="L216" i="2"/>
  <c r="M216" i="2"/>
  <c r="K217" i="2"/>
  <c r="L217" i="2"/>
  <c r="M217" i="2"/>
  <c r="L117" i="2"/>
  <c r="M117" i="2"/>
  <c r="K117" i="2"/>
  <c r="H118" i="2"/>
  <c r="I118" i="2"/>
  <c r="J118" i="2"/>
  <c r="H119" i="2"/>
  <c r="I119" i="2"/>
  <c r="J119" i="2"/>
  <c r="H120" i="2"/>
  <c r="I120" i="2"/>
  <c r="J120" i="2"/>
  <c r="H121" i="2"/>
  <c r="I121" i="2"/>
  <c r="J121" i="2"/>
  <c r="H122" i="2"/>
  <c r="I122" i="2"/>
  <c r="J122" i="2"/>
  <c r="H123" i="2"/>
  <c r="I123" i="2"/>
  <c r="J123" i="2"/>
  <c r="H124" i="2"/>
  <c r="I124" i="2"/>
  <c r="J124" i="2"/>
  <c r="H125" i="2"/>
  <c r="I125" i="2"/>
  <c r="J125" i="2"/>
  <c r="H126" i="2"/>
  <c r="I126" i="2"/>
  <c r="J126" i="2"/>
  <c r="H127" i="2"/>
  <c r="I127" i="2"/>
  <c r="J127" i="2"/>
  <c r="H128" i="2"/>
  <c r="I128" i="2"/>
  <c r="J128" i="2"/>
  <c r="H129" i="2"/>
  <c r="I129" i="2"/>
  <c r="J129" i="2"/>
  <c r="H130" i="2"/>
  <c r="I130" i="2"/>
  <c r="J130" i="2"/>
  <c r="H131" i="2"/>
  <c r="I131" i="2"/>
  <c r="J131" i="2"/>
  <c r="H132" i="2"/>
  <c r="I132" i="2"/>
  <c r="J132" i="2"/>
  <c r="H133" i="2"/>
  <c r="I133" i="2"/>
  <c r="J133" i="2"/>
  <c r="H134" i="2"/>
  <c r="I134" i="2"/>
  <c r="J134" i="2"/>
  <c r="H135" i="2"/>
  <c r="I135" i="2"/>
  <c r="J135" i="2"/>
  <c r="H136" i="2"/>
  <c r="I136" i="2"/>
  <c r="J136" i="2"/>
  <c r="H137" i="2"/>
  <c r="I137" i="2"/>
  <c r="J137" i="2"/>
  <c r="H138" i="2"/>
  <c r="I138" i="2"/>
  <c r="J138" i="2"/>
  <c r="H139" i="2"/>
  <c r="I139" i="2"/>
  <c r="J139" i="2"/>
  <c r="H140" i="2"/>
  <c r="I140" i="2"/>
  <c r="J140" i="2"/>
  <c r="H141" i="2"/>
  <c r="I141" i="2"/>
  <c r="J141" i="2"/>
  <c r="H142" i="2"/>
  <c r="I142" i="2"/>
  <c r="J142" i="2"/>
  <c r="H143" i="2"/>
  <c r="I143" i="2"/>
  <c r="J143" i="2"/>
  <c r="H144" i="2"/>
  <c r="I144" i="2"/>
  <c r="J144" i="2"/>
  <c r="H145" i="2"/>
  <c r="I145" i="2"/>
  <c r="J145" i="2"/>
  <c r="H146" i="2"/>
  <c r="I146" i="2"/>
  <c r="J146" i="2"/>
  <c r="H147" i="2"/>
  <c r="I147" i="2"/>
  <c r="J147" i="2"/>
  <c r="H148" i="2"/>
  <c r="I148" i="2"/>
  <c r="J148" i="2"/>
  <c r="H149" i="2"/>
  <c r="I149" i="2"/>
  <c r="J149" i="2"/>
  <c r="H150" i="2"/>
  <c r="I150" i="2"/>
  <c r="J150" i="2"/>
  <c r="H151" i="2"/>
  <c r="I151" i="2"/>
  <c r="J151" i="2"/>
  <c r="H152" i="2"/>
  <c r="I152" i="2"/>
  <c r="J152" i="2"/>
  <c r="H153" i="2"/>
  <c r="I153" i="2"/>
  <c r="J153" i="2"/>
  <c r="H154" i="2"/>
  <c r="I154" i="2"/>
  <c r="J154" i="2"/>
  <c r="H155" i="2"/>
  <c r="I155" i="2"/>
  <c r="J155" i="2"/>
  <c r="H156" i="2"/>
  <c r="I156" i="2"/>
  <c r="J156" i="2"/>
  <c r="H157" i="2"/>
  <c r="I157" i="2"/>
  <c r="J157" i="2"/>
  <c r="H158" i="2"/>
  <c r="I158" i="2"/>
  <c r="J158" i="2"/>
  <c r="H159" i="2"/>
  <c r="I159" i="2"/>
  <c r="J159" i="2"/>
  <c r="H160" i="2"/>
  <c r="I160" i="2"/>
  <c r="J160" i="2"/>
  <c r="H161" i="2"/>
  <c r="I161" i="2"/>
  <c r="J161" i="2"/>
  <c r="H162" i="2"/>
  <c r="I162" i="2"/>
  <c r="J162" i="2"/>
  <c r="H163" i="2"/>
  <c r="I163" i="2"/>
  <c r="J163" i="2"/>
  <c r="H164" i="2"/>
  <c r="I164" i="2"/>
  <c r="J164" i="2"/>
  <c r="H165" i="2"/>
  <c r="I165" i="2"/>
  <c r="J165" i="2"/>
  <c r="H166" i="2"/>
  <c r="I166" i="2"/>
  <c r="J166" i="2"/>
  <c r="H167" i="2"/>
  <c r="I167" i="2"/>
  <c r="J167" i="2"/>
  <c r="H168" i="2"/>
  <c r="I168" i="2"/>
  <c r="J168" i="2"/>
  <c r="H169" i="2"/>
  <c r="I169" i="2"/>
  <c r="J169" i="2"/>
  <c r="H170" i="2"/>
  <c r="I170" i="2"/>
  <c r="J170" i="2"/>
  <c r="H171" i="2"/>
  <c r="I171" i="2"/>
  <c r="J171" i="2"/>
  <c r="H172" i="2"/>
  <c r="I172" i="2"/>
  <c r="J172" i="2"/>
  <c r="H173" i="2"/>
  <c r="I173" i="2"/>
  <c r="J173" i="2"/>
  <c r="H174" i="2"/>
  <c r="I174" i="2"/>
  <c r="J174" i="2"/>
  <c r="H175" i="2"/>
  <c r="I175" i="2"/>
  <c r="J175" i="2"/>
  <c r="H176" i="2"/>
  <c r="I176" i="2"/>
  <c r="J176" i="2"/>
  <c r="H177" i="2"/>
  <c r="I177" i="2"/>
  <c r="J177" i="2"/>
  <c r="H178" i="2"/>
  <c r="I178" i="2"/>
  <c r="J178" i="2"/>
  <c r="H179" i="2"/>
  <c r="I179" i="2"/>
  <c r="J179" i="2"/>
  <c r="H180" i="2"/>
  <c r="I180" i="2"/>
  <c r="J180" i="2"/>
  <c r="H181" i="2"/>
  <c r="I181" i="2"/>
  <c r="J181" i="2"/>
  <c r="H182" i="2"/>
  <c r="I182" i="2"/>
  <c r="J182" i="2"/>
  <c r="H183" i="2"/>
  <c r="I183" i="2"/>
  <c r="J183" i="2"/>
  <c r="H184" i="2"/>
  <c r="I184" i="2"/>
  <c r="J184" i="2"/>
  <c r="H185" i="2"/>
  <c r="I185" i="2"/>
  <c r="J185" i="2"/>
  <c r="H186" i="2"/>
  <c r="I186" i="2"/>
  <c r="J186" i="2"/>
  <c r="H187" i="2"/>
  <c r="I187" i="2"/>
  <c r="J187" i="2"/>
  <c r="H188" i="2"/>
  <c r="I188" i="2"/>
  <c r="J188" i="2"/>
  <c r="H189" i="2"/>
  <c r="I189" i="2"/>
  <c r="J189" i="2"/>
  <c r="H190" i="2"/>
  <c r="I190" i="2"/>
  <c r="J190" i="2"/>
  <c r="H191" i="2"/>
  <c r="I191" i="2"/>
  <c r="J191" i="2"/>
  <c r="H192" i="2"/>
  <c r="I192" i="2"/>
  <c r="J192" i="2"/>
  <c r="H193" i="2"/>
  <c r="I193" i="2"/>
  <c r="J193" i="2"/>
  <c r="H194" i="2"/>
  <c r="I194" i="2"/>
  <c r="J194" i="2"/>
  <c r="H195" i="2"/>
  <c r="I195" i="2"/>
  <c r="J195" i="2"/>
  <c r="H196" i="2"/>
  <c r="I196" i="2"/>
  <c r="J196" i="2"/>
  <c r="H197" i="2"/>
  <c r="I197" i="2"/>
  <c r="J197" i="2"/>
  <c r="H198" i="2"/>
  <c r="I198" i="2"/>
  <c r="J198" i="2"/>
  <c r="H199" i="2"/>
  <c r="I199" i="2"/>
  <c r="J199" i="2"/>
  <c r="H200" i="2"/>
  <c r="I200" i="2"/>
  <c r="J200" i="2"/>
  <c r="H201" i="2"/>
  <c r="I201" i="2"/>
  <c r="J201" i="2"/>
  <c r="H202" i="2"/>
  <c r="I202" i="2"/>
  <c r="J202" i="2"/>
  <c r="H203" i="2"/>
  <c r="I203" i="2"/>
  <c r="J203" i="2"/>
  <c r="H204" i="2"/>
  <c r="I204" i="2"/>
  <c r="J204" i="2"/>
  <c r="H205" i="2"/>
  <c r="I205" i="2"/>
  <c r="J205" i="2"/>
  <c r="H206" i="2"/>
  <c r="I206" i="2"/>
  <c r="J206" i="2"/>
  <c r="H207" i="2"/>
  <c r="I207" i="2"/>
  <c r="J207" i="2"/>
  <c r="H208" i="2"/>
  <c r="I208" i="2"/>
  <c r="J208" i="2"/>
  <c r="H209" i="2"/>
  <c r="I209" i="2"/>
  <c r="J209" i="2"/>
  <c r="H210" i="2"/>
  <c r="I210" i="2"/>
  <c r="J210" i="2"/>
  <c r="H211" i="2"/>
  <c r="I211" i="2"/>
  <c r="J211" i="2"/>
  <c r="H212" i="2"/>
  <c r="I212" i="2"/>
  <c r="J212" i="2"/>
  <c r="H213" i="2"/>
  <c r="I213" i="2"/>
  <c r="J213" i="2"/>
  <c r="H214" i="2"/>
  <c r="I214" i="2"/>
  <c r="J214" i="2"/>
  <c r="H215" i="2"/>
  <c r="I215" i="2"/>
  <c r="J215" i="2"/>
  <c r="H216" i="2"/>
  <c r="I216" i="2"/>
  <c r="J216" i="2"/>
  <c r="H217" i="2"/>
  <c r="I217" i="2"/>
  <c r="J217" i="2"/>
  <c r="I117" i="2"/>
  <c r="J117" i="2"/>
  <c r="H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G117" i="2"/>
  <c r="F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D117" i="2"/>
  <c r="C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117" i="2"/>
  <c r="L12" i="2"/>
  <c r="M12" i="2"/>
  <c r="L13" i="2"/>
  <c r="M13" i="2"/>
  <c r="L14" i="2"/>
  <c r="M14" i="2"/>
  <c r="L15" i="2"/>
  <c r="M15" i="2"/>
  <c r="L16" i="2"/>
  <c r="M16" i="2"/>
  <c r="L17" i="2"/>
  <c r="M17" i="2"/>
  <c r="L18" i="2"/>
  <c r="M18" i="2"/>
  <c r="L19" i="2"/>
  <c r="M19" i="2"/>
  <c r="L20" i="2"/>
  <c r="M20" i="2"/>
  <c r="L21" i="2"/>
  <c r="M21" i="2"/>
  <c r="L22" i="2"/>
  <c r="M22" i="2"/>
  <c r="L23" i="2"/>
  <c r="M23" i="2"/>
  <c r="L24" i="2"/>
  <c r="M24" i="2"/>
  <c r="L25" i="2"/>
  <c r="M25" i="2"/>
  <c r="L26" i="2"/>
  <c r="M26" i="2"/>
  <c r="L27" i="2"/>
  <c r="M27" i="2"/>
  <c r="L28" i="2"/>
  <c r="M28" i="2"/>
  <c r="L29" i="2"/>
  <c r="M29" i="2"/>
  <c r="L30" i="2"/>
  <c r="M30" i="2"/>
  <c r="L31" i="2"/>
  <c r="M31" i="2"/>
  <c r="L32" i="2"/>
  <c r="M32" i="2"/>
  <c r="L33" i="2"/>
  <c r="M33" i="2"/>
  <c r="L34" i="2"/>
  <c r="M34" i="2"/>
  <c r="L35" i="2"/>
  <c r="M35" i="2"/>
  <c r="L36" i="2"/>
  <c r="M36" i="2"/>
  <c r="L37" i="2"/>
  <c r="M37" i="2"/>
  <c r="L38" i="2"/>
  <c r="M38" i="2"/>
  <c r="L39" i="2"/>
  <c r="M39" i="2"/>
  <c r="L40" i="2"/>
  <c r="M40" i="2"/>
  <c r="L41" i="2"/>
  <c r="M41" i="2"/>
  <c r="L42" i="2"/>
  <c r="M42" i="2"/>
  <c r="L43" i="2"/>
  <c r="M43" i="2"/>
  <c r="L44" i="2"/>
  <c r="M44" i="2"/>
  <c r="L45" i="2"/>
  <c r="M45" i="2"/>
  <c r="L46" i="2"/>
  <c r="M46" i="2"/>
  <c r="L47" i="2"/>
  <c r="M47" i="2"/>
  <c r="L48" i="2"/>
  <c r="M48" i="2"/>
  <c r="L49" i="2"/>
  <c r="M49" i="2"/>
  <c r="L50" i="2"/>
  <c r="M50" i="2"/>
  <c r="L51" i="2"/>
  <c r="M51" i="2"/>
  <c r="L52" i="2"/>
  <c r="M52" i="2"/>
  <c r="L53" i="2"/>
  <c r="M53" i="2"/>
  <c r="L54" i="2"/>
  <c r="M54" i="2"/>
  <c r="L55" i="2"/>
  <c r="M55" i="2"/>
  <c r="L56" i="2"/>
  <c r="M56" i="2"/>
  <c r="L57" i="2"/>
  <c r="M57" i="2"/>
  <c r="L58" i="2"/>
  <c r="M58" i="2"/>
  <c r="L59" i="2"/>
  <c r="M59" i="2"/>
  <c r="L60" i="2"/>
  <c r="M60" i="2"/>
  <c r="L61" i="2"/>
  <c r="M61" i="2"/>
  <c r="L62" i="2"/>
  <c r="M62" i="2"/>
  <c r="L63" i="2"/>
  <c r="M63" i="2"/>
  <c r="L64" i="2"/>
  <c r="M64" i="2"/>
  <c r="L65" i="2"/>
  <c r="M65" i="2"/>
  <c r="L66" i="2"/>
  <c r="M66" i="2"/>
  <c r="L67" i="2"/>
  <c r="M67" i="2"/>
  <c r="L68" i="2"/>
  <c r="M68" i="2"/>
  <c r="L69" i="2"/>
  <c r="M69" i="2"/>
  <c r="L70" i="2"/>
  <c r="M70" i="2"/>
  <c r="L71" i="2"/>
  <c r="M71" i="2"/>
  <c r="L72" i="2"/>
  <c r="M72" i="2"/>
  <c r="L73" i="2"/>
  <c r="M73" i="2"/>
  <c r="L74" i="2"/>
  <c r="M74" i="2"/>
  <c r="L75" i="2"/>
  <c r="M75" i="2"/>
  <c r="L76" i="2"/>
  <c r="M76" i="2"/>
  <c r="L77" i="2"/>
  <c r="M77" i="2"/>
  <c r="L78" i="2"/>
  <c r="M78" i="2"/>
  <c r="L79" i="2"/>
  <c r="M79" i="2"/>
  <c r="L80" i="2"/>
  <c r="M80" i="2"/>
  <c r="L81" i="2"/>
  <c r="M81" i="2"/>
  <c r="L82" i="2"/>
  <c r="M82" i="2"/>
  <c r="L83" i="2"/>
  <c r="M83" i="2"/>
  <c r="L84" i="2"/>
  <c r="M84" i="2"/>
  <c r="L85" i="2"/>
  <c r="M85" i="2"/>
  <c r="L86" i="2"/>
  <c r="M86" i="2"/>
  <c r="L87" i="2"/>
  <c r="M87" i="2"/>
  <c r="L88" i="2"/>
  <c r="M88" i="2"/>
  <c r="L89" i="2"/>
  <c r="M89" i="2"/>
  <c r="L90" i="2"/>
  <c r="M90" i="2"/>
  <c r="L91" i="2"/>
  <c r="M91" i="2"/>
  <c r="L92" i="2"/>
  <c r="M92" i="2"/>
  <c r="L93" i="2"/>
  <c r="M93" i="2"/>
  <c r="L94" i="2"/>
  <c r="M94" i="2"/>
  <c r="L95" i="2"/>
  <c r="M95" i="2"/>
  <c r="L96" i="2"/>
  <c r="M96" i="2"/>
  <c r="L97" i="2"/>
  <c r="M97" i="2"/>
  <c r="L98" i="2"/>
  <c r="M98" i="2"/>
  <c r="L99" i="2"/>
  <c r="M99" i="2"/>
  <c r="L100" i="2"/>
  <c r="M100" i="2"/>
  <c r="L101" i="2"/>
  <c r="M101" i="2"/>
  <c r="L102" i="2"/>
  <c r="M102" i="2"/>
  <c r="L103" i="2"/>
  <c r="M103" i="2"/>
  <c r="L104" i="2"/>
  <c r="M104" i="2"/>
  <c r="L105" i="2"/>
  <c r="M105" i="2"/>
  <c r="L106" i="2"/>
  <c r="M106" i="2"/>
  <c r="L107" i="2"/>
  <c r="M107" i="2"/>
  <c r="L108" i="2"/>
  <c r="M108" i="2"/>
  <c r="L109" i="2"/>
  <c r="M109" i="2"/>
  <c r="L110" i="2"/>
  <c r="M110" i="2"/>
  <c r="L111" i="2"/>
  <c r="M111" i="2"/>
  <c r="L112" i="2"/>
  <c r="M1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2" i="2"/>
  <c r="I12" i="2"/>
  <c r="J12" i="2"/>
  <c r="I13" i="2"/>
  <c r="J13" i="2"/>
  <c r="I14" i="2"/>
  <c r="J14" i="2"/>
  <c r="I15" i="2"/>
  <c r="J15" i="2"/>
  <c r="I16" i="2"/>
  <c r="J16" i="2"/>
  <c r="I17" i="2"/>
  <c r="J17" i="2"/>
  <c r="I18" i="2"/>
  <c r="J18" i="2"/>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7" i="2"/>
  <c r="J37" i="2"/>
  <c r="I38" i="2"/>
  <c r="J38" i="2"/>
  <c r="I39" i="2"/>
  <c r="J39" i="2"/>
  <c r="I40" i="2"/>
  <c r="J40" i="2"/>
  <c r="I41" i="2"/>
  <c r="J41" i="2"/>
  <c r="I42" i="2"/>
  <c r="J42" i="2"/>
  <c r="I43" i="2"/>
  <c r="J43" i="2"/>
  <c r="I44" i="2"/>
  <c r="J44" i="2"/>
  <c r="I45" i="2"/>
  <c r="J45" i="2"/>
  <c r="I46" i="2"/>
  <c r="J46" i="2"/>
  <c r="I47" i="2"/>
  <c r="J47" i="2"/>
  <c r="I48" i="2"/>
  <c r="J48" i="2"/>
  <c r="I49" i="2"/>
  <c r="J49" i="2"/>
  <c r="I50" i="2"/>
  <c r="J50" i="2"/>
  <c r="I51" i="2"/>
  <c r="J51" i="2"/>
  <c r="I52" i="2"/>
  <c r="J52" i="2"/>
  <c r="I53" i="2"/>
  <c r="J53" i="2"/>
  <c r="I54" i="2"/>
  <c r="J54" i="2"/>
  <c r="I55" i="2"/>
  <c r="J55" i="2"/>
  <c r="I56" i="2"/>
  <c r="J56" i="2"/>
  <c r="I57" i="2"/>
  <c r="J57" i="2"/>
  <c r="I58" i="2"/>
  <c r="J58" i="2"/>
  <c r="I59" i="2"/>
  <c r="J59" i="2"/>
  <c r="I60" i="2"/>
  <c r="J60" i="2"/>
  <c r="I61" i="2"/>
  <c r="J61" i="2"/>
  <c r="I62" i="2"/>
  <c r="J62" i="2"/>
  <c r="I63" i="2"/>
  <c r="J63" i="2"/>
  <c r="I64" i="2"/>
  <c r="J64" i="2"/>
  <c r="I65" i="2"/>
  <c r="J65" i="2"/>
  <c r="I66" i="2"/>
  <c r="J66" i="2"/>
  <c r="I67" i="2"/>
  <c r="J67" i="2"/>
  <c r="I68" i="2"/>
  <c r="J68" i="2"/>
  <c r="I69" i="2"/>
  <c r="J69" i="2"/>
  <c r="I70" i="2"/>
  <c r="J70" i="2"/>
  <c r="I71" i="2"/>
  <c r="J71" i="2"/>
  <c r="I72" i="2"/>
  <c r="J72" i="2"/>
  <c r="I73" i="2"/>
  <c r="J73" i="2"/>
  <c r="I74" i="2"/>
  <c r="J74" i="2"/>
  <c r="I75" i="2"/>
  <c r="J75" i="2"/>
  <c r="I76" i="2"/>
  <c r="J76" i="2"/>
  <c r="I77" i="2"/>
  <c r="J77" i="2"/>
  <c r="I78" i="2"/>
  <c r="J78" i="2"/>
  <c r="I79" i="2"/>
  <c r="J79" i="2"/>
  <c r="I80" i="2"/>
  <c r="J80" i="2"/>
  <c r="I81" i="2"/>
  <c r="J81" i="2"/>
  <c r="I82" i="2"/>
  <c r="J82" i="2"/>
  <c r="I83" i="2"/>
  <c r="J83" i="2"/>
  <c r="I84" i="2"/>
  <c r="J84" i="2"/>
  <c r="I85" i="2"/>
  <c r="J85" i="2"/>
  <c r="I86" i="2"/>
  <c r="J86" i="2"/>
  <c r="I87" i="2"/>
  <c r="J87" i="2"/>
  <c r="I88" i="2"/>
  <c r="J88" i="2"/>
  <c r="I89" i="2"/>
  <c r="J89" i="2"/>
  <c r="I90" i="2"/>
  <c r="J90" i="2"/>
  <c r="I91" i="2"/>
  <c r="J91" i="2"/>
  <c r="I92" i="2"/>
  <c r="J92" i="2"/>
  <c r="I93" i="2"/>
  <c r="J93" i="2"/>
  <c r="I94" i="2"/>
  <c r="J94" i="2"/>
  <c r="I95" i="2"/>
  <c r="J95" i="2"/>
  <c r="I96" i="2"/>
  <c r="J96" i="2"/>
  <c r="I97" i="2"/>
  <c r="J97" i="2"/>
  <c r="I98" i="2"/>
  <c r="J98" i="2"/>
  <c r="I99" i="2"/>
  <c r="J99" i="2"/>
  <c r="I100" i="2"/>
  <c r="J100" i="2"/>
  <c r="I101" i="2"/>
  <c r="J101" i="2"/>
  <c r="I102" i="2"/>
  <c r="J102" i="2"/>
  <c r="I103" i="2"/>
  <c r="J103" i="2"/>
  <c r="I104" i="2"/>
  <c r="J104" i="2"/>
  <c r="I105" i="2"/>
  <c r="J105" i="2"/>
  <c r="I106" i="2"/>
  <c r="J106" i="2"/>
  <c r="I107" i="2"/>
  <c r="J107" i="2"/>
  <c r="I108" i="2"/>
  <c r="J108" i="2"/>
  <c r="I109" i="2"/>
  <c r="J109" i="2"/>
  <c r="I110" i="2"/>
  <c r="J110" i="2"/>
  <c r="I111" i="2"/>
  <c r="J111" i="2"/>
  <c r="I112" i="2"/>
  <c r="J1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2" i="2"/>
  <c r="F89" i="2"/>
  <c r="E70" i="2"/>
  <c r="E71" i="2"/>
  <c r="E72" i="2"/>
  <c r="C61" i="2"/>
  <c r="C88" i="2"/>
  <c r="C100" i="2"/>
  <c r="C102" i="2"/>
  <c r="D7" i="2"/>
  <c r="D6" i="2"/>
  <c r="D5" i="2"/>
  <c r="D4" i="2"/>
  <c r="G110" i="2" s="1"/>
  <c r="D3" i="2"/>
  <c r="F29" i="2" s="1"/>
  <c r="D2" i="2"/>
  <c r="E96" i="2" s="1"/>
  <c r="F22" i="2" l="1"/>
  <c r="B82" i="2"/>
  <c r="D83" i="2"/>
  <c r="F19" i="2"/>
  <c r="F82" i="2"/>
  <c r="C40" i="2"/>
  <c r="D90" i="2"/>
  <c r="B81" i="2"/>
  <c r="D81" i="2"/>
  <c r="F18" i="2"/>
  <c r="F80" i="2"/>
  <c r="F78" i="2"/>
  <c r="B80" i="2"/>
  <c r="D57" i="2"/>
  <c r="G105" i="2"/>
  <c r="C54" i="2"/>
  <c r="C52" i="2"/>
  <c r="C109" i="2"/>
  <c r="D56" i="2"/>
  <c r="G98" i="2"/>
  <c r="E46" i="2"/>
  <c r="B55" i="2"/>
  <c r="C38" i="2"/>
  <c r="F56" i="2"/>
  <c r="B33" i="2"/>
  <c r="E13" i="2"/>
  <c r="C30" i="2"/>
  <c r="G71" i="2"/>
  <c r="B31" i="2"/>
  <c r="C76" i="2"/>
  <c r="C28" i="2"/>
  <c r="D23" i="2"/>
  <c r="F12" i="2"/>
  <c r="F46" i="2"/>
  <c r="G70" i="2"/>
  <c r="B56" i="2"/>
  <c r="C39" i="2"/>
  <c r="E39" i="2"/>
  <c r="C86" i="2"/>
  <c r="G96" i="2"/>
  <c r="C85" i="2"/>
  <c r="F55" i="2"/>
  <c r="C78" i="2"/>
  <c r="F54" i="2"/>
  <c r="B106" i="2"/>
  <c r="C112" i="2"/>
  <c r="C64" i="2"/>
  <c r="C15" i="2"/>
  <c r="E99" i="2"/>
  <c r="F104" i="2"/>
  <c r="F31" i="2"/>
  <c r="G46" i="2"/>
  <c r="B57" i="2"/>
  <c r="C87" i="2"/>
  <c r="F58" i="2"/>
  <c r="D55" i="2"/>
  <c r="G72" i="2"/>
  <c r="E12" i="2"/>
  <c r="B105" i="2"/>
  <c r="C111" i="2"/>
  <c r="C63" i="2"/>
  <c r="C14" i="2"/>
  <c r="E97" i="2"/>
  <c r="F103" i="2"/>
  <c r="F30" i="2"/>
  <c r="G45" i="2"/>
  <c r="E37" i="2"/>
  <c r="C37" i="2"/>
  <c r="D31" i="2"/>
  <c r="B32" i="2"/>
  <c r="D30" i="2"/>
  <c r="B104" i="2"/>
  <c r="C110" i="2"/>
  <c r="C62" i="2"/>
  <c r="C13" i="2"/>
  <c r="F90" i="2"/>
  <c r="G38" i="2"/>
  <c r="E14" i="2"/>
  <c r="E26" i="2"/>
  <c r="E38" i="2"/>
  <c r="E50" i="2"/>
  <c r="E62" i="2"/>
  <c r="E74" i="2"/>
  <c r="E86" i="2"/>
  <c r="E98" i="2"/>
  <c r="E110" i="2"/>
  <c r="B22" i="2"/>
  <c r="B34" i="2"/>
  <c r="B46" i="2"/>
  <c r="B58" i="2"/>
  <c r="B71" i="2"/>
  <c r="B83" i="2"/>
  <c r="B95" i="2"/>
  <c r="E16" i="2"/>
  <c r="E28" i="2"/>
  <c r="E40" i="2"/>
  <c r="E52" i="2"/>
  <c r="E64" i="2"/>
  <c r="E76" i="2"/>
  <c r="E88" i="2"/>
  <c r="E100" i="2"/>
  <c r="E112" i="2"/>
  <c r="B112" i="2"/>
  <c r="B24" i="2"/>
  <c r="B36" i="2"/>
  <c r="B48" i="2"/>
  <c r="B60" i="2"/>
  <c r="B73" i="2"/>
  <c r="B85" i="2"/>
  <c r="B97" i="2"/>
  <c r="B109" i="2"/>
  <c r="E17" i="2"/>
  <c r="E29" i="2"/>
  <c r="E41" i="2"/>
  <c r="E53" i="2"/>
  <c r="E65" i="2"/>
  <c r="E77" i="2"/>
  <c r="E89" i="2"/>
  <c r="E101" i="2"/>
  <c r="E18" i="2"/>
  <c r="E30" i="2"/>
  <c r="E42" i="2"/>
  <c r="E54" i="2"/>
  <c r="E66" i="2"/>
  <c r="E78" i="2"/>
  <c r="E90" i="2"/>
  <c r="E102" i="2"/>
  <c r="B14" i="2"/>
  <c r="B26" i="2"/>
  <c r="B38" i="2"/>
  <c r="B50" i="2"/>
  <c r="B62" i="2"/>
  <c r="B75" i="2"/>
  <c r="B87" i="2"/>
  <c r="B99" i="2"/>
  <c r="B111" i="2"/>
  <c r="E33" i="2"/>
  <c r="E57" i="2"/>
  <c r="E93" i="2"/>
  <c r="B41" i="2"/>
  <c r="B66" i="2"/>
  <c r="B102" i="2"/>
  <c r="E19" i="2"/>
  <c r="E31" i="2"/>
  <c r="E43" i="2"/>
  <c r="E55" i="2"/>
  <c r="E67" i="2"/>
  <c r="E79" i="2"/>
  <c r="E91" i="2"/>
  <c r="E103" i="2"/>
  <c r="B15" i="2"/>
  <c r="B27" i="2"/>
  <c r="B39" i="2"/>
  <c r="B51" i="2"/>
  <c r="B64" i="2"/>
  <c r="B76" i="2"/>
  <c r="B88" i="2"/>
  <c r="B100" i="2"/>
  <c r="B12" i="2"/>
  <c r="E21" i="2"/>
  <c r="E45" i="2"/>
  <c r="E81" i="2"/>
  <c r="B17" i="2"/>
  <c r="B53" i="2"/>
  <c r="B90" i="2"/>
  <c r="E20" i="2"/>
  <c r="E32" i="2"/>
  <c r="E44" i="2"/>
  <c r="E56" i="2"/>
  <c r="E68" i="2"/>
  <c r="E80" i="2"/>
  <c r="E92" i="2"/>
  <c r="E104" i="2"/>
  <c r="B16" i="2"/>
  <c r="B28" i="2"/>
  <c r="B40" i="2"/>
  <c r="B52" i="2"/>
  <c r="B65" i="2"/>
  <c r="B77" i="2"/>
  <c r="B89" i="2"/>
  <c r="B101" i="2"/>
  <c r="E69" i="2"/>
  <c r="E105" i="2"/>
  <c r="B29" i="2"/>
  <c r="B78" i="2"/>
  <c r="B103" i="2"/>
  <c r="B79" i="2"/>
  <c r="B54" i="2"/>
  <c r="B30" i="2"/>
  <c r="D107" i="2"/>
  <c r="D80" i="2"/>
  <c r="D54" i="2"/>
  <c r="D21" i="2"/>
  <c r="E95" i="2"/>
  <c r="E63" i="2"/>
  <c r="E36" i="2"/>
  <c r="G12" i="2"/>
  <c r="G95" i="2"/>
  <c r="G69" i="2"/>
  <c r="G36" i="2"/>
  <c r="F21" i="2"/>
  <c r="F33" i="2"/>
  <c r="F45" i="2"/>
  <c r="F57" i="2"/>
  <c r="F69" i="2"/>
  <c r="F81" i="2"/>
  <c r="F93" i="2"/>
  <c r="F105" i="2"/>
  <c r="C17" i="2"/>
  <c r="C29" i="2"/>
  <c r="C41" i="2"/>
  <c r="C53" i="2"/>
  <c r="C65" i="2"/>
  <c r="C77" i="2"/>
  <c r="C89" i="2"/>
  <c r="C101" i="2"/>
  <c r="C12" i="2"/>
  <c r="F23" i="2"/>
  <c r="F35" i="2"/>
  <c r="F47" i="2"/>
  <c r="F59" i="2"/>
  <c r="F71" i="2"/>
  <c r="F83" i="2"/>
  <c r="F95" i="2"/>
  <c r="F107" i="2"/>
  <c r="C19" i="2"/>
  <c r="C31" i="2"/>
  <c r="C43" i="2"/>
  <c r="C55" i="2"/>
  <c r="C67" i="2"/>
  <c r="C79" i="2"/>
  <c r="C91" i="2"/>
  <c r="C103" i="2"/>
  <c r="F24" i="2"/>
  <c r="F36" i="2"/>
  <c r="F48" i="2"/>
  <c r="F60" i="2"/>
  <c r="F72" i="2"/>
  <c r="F84" i="2"/>
  <c r="F96" i="2"/>
  <c r="F108" i="2"/>
  <c r="C20" i="2"/>
  <c r="F13" i="2"/>
  <c r="F25" i="2"/>
  <c r="F37" i="2"/>
  <c r="F49" i="2"/>
  <c r="F61" i="2"/>
  <c r="F73" i="2"/>
  <c r="F85" i="2"/>
  <c r="F97" i="2"/>
  <c r="F109" i="2"/>
  <c r="C21" i="2"/>
  <c r="C33" i="2"/>
  <c r="C45" i="2"/>
  <c r="C57" i="2"/>
  <c r="C69" i="2"/>
  <c r="C81" i="2"/>
  <c r="C93" i="2"/>
  <c r="C105" i="2"/>
  <c r="F16" i="2"/>
  <c r="F52" i="2"/>
  <c r="F100" i="2"/>
  <c r="C24" i="2"/>
  <c r="C72" i="2"/>
  <c r="C108" i="2"/>
  <c r="F14" i="2"/>
  <c r="F26" i="2"/>
  <c r="F38" i="2"/>
  <c r="F50" i="2"/>
  <c r="F62" i="2"/>
  <c r="F74" i="2"/>
  <c r="F86" i="2"/>
  <c r="F98" i="2"/>
  <c r="F110" i="2"/>
  <c r="C22" i="2"/>
  <c r="C34" i="2"/>
  <c r="C46" i="2"/>
  <c r="C58" i="2"/>
  <c r="C70" i="2"/>
  <c r="C82" i="2"/>
  <c r="C94" i="2"/>
  <c r="C106" i="2"/>
  <c r="F28" i="2"/>
  <c r="F64" i="2"/>
  <c r="F88" i="2"/>
  <c r="C36" i="2"/>
  <c r="C60" i="2"/>
  <c r="C84" i="2"/>
  <c r="F15" i="2"/>
  <c r="F27" i="2"/>
  <c r="F39" i="2"/>
  <c r="F51" i="2"/>
  <c r="F63" i="2"/>
  <c r="F75" i="2"/>
  <c r="F87" i="2"/>
  <c r="F99" i="2"/>
  <c r="F111" i="2"/>
  <c r="C23" i="2"/>
  <c r="C35" i="2"/>
  <c r="C47" i="2"/>
  <c r="C59" i="2"/>
  <c r="C71" i="2"/>
  <c r="C83" i="2"/>
  <c r="C95" i="2"/>
  <c r="C107" i="2"/>
  <c r="F40" i="2"/>
  <c r="F76" i="2"/>
  <c r="F112" i="2"/>
  <c r="C48" i="2"/>
  <c r="C96" i="2"/>
  <c r="B98" i="2"/>
  <c r="B74" i="2"/>
  <c r="B49" i="2"/>
  <c r="B25" i="2"/>
  <c r="C104" i="2"/>
  <c r="C80" i="2"/>
  <c r="C56" i="2"/>
  <c r="C32" i="2"/>
  <c r="D105" i="2"/>
  <c r="D79" i="2"/>
  <c r="D47" i="2"/>
  <c r="D20" i="2"/>
  <c r="E94" i="2"/>
  <c r="E61" i="2"/>
  <c r="E35" i="2"/>
  <c r="F106" i="2"/>
  <c r="F79" i="2"/>
  <c r="F53" i="2"/>
  <c r="F20" i="2"/>
  <c r="G94" i="2"/>
  <c r="G62" i="2"/>
  <c r="G35" i="2"/>
  <c r="B96" i="2"/>
  <c r="B47" i="2"/>
  <c r="D19" i="2"/>
  <c r="G60" i="2"/>
  <c r="B21" i="2"/>
  <c r="B68" i="2"/>
  <c r="C98" i="2"/>
  <c r="C26" i="2"/>
  <c r="E109" i="2"/>
  <c r="E24" i="2"/>
  <c r="F42" i="2"/>
  <c r="G13" i="2"/>
  <c r="G25" i="2"/>
  <c r="G37" i="2"/>
  <c r="G49" i="2"/>
  <c r="G61" i="2"/>
  <c r="G73" i="2"/>
  <c r="G85" i="2"/>
  <c r="G97" i="2"/>
  <c r="G109" i="2"/>
  <c r="D22" i="2"/>
  <c r="D34" i="2"/>
  <c r="D46" i="2"/>
  <c r="D58" i="2"/>
  <c r="D70" i="2"/>
  <c r="D82" i="2"/>
  <c r="D94" i="2"/>
  <c r="D106" i="2"/>
  <c r="G14" i="2"/>
  <c r="G15" i="2"/>
  <c r="G27" i="2"/>
  <c r="G39" i="2"/>
  <c r="G51" i="2"/>
  <c r="G63" i="2"/>
  <c r="G75" i="2"/>
  <c r="G87" i="2"/>
  <c r="G99" i="2"/>
  <c r="G111" i="2"/>
  <c r="D24" i="2"/>
  <c r="D36" i="2"/>
  <c r="D48" i="2"/>
  <c r="D60" i="2"/>
  <c r="D72" i="2"/>
  <c r="D84" i="2"/>
  <c r="D96" i="2"/>
  <c r="D108" i="2"/>
  <c r="G28" i="2"/>
  <c r="G40" i="2"/>
  <c r="G52" i="2"/>
  <c r="G64" i="2"/>
  <c r="G76" i="2"/>
  <c r="G88" i="2"/>
  <c r="G100" i="2"/>
  <c r="G112" i="2"/>
  <c r="D13" i="2"/>
  <c r="D25" i="2"/>
  <c r="D37" i="2"/>
  <c r="D49" i="2"/>
  <c r="D61" i="2"/>
  <c r="D73" i="2"/>
  <c r="D85" i="2"/>
  <c r="D97" i="2"/>
  <c r="D109" i="2"/>
  <c r="G16" i="2"/>
  <c r="G17" i="2"/>
  <c r="G29" i="2"/>
  <c r="G41" i="2"/>
  <c r="G53" i="2"/>
  <c r="G65" i="2"/>
  <c r="G77" i="2"/>
  <c r="G89" i="2"/>
  <c r="G101" i="2"/>
  <c r="D14" i="2"/>
  <c r="D26" i="2"/>
  <c r="D38" i="2"/>
  <c r="D50" i="2"/>
  <c r="D62" i="2"/>
  <c r="D74" i="2"/>
  <c r="D86" i="2"/>
  <c r="D98" i="2"/>
  <c r="D110" i="2"/>
  <c r="G44" i="2"/>
  <c r="G80" i="2"/>
  <c r="D17" i="2"/>
  <c r="D41" i="2"/>
  <c r="D89" i="2"/>
  <c r="G18" i="2"/>
  <c r="G30" i="2"/>
  <c r="G42" i="2"/>
  <c r="G54" i="2"/>
  <c r="G66" i="2"/>
  <c r="G78" i="2"/>
  <c r="G90" i="2"/>
  <c r="G102" i="2"/>
  <c r="D15" i="2"/>
  <c r="D27" i="2"/>
  <c r="D39" i="2"/>
  <c r="D51" i="2"/>
  <c r="D63" i="2"/>
  <c r="D75" i="2"/>
  <c r="D87" i="2"/>
  <c r="D99" i="2"/>
  <c r="D111" i="2"/>
  <c r="G56" i="2"/>
  <c r="G92" i="2"/>
  <c r="D29" i="2"/>
  <c r="D53" i="2"/>
  <c r="D77" i="2"/>
  <c r="D101" i="2"/>
  <c r="G19" i="2"/>
  <c r="G31" i="2"/>
  <c r="G43" i="2"/>
  <c r="G55" i="2"/>
  <c r="G67" i="2"/>
  <c r="G79" i="2"/>
  <c r="G91" i="2"/>
  <c r="G103" i="2"/>
  <c r="D16" i="2"/>
  <c r="D28" i="2"/>
  <c r="D40" i="2"/>
  <c r="D52" i="2"/>
  <c r="D64" i="2"/>
  <c r="D76" i="2"/>
  <c r="D88" i="2"/>
  <c r="D100" i="2"/>
  <c r="D112" i="2"/>
  <c r="G32" i="2"/>
  <c r="G68" i="2"/>
  <c r="G104" i="2"/>
  <c r="D65" i="2"/>
  <c r="D12" i="2"/>
  <c r="G20" i="2"/>
  <c r="B23" i="2"/>
  <c r="D45" i="2"/>
  <c r="G34" i="2"/>
  <c r="B45" i="2"/>
  <c r="D103" i="2"/>
  <c r="D44" i="2"/>
  <c r="E59" i="2"/>
  <c r="G59" i="2"/>
  <c r="B44" i="2"/>
  <c r="C99" i="2"/>
  <c r="D102" i="2"/>
  <c r="E111" i="2"/>
  <c r="E58" i="2"/>
  <c r="F102" i="2"/>
  <c r="F43" i="2"/>
  <c r="G26" i="2"/>
  <c r="B19" i="2"/>
  <c r="C50" i="2"/>
  <c r="D68" i="2"/>
  <c r="E83" i="2"/>
  <c r="F101" i="2"/>
  <c r="G83" i="2"/>
  <c r="B110" i="2"/>
  <c r="B67" i="2"/>
  <c r="B18" i="2"/>
  <c r="C97" i="2"/>
  <c r="C73" i="2"/>
  <c r="C49" i="2"/>
  <c r="C25" i="2"/>
  <c r="D93" i="2"/>
  <c r="D67" i="2"/>
  <c r="D35" i="2"/>
  <c r="E108" i="2"/>
  <c r="E82" i="2"/>
  <c r="E49" i="2"/>
  <c r="E23" i="2"/>
  <c r="F94" i="2"/>
  <c r="F67" i="2"/>
  <c r="F41" i="2"/>
  <c r="G108" i="2"/>
  <c r="G82" i="2"/>
  <c r="G50" i="2"/>
  <c r="G23" i="2"/>
  <c r="D104" i="2"/>
  <c r="E87" i="2"/>
  <c r="E34" i="2"/>
  <c r="B70" i="2"/>
  <c r="D18" i="2"/>
  <c r="F77" i="2"/>
  <c r="F44" i="2"/>
  <c r="G86" i="2"/>
  <c r="B93" i="2"/>
  <c r="C27" i="2"/>
  <c r="G84" i="2"/>
  <c r="G24" i="2"/>
  <c r="B91" i="2"/>
  <c r="B108" i="2"/>
  <c r="B86" i="2"/>
  <c r="B37" i="2"/>
  <c r="B13" i="2"/>
  <c r="C92" i="2"/>
  <c r="C68" i="2"/>
  <c r="C44" i="2"/>
  <c r="C18" i="2"/>
  <c r="D92" i="2"/>
  <c r="D66" i="2"/>
  <c r="D33" i="2"/>
  <c r="E107" i="2"/>
  <c r="E75" i="2"/>
  <c r="E48" i="2"/>
  <c r="E22" i="2"/>
  <c r="F92" i="2"/>
  <c r="F66" i="2"/>
  <c r="F34" i="2"/>
  <c r="G107" i="2"/>
  <c r="G81" i="2"/>
  <c r="G48" i="2"/>
  <c r="G22" i="2"/>
  <c r="B72" i="2"/>
  <c r="D78" i="2"/>
  <c r="E60" i="2"/>
  <c r="G93" i="2"/>
  <c r="B94" i="2"/>
  <c r="D71" i="2"/>
  <c r="E85" i="2"/>
  <c r="E27" i="2"/>
  <c r="G33" i="2"/>
  <c r="B69" i="2"/>
  <c r="B20" i="2"/>
  <c r="C75" i="2"/>
  <c r="C51" i="2"/>
  <c r="D69" i="2"/>
  <c r="D43" i="2"/>
  <c r="E84" i="2"/>
  <c r="E25" i="2"/>
  <c r="F70" i="2"/>
  <c r="F17" i="2"/>
  <c r="G58" i="2"/>
  <c r="B92" i="2"/>
  <c r="B43" i="2"/>
  <c r="C74" i="2"/>
  <c r="D95" i="2"/>
  <c r="D42" i="2"/>
  <c r="E51" i="2"/>
  <c r="F68" i="2"/>
  <c r="G57" i="2"/>
  <c r="B42" i="2"/>
  <c r="B61" i="2"/>
  <c r="B107" i="2"/>
  <c r="B84" i="2"/>
  <c r="B59" i="2"/>
  <c r="B35" i="2"/>
  <c r="B63" i="2"/>
  <c r="C90" i="2"/>
  <c r="C66" i="2"/>
  <c r="C42" i="2"/>
  <c r="C16" i="2"/>
  <c r="D91" i="2"/>
  <c r="D59" i="2"/>
  <c r="D32" i="2"/>
  <c r="E106" i="2"/>
  <c r="E73" i="2"/>
  <c r="E47" i="2"/>
  <c r="E15" i="2"/>
  <c r="F91" i="2"/>
  <c r="F65" i="2"/>
  <c r="F32" i="2"/>
  <c r="G106" i="2"/>
  <c r="G74" i="2"/>
  <c r="G47" i="2"/>
  <c r="G21" i="2"/>
  <c r="M80" i="1" l="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M79" i="1"/>
  <c r="L79" i="1"/>
  <c r="K79"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M12" i="1"/>
  <c r="L12" i="1"/>
  <c r="K12"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J79" i="1"/>
  <c r="I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79"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12"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79"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12" i="1"/>
  <c r="B12"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79" i="1"/>
  <c r="C12"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F3" i="1"/>
  <c r="F4" i="1"/>
  <c r="F5" i="1"/>
  <c r="F6" i="1"/>
  <c r="F7" i="1"/>
  <c r="F2" i="1"/>
</calcChain>
</file>

<file path=xl/sharedStrings.xml><?xml version="1.0" encoding="utf-8"?>
<sst xmlns="http://schemas.openxmlformats.org/spreadsheetml/2006/main" count="157" uniqueCount="67">
  <si>
    <t>Strike Price</t>
    <phoneticPr fontId="1" type="noConversion"/>
  </si>
  <si>
    <t>Status</t>
    <phoneticPr fontId="1" type="noConversion"/>
  </si>
  <si>
    <t>In the money</t>
    <phoneticPr fontId="1" type="noConversion"/>
  </si>
  <si>
    <t xml:space="preserve">At the money </t>
    <phoneticPr fontId="1" type="noConversion"/>
  </si>
  <si>
    <t>Out of the money</t>
    <phoneticPr fontId="1" type="noConversion"/>
  </si>
  <si>
    <t>Put Option 1</t>
    <phoneticPr fontId="1" type="noConversion"/>
  </si>
  <si>
    <t>Put Option 2</t>
    <phoneticPr fontId="1" type="noConversion"/>
  </si>
  <si>
    <t>Put Option 3</t>
    <phoneticPr fontId="1" type="noConversion"/>
  </si>
  <si>
    <t>Call Option 1</t>
    <phoneticPr fontId="1" type="noConversion"/>
  </si>
  <si>
    <t>Call Option 2</t>
    <phoneticPr fontId="1" type="noConversion"/>
  </si>
  <si>
    <t>Call Option 3</t>
    <phoneticPr fontId="1" type="noConversion"/>
  </si>
  <si>
    <t>Risk free rate</t>
    <phoneticPr fontId="1" type="noConversion"/>
  </si>
  <si>
    <t>Volatility</t>
    <phoneticPr fontId="1" type="noConversion"/>
  </si>
  <si>
    <t>Underlying Price</t>
    <phoneticPr fontId="1" type="noConversion"/>
  </si>
  <si>
    <t>Time to maturity</t>
    <phoneticPr fontId="1" type="noConversion"/>
  </si>
  <si>
    <t>Put Option</t>
    <phoneticPr fontId="1" type="noConversion"/>
  </si>
  <si>
    <t>Delta</t>
    <phoneticPr fontId="1" type="noConversion"/>
  </si>
  <si>
    <t>Gamma</t>
    <phoneticPr fontId="1" type="noConversion"/>
  </si>
  <si>
    <t>Vega</t>
    <phoneticPr fontId="1" type="noConversion"/>
  </si>
  <si>
    <t>Theta</t>
    <phoneticPr fontId="1" type="noConversion"/>
  </si>
  <si>
    <t>Call Option</t>
    <phoneticPr fontId="1" type="noConversion"/>
  </si>
  <si>
    <t>Gamma</t>
  </si>
  <si>
    <t>Vega</t>
  </si>
  <si>
    <t>Theta</t>
  </si>
  <si>
    <t>Price</t>
    <phoneticPr fontId="1" type="noConversion"/>
  </si>
  <si>
    <t>1-day</t>
    <phoneticPr fontId="1" type="noConversion"/>
  </si>
  <si>
    <t>30-day</t>
    <phoneticPr fontId="1" type="noConversion"/>
  </si>
  <si>
    <t>60-day</t>
    <phoneticPr fontId="1" type="noConversion"/>
  </si>
  <si>
    <t>Long Put</t>
    <phoneticPr fontId="1" type="noConversion"/>
  </si>
  <si>
    <t>Short Put</t>
    <phoneticPr fontId="1" type="noConversion"/>
  </si>
  <si>
    <t>Long Call</t>
    <phoneticPr fontId="1" type="noConversion"/>
  </si>
  <si>
    <t>Short Call</t>
    <phoneticPr fontId="1" type="noConversion"/>
  </si>
  <si>
    <t>From question one, we can conclude that for put options, as time moves to maturity, in-the-money option moves to -1 and out-the-money option moves to 0; for call options, as time moves to maturity, in-the-money option moves to 1 and out-the-money option moves to 0, which matches the conclusion in slides.</t>
    <phoneticPr fontId="1" type="noConversion"/>
  </si>
  <si>
    <t>For Gamma, as expiration coming closer, the at-the-money gamma increases significantly while in-the-money and out-the-money Gamma moves closer to 0, which also align with the conclusion in slides</t>
  </si>
  <si>
    <t>Interaction of Delta and Gamma</t>
    <phoneticPr fontId="1" type="noConversion"/>
  </si>
  <si>
    <t>As maturity nears, the interaction between Delta and Gamma intensifies around the strike price. Gamma spikes, indicating that Delta is most sensitive to price changes around the strike, causing Delta to fluctuate more sharply near expiration. For options far from the strike, Delta becomes stable, and Gamma declines, indicating a reduced impact of underlying price changes on Delta.</t>
    <phoneticPr fontId="1" type="noConversion"/>
  </si>
  <si>
    <t>Quantity</t>
  </si>
  <si>
    <t>Bought/Sold</t>
  </si>
  <si>
    <t>Volatility</t>
  </si>
  <si>
    <t>Maturity (days)</t>
  </si>
  <si>
    <t>Strike Price</t>
  </si>
  <si>
    <t>Current Price</t>
  </si>
  <si>
    <t>Bought Call</t>
  </si>
  <si>
    <t>Bought Put</t>
  </si>
  <si>
    <t>Sold Put</t>
  </si>
  <si>
    <t>Sold Call</t>
  </si>
  <si>
    <t>Risk Free Rate</t>
    <phoneticPr fontId="1" type="noConversion"/>
  </si>
  <si>
    <t>Portfolio</t>
    <phoneticPr fontId="1" type="noConversion"/>
  </si>
  <si>
    <t>April 2024 WTI Spot Price</t>
    <phoneticPr fontId="1" type="noConversion"/>
  </si>
  <si>
    <t>Date</t>
    <phoneticPr fontId="1" type="noConversion"/>
  </si>
  <si>
    <t>Expiry date</t>
    <phoneticPr fontId="1" type="noConversion"/>
  </si>
  <si>
    <t>Position</t>
    <phoneticPr fontId="1" type="noConversion"/>
  </si>
  <si>
    <t>Commission Fee</t>
    <phoneticPr fontId="1" type="noConversion"/>
  </si>
  <si>
    <t>Strike</t>
    <phoneticPr fontId="1" type="noConversion"/>
  </si>
  <si>
    <t>Risk Free</t>
    <phoneticPr fontId="1" type="noConversion"/>
  </si>
  <si>
    <t>Days to expiry</t>
    <phoneticPr fontId="1" type="noConversion"/>
  </si>
  <si>
    <t>Hedge Contracts</t>
    <phoneticPr fontId="1" type="noConversion"/>
  </si>
  <si>
    <t>Hedge Change</t>
    <phoneticPr fontId="1" type="noConversion"/>
  </si>
  <si>
    <t>Transaction Cost</t>
    <phoneticPr fontId="1" type="noConversion"/>
  </si>
  <si>
    <t>Total</t>
    <phoneticPr fontId="1" type="noConversion"/>
  </si>
  <si>
    <t>Long/Short Put/Call</t>
  </si>
  <si>
    <t>Price</t>
  </si>
  <si>
    <t>Strike</t>
  </si>
  <si>
    <t>Time (mos)</t>
  </si>
  <si>
    <t>Risk-Free Rate</t>
  </si>
  <si>
    <t>Long Call</t>
  </si>
  <si>
    <t>Short 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</si>
</sst>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0.00_);[Red]\(\$#,##0.00\)"/>
    <numFmt numFmtId="166" formatCode="\$#,##0.00;\-\$#,##0.00"/>
  </numFmts>
  <fonts count="4">
    <font>
      <sz val="11"/>
      <color theme="1"/>
      <name val="Calibri"/>
      <family val="2"/>
      <scheme val="minor"/>
    </font>
    <font>
      <sz val="9"/>
      <name val="Calibri"/>
      <family val="3"/>
      <charset val="134"/>
      <scheme val="minor"/>
    </font>
    <font>
      <sz val="9"/>
      <color rgb="FF333333"/>
      <name val="Verdana"/>
      <family val="2"/>
    </font>
    <font>
      <b/>
      <sz val="11"/>
      <color theme="1"/>
      <name val="Calibri"/>
      <family val="3"/>
      <charset val="134"/>
      <scheme val="minor"/>
    </font>
  </fonts>
  <fills count="2">
    <fill>
      <patternFill patternType="none"/>
    </fill>
    <fill>
      <patternFill patternType="gray125"/>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right/>
      <top/>
      <bottom style="double">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9" fontId="0" fillId="0" borderId="0" xfId="0" applyNumberFormat="1"/>
    <xf numFmtId="0" fontId="2" fillId="0" borderId="15" xfId="0" applyFont="1" applyBorder="1" applyAlignment="1">
      <alignment horizontal="center" vertical="center"/>
    </xf>
    <xf numFmtId="3" fontId="2" fillId="0" borderId="15" xfId="0" applyNumberFormat="1" applyFont="1" applyBorder="1" applyAlignment="1">
      <alignment horizontal="center" vertical="center"/>
    </xf>
    <xf numFmtId="9"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164" fontId="2" fillId="0" borderId="15" xfId="0" applyNumberFormat="1" applyFont="1" applyBorder="1" applyAlignment="1">
      <alignment horizontal="center" vertical="center"/>
    </xf>
    <xf numFmtId="14" fontId="0" fillId="0" borderId="0" xfId="0" applyNumberFormat="1"/>
    <xf numFmtId="166" fontId="0" fillId="0" borderId="0" xfId="0" applyNumberFormat="1"/>
    <xf numFmtId="16" fontId="0" fillId="0" borderId="0" xfId="0" applyNumberFormat="1"/>
    <xf numFmtId="10" fontId="0" fillId="0" borderId="0" xfId="0" applyNumberFormat="1"/>
    <xf numFmtId="0" fontId="3" fillId="0" borderId="0" xfId="0" applyFont="1"/>
    <xf numFmtId="166" fontId="3" fillId="0" borderId="0" xfId="0" applyNumberFormat="1" applyFont="1"/>
    <xf numFmtId="166" fontId="0" fillId="0" borderId="16" xfId="0" applyNumberFormat="1" applyBorder="1"/>
    <xf numFmtId="14" fontId="0" fillId="0" borderId="16" xfId="0" applyNumberFormat="1" applyBorder="1"/>
    <xf numFmtId="0" fontId="0" fillId="0" borderId="16" xfId="0" applyBorder="1"/>
    <xf numFmtId="0" fontId="0" fillId="0" borderId="0" xfId="0" applyAlignment="1">
      <alignment horizont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13" xfId="0" applyBorder="1" applyAlignment="1">
      <alignment horizontal="center"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Put Delta over</a:t>
            </a:r>
            <a:r>
              <a:rPr lang="en-US" baseline="0"/>
              <a:t> Time to Maturity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1'!$B$11</c:f>
              <c:strCache>
                <c:ptCount val="1"/>
                <c:pt idx="0">
                  <c:v>In the money</c:v>
                </c:pt>
              </c:strCache>
            </c:strRef>
          </c:tx>
          <c:spPr>
            <a:ln w="28575" cap="rnd">
              <a:solidFill>
                <a:schemeClr val="accent1"/>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1'!$B$12:$B$74</c:f>
              <c:numCache>
                <c:formatCode>General</c:formatCode>
                <c:ptCount val="63"/>
                <c:pt idx="0">
                  <c:v>-1.8019914449496355E-7</c:v>
                </c:pt>
                <c:pt idx="1">
                  <c:v>-1.4824560849568957E-4</c:v>
                </c:pt>
                <c:pt idx="2">
                  <c:v>-1.4854452633502602E-3</c:v>
                </c:pt>
                <c:pt idx="3">
                  <c:v>-4.8421184171453246E-3</c:v>
                </c:pt>
                <c:pt idx="4">
                  <c:v>-9.9966061721771249E-3</c:v>
                </c:pt>
                <c:pt idx="5">
                  <c:v>-1.6366446099922105E-2</c:v>
                </c:pt>
                <c:pt idx="6">
                  <c:v>-2.3424707524692945E-2</c:v>
                </c:pt>
                <c:pt idx="7">
                  <c:v>-3.0790053783597338E-2</c:v>
                </c:pt>
                <c:pt idx="8">
                  <c:v>-3.8209837831295168E-2</c:v>
                </c:pt>
                <c:pt idx="9">
                  <c:v>-4.5524741186950823E-2</c:v>
                </c:pt>
                <c:pt idx="10">
                  <c:v>-5.2638532101192625E-2</c:v>
                </c:pt>
                <c:pt idx="11">
                  <c:v>-5.9496355778952625E-2</c:v>
                </c:pt>
                <c:pt idx="12">
                  <c:v>-6.6070075773657089E-2</c:v>
                </c:pt>
                <c:pt idx="13">
                  <c:v>-7.2348609274403231E-2</c:v>
                </c:pt>
                <c:pt idx="14">
                  <c:v>-7.8331610552575981E-2</c:v>
                </c:pt>
                <c:pt idx="15">
                  <c:v>-8.4025353447165774E-2</c:v>
                </c:pt>
                <c:pt idx="16">
                  <c:v>-8.9440049330740123E-2</c:v>
                </c:pt>
                <c:pt idx="17">
                  <c:v>-9.4588102484869263E-2</c:v>
                </c:pt>
                <c:pt idx="18">
                  <c:v>-9.9482979567153462E-2</c:v>
                </c:pt>
                <c:pt idx="19">
                  <c:v>-0.10413848295535832</c:v>
                </c:pt>
                <c:pt idx="20">
                  <c:v>-0.10856829065402762</c:v>
                </c:pt>
                <c:pt idx="21">
                  <c:v>-0.11278567253571758</c:v>
                </c:pt>
                <c:pt idx="22">
                  <c:v>-0.11680332326295817</c:v>
                </c:pt>
                <c:pt idx="23">
                  <c:v>-0.12063327222295239</c:v>
                </c:pt>
                <c:pt idx="24">
                  <c:v>-0.1242868439667264</c:v>
                </c:pt>
                <c:pt idx="25">
                  <c:v>-0.12777465137219979</c:v>
                </c:pt>
                <c:pt idx="26">
                  <c:v>-0.13110660957869447</c:v>
                </c:pt>
                <c:pt idx="27">
                  <c:v>-0.13429196265625087</c:v>
                </c:pt>
                <c:pt idx="28">
                  <c:v>-0.13733931761824791</c:v>
                </c:pt>
                <c:pt idx="29">
                  <c:v>-0.14025668218033815</c:v>
                </c:pt>
                <c:pt idx="30">
                  <c:v>-0.14305150388993537</c:v>
                </c:pt>
                <c:pt idx="31">
                  <c:v>-0.14573070908300578</c:v>
                </c:pt>
                <c:pt idx="32">
                  <c:v>-0.14830074069241594</c:v>
                </c:pt>
                <c:pt idx="33">
                  <c:v>-0.15076759431811726</c:v>
                </c:pt>
                <c:pt idx="34">
                  <c:v>-0.15313685223074591</c:v>
                </c:pt>
                <c:pt idx="35">
                  <c:v>-0.15541371515558744</c:v>
                </c:pt>
                <c:pt idx="36">
                  <c:v>-0.15760303179994228</c:v>
                </c:pt>
                <c:pt idx="37">
                  <c:v>-0.15970932616212985</c:v>
                </c:pt>
                <c:pt idx="38">
                  <c:v>-0.16173682270743639</c:v>
                </c:pt>
                <c:pt idx="39">
                  <c:v>-0.16368946952408869</c:v>
                </c:pt>
                <c:pt idx="40">
                  <c:v>-0.16557095958699997</c:v>
                </c:pt>
                <c:pt idx="41">
                  <c:v>-0.16738475026287813</c:v>
                </c:pt>
                <c:pt idx="42">
                  <c:v>-0.16913408119029882</c:v>
                </c:pt>
                <c:pt idx="43">
                  <c:v>-0.17082199066461057</c:v>
                </c:pt>
                <c:pt idx="44">
                  <c:v>-0.1724513306515072</c:v>
                </c:pt>
                <c:pt idx="45">
                  <c:v>-0.17402478054574222</c:v>
                </c:pt>
                <c:pt idx="46">
                  <c:v>-0.17554485978347434</c:v>
                </c:pt>
                <c:pt idx="47">
                  <c:v>-0.17701393940855381</c:v>
                </c:pt>
                <c:pt idx="48">
                  <c:v>-0.17843425268500068</c:v>
                </c:pt>
                <c:pt idx="49">
                  <c:v>-0.17980790484016196</c:v>
                </c:pt>
                <c:pt idx="50">
                  <c:v>-0.18113688201569822</c:v>
                </c:pt>
                <c:pt idx="51">
                  <c:v>-0.18242305949667958</c:v>
                </c:pt>
                <c:pt idx="52">
                  <c:v>-0.18366820928271765</c:v>
                </c:pt>
                <c:pt idx="53">
                  <c:v>-0.1848740070591981</c:v>
                </c:pt>
                <c:pt idx="54">
                  <c:v>-0.18604203862132707</c:v>
                </c:pt>
                <c:pt idx="55">
                  <c:v>-0.18717380579881082</c:v>
                </c:pt>
                <c:pt idx="56">
                  <c:v>-0.18827073192454058</c:v>
                </c:pt>
                <c:pt idx="57">
                  <c:v>-0.18933416688662352</c:v>
                </c:pt>
                <c:pt idx="58">
                  <c:v>-0.19036539179944012</c:v>
                </c:pt>
                <c:pt idx="59">
                  <c:v>-0.19136562332610429</c:v>
                </c:pt>
                <c:pt idx="60">
                  <c:v>-0.19233601768170694</c:v>
                </c:pt>
                <c:pt idx="61">
                  <c:v>-0.19327767434402432</c:v>
                </c:pt>
                <c:pt idx="62">
                  <c:v>-0.19419163949592966</c:v>
                </c:pt>
              </c:numCache>
            </c:numRef>
          </c:val>
          <c:smooth val="0"/>
          <c:extLst>
            <c:ext xmlns:c16="http://schemas.microsoft.com/office/drawing/2014/chart" uri="{C3380CC4-5D6E-409C-BE32-E72D297353CC}">
              <c16:uniqueId val="{00000000-EB43-46E7-98FE-A174CF804CD7}"/>
            </c:ext>
          </c:extLst>
        </c:ser>
        <c:ser>
          <c:idx val="1"/>
          <c:order val="1"/>
          <c:tx>
            <c:strRef>
              <c:f>'Question 1'!$C$11</c:f>
              <c:strCache>
                <c:ptCount val="1"/>
                <c:pt idx="0">
                  <c:v>At the money </c:v>
                </c:pt>
              </c:strCache>
            </c:strRef>
          </c:tx>
          <c:spPr>
            <a:ln w="28575" cap="rnd">
              <a:solidFill>
                <a:schemeClr val="accent2"/>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1'!$C$12:$C$74</c:f>
              <c:numCache>
                <c:formatCode>General</c:formatCode>
                <c:ptCount val="63"/>
                <c:pt idx="0">
                  <c:v>-0.48869256375108405</c:v>
                </c:pt>
                <c:pt idx="1">
                  <c:v>-0.48401101148273074</c:v>
                </c:pt>
                <c:pt idx="2">
                  <c:v>-0.48042019008388781</c:v>
                </c:pt>
                <c:pt idx="3">
                  <c:v>-0.47739420957713241</c:v>
                </c:pt>
                <c:pt idx="4">
                  <c:v>-0.47472934102285025</c:v>
                </c:pt>
                <c:pt idx="5">
                  <c:v>-0.47232108513185178</c:v>
                </c:pt>
                <c:pt idx="6">
                  <c:v>-0.47010735594710518</c:v>
                </c:pt>
                <c:pt idx="7">
                  <c:v>-0.46804769548036618</c:v>
                </c:pt>
                <c:pt idx="8">
                  <c:v>-0.46611399767493977</c:v>
                </c:pt>
                <c:pt idx="9">
                  <c:v>-0.46428579589022201</c:v>
                </c:pt>
                <c:pt idx="10">
                  <c:v>-0.46254763736021998</c:v>
                </c:pt>
                <c:pt idx="11">
                  <c:v>-0.46088751518766724</c:v>
                </c:pt>
                <c:pt idx="12">
                  <c:v>-0.45929587961700591</c:v>
                </c:pt>
                <c:pt idx="13">
                  <c:v>-0.45776498668838594</c:v>
                </c:pt>
                <c:pt idx="14">
                  <c:v>-0.45628845339884561</c:v>
                </c:pt>
                <c:pt idx="15">
                  <c:v>-0.4548609445727777</c:v>
                </c:pt>
                <c:pt idx="16">
                  <c:v>-0.45347794669824737</c:v>
                </c:pt>
                <c:pt idx="17">
                  <c:v>-0.45213560091176153</c:v>
                </c:pt>
                <c:pt idx="18">
                  <c:v>-0.45083057725571751</c:v>
                </c:pt>
                <c:pt idx="19">
                  <c:v>-0.44955997838704875</c:v>
                </c:pt>
                <c:pt idx="20">
                  <c:v>-0.44832126472035883</c:v>
                </c:pt>
                <c:pt idx="21">
                  <c:v>-0.44711219544690706</c:v>
                </c:pt>
                <c:pt idx="22">
                  <c:v>-0.44593078149818655</c:v>
                </c:pt>
                <c:pt idx="23">
                  <c:v>-0.44477524762404175</c:v>
                </c:pt>
                <c:pt idx="24">
                  <c:v>-0.44364400151517613</c:v>
                </c:pt>
                <c:pt idx="25">
                  <c:v>-0.44253560843366269</c:v>
                </c:pt>
                <c:pt idx="26">
                  <c:v>-0.44144877019606832</c:v>
                </c:pt>
                <c:pt idx="27">
                  <c:v>-0.4403823076297575</c:v>
                </c:pt>
                <c:pt idx="28">
                  <c:v>-0.43933514582554323</c:v>
                </c:pt>
                <c:pt idx="29">
                  <c:v>-0.43830630166042317</c:v>
                </c:pt>
                <c:pt idx="30">
                  <c:v>-0.43729487317733451</c:v>
                </c:pt>
                <c:pt idx="31">
                  <c:v>-0.43630003049486432</c:v>
                </c:pt>
                <c:pt idx="32">
                  <c:v>-0.43532100798582396</c:v>
                </c:pt>
                <c:pt idx="33">
                  <c:v>-0.43435709751467877</c:v>
                </c:pt>
                <c:pt idx="34">
                  <c:v>-0.43340764256371123</c:v>
                </c:pt>
                <c:pt idx="35">
                  <c:v>-0.43247203310918247</c:v>
                </c:pt>
                <c:pt idx="36">
                  <c:v>-0.43154970113365354</c:v>
                </c:pt>
                <c:pt idx="37">
                  <c:v>-0.43064011668049973</c:v>
                </c:pt>
                <c:pt idx="38">
                  <c:v>-0.4297427843726318</c:v>
                </c:pt>
                <c:pt idx="39">
                  <c:v>-0.42885724033035411</c:v>
                </c:pt>
                <c:pt idx="40">
                  <c:v>-0.42798304943380872</c:v>
                </c:pt>
                <c:pt idx="41">
                  <c:v>-0.42711980288404661</c:v>
                </c:pt>
                <c:pt idx="42">
                  <c:v>-0.42626711602384826</c:v>
                </c:pt>
                <c:pt idx="43">
                  <c:v>-0.42542462638525258</c:v>
                </c:pt>
                <c:pt idx="44">
                  <c:v>-0.42459199193561625</c:v>
                </c:pt>
                <c:pt idx="45">
                  <c:v>-0.4237688894980669</c:v>
                </c:pt>
                <c:pt idx="46">
                  <c:v>-0.42295501332561192</c:v>
                </c:pt>
                <c:pt idx="47">
                  <c:v>-0.42215007381101577</c:v>
                </c:pt>
                <c:pt idx="48">
                  <c:v>-0.42135379631696857</c:v>
                </c:pt>
                <c:pt idx="49">
                  <c:v>-0.420565920113114</c:v>
                </c:pt>
                <c:pt idx="50">
                  <c:v>-0.41978619740823875</c:v>
                </c:pt>
                <c:pt idx="51">
                  <c:v>-0.41901439246741345</c:v>
                </c:pt>
                <c:pt idx="52">
                  <c:v>-0.41825028080514182</c:v>
                </c:pt>
                <c:pt idx="53">
                  <c:v>-0.41749364844666981</c:v>
                </c:pt>
                <c:pt idx="54">
                  <c:v>-0.41674429125054291</c:v>
                </c:pt>
                <c:pt idx="55">
                  <c:v>-0.41600201428631833</c:v>
                </c:pt>
                <c:pt idx="56">
                  <c:v>-0.41526663126203633</c:v>
                </c:pt>
                <c:pt idx="57">
                  <c:v>-0.41453796399667542</c:v>
                </c:pt>
                <c:pt idx="58">
                  <c:v>-0.41381584193333998</c:v>
                </c:pt>
                <c:pt idx="59">
                  <c:v>-0.41310010168940403</c:v>
                </c:pt>
                <c:pt idx="60">
                  <c:v>-0.41239058664023631</c:v>
                </c:pt>
                <c:pt idx="61">
                  <c:v>-0.4116871465334917</c:v>
                </c:pt>
                <c:pt idx="62">
                  <c:v>-0.41098963713127035</c:v>
                </c:pt>
              </c:numCache>
            </c:numRef>
          </c:val>
          <c:smooth val="0"/>
          <c:extLst>
            <c:ext xmlns:c16="http://schemas.microsoft.com/office/drawing/2014/chart" uri="{C3380CC4-5D6E-409C-BE32-E72D297353CC}">
              <c16:uniqueId val="{00000001-EB43-46E7-98FE-A174CF804CD7}"/>
            </c:ext>
          </c:extLst>
        </c:ser>
        <c:ser>
          <c:idx val="2"/>
          <c:order val="2"/>
          <c:tx>
            <c:strRef>
              <c:f>'Question 1'!$D$11</c:f>
              <c:strCache>
                <c:ptCount val="1"/>
                <c:pt idx="0">
                  <c:v>Out of the money</c:v>
                </c:pt>
              </c:strCache>
            </c:strRef>
          </c:tx>
          <c:spPr>
            <a:ln w="28575" cap="rnd">
              <a:solidFill>
                <a:schemeClr val="accent3"/>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1'!$D$12:$D$74</c:f>
              <c:numCache>
                <c:formatCode>General</c:formatCode>
                <c:ptCount val="63"/>
                <c:pt idx="0">
                  <c:v>-0.99997989911007612</c:v>
                </c:pt>
                <c:pt idx="1">
                  <c:v>-0.99803396106081788</c:v>
                </c:pt>
                <c:pt idx="2">
                  <c:v>-0.99030768577307504</c:v>
                </c:pt>
                <c:pt idx="3">
                  <c:v>-0.97781811801565932</c:v>
                </c:pt>
                <c:pt idx="4">
                  <c:v>-0.96292538915208781</c:v>
                </c:pt>
                <c:pt idx="5">
                  <c:v>-0.947226121520233</c:v>
                </c:pt>
                <c:pt idx="6">
                  <c:v>-0.93159239989987053</c:v>
                </c:pt>
                <c:pt idx="7">
                  <c:v>-0.91645981923363906</c:v>
                </c:pt>
                <c:pt idx="8">
                  <c:v>-0.90202549346271965</c:v>
                </c:pt>
                <c:pt idx="9">
                  <c:v>-0.88836017509460152</c:v>
                </c:pt>
                <c:pt idx="10">
                  <c:v>-0.87546900309949449</c:v>
                </c:pt>
                <c:pt idx="11">
                  <c:v>-0.86332418416744494</c:v>
                </c:pt>
                <c:pt idx="12">
                  <c:v>-0.85188259755162288</c:v>
                </c:pt>
                <c:pt idx="13">
                  <c:v>-0.84109526432578841</c:v>
                </c:pt>
                <c:pt idx="14">
                  <c:v>-0.83091238152710434</c:v>
                </c:pt>
                <c:pt idx="15">
                  <c:v>-0.82128591565289577</c:v>
                </c:pt>
                <c:pt idx="16">
                  <c:v>-0.81217084616645518</c:v>
                </c:pt>
                <c:pt idx="17">
                  <c:v>-0.80352566388150437</c:v>
                </c:pt>
                <c:pt idx="18">
                  <c:v>-0.79531246360222629</c:v>
                </c:pt>
                <c:pt idx="19">
                  <c:v>-0.78749682291670564</c:v>
                </c:pt>
                <c:pt idx="20">
                  <c:v>-0.78004757591781893</c:v>
                </c:pt>
                <c:pt idx="21">
                  <c:v>-0.7729365432087878</c:v>
                </c:pt>
                <c:pt idx="22">
                  <c:v>-0.76613825226350363</c:v>
                </c:pt>
                <c:pt idx="23">
                  <c:v>-0.75962966643291785</c:v>
                </c:pt>
                <c:pt idx="24">
                  <c:v>-0.75338993176705293</c:v>
                </c:pt>
                <c:pt idx="25">
                  <c:v>-0.74740014558658086</c:v>
                </c:pt>
                <c:pt idx="26">
                  <c:v>-0.74164314778463059</c:v>
                </c:pt>
                <c:pt idx="27">
                  <c:v>-0.73610333422978425</c:v>
                </c:pt>
                <c:pt idx="28">
                  <c:v>-0.7307664908205419</c:v>
                </c:pt>
                <c:pt idx="29">
                  <c:v>-0.72561964638014542</c:v>
                </c:pt>
                <c:pt idx="30">
                  <c:v>-0.72065094248169248</c:v>
                </c:pt>
                <c:pt idx="31">
                  <c:v>-0.71584951833937027</c:v>
                </c:pt>
                <c:pt idx="32">
                  <c:v>-0.71120540902248019</c:v>
                </c:pt>
                <c:pt idx="33">
                  <c:v>-0.70670945540351071</c:v>
                </c:pt>
                <c:pt idx="34">
                  <c:v>-0.70235322441608106</c:v>
                </c:pt>
                <c:pt idx="35">
                  <c:v>-0.69812893835984169</c:v>
                </c:pt>
                <c:pt idx="36">
                  <c:v>-0.6940294121404188</c:v>
                </c:pt>
                <c:pt idx="37">
                  <c:v>-0.69004799747005463</c:v>
                </c:pt>
                <c:pt idx="38">
                  <c:v>-0.6861785331776914</c:v>
                </c:pt>
                <c:pt idx="39">
                  <c:v>-0.68241530088612623</c:v>
                </c:pt>
                <c:pt idx="40">
                  <c:v>-0.67875298540938789</c:v>
                </c:pt>
                <c:pt idx="41">
                  <c:v>-0.6751866393068664</c:v>
                </c:pt>
                <c:pt idx="42">
                  <c:v>-0.67171165110322295</c:v>
                </c:pt>
                <c:pt idx="43">
                  <c:v>-0.66832371674602686</c:v>
                </c:pt>
                <c:pt idx="44">
                  <c:v>-0.66501881392758</c:v>
                </c:pt>
                <c:pt idx="45">
                  <c:v>-0.66179317894460943</c:v>
                </c:pt>
                <c:pt idx="46">
                  <c:v>-0.65864328581039422</c:v>
                </c:pt>
                <c:pt idx="47">
                  <c:v>-0.65556582736932445</c:v>
                </c:pt>
                <c:pt idx="48">
                  <c:v>-0.65255769819459086</c:v>
                </c:pt>
                <c:pt idx="49">
                  <c:v>-0.64961597907635593</c:v>
                </c:pt>
                <c:pt idx="50">
                  <c:v>-0.64673792293089827</c:v>
                </c:pt>
                <c:pt idx="51">
                  <c:v>-0.64392094198134875</c:v>
                </c:pt>
                <c:pt idx="52">
                  <c:v>-0.64116259607816728</c:v>
                </c:pt>
                <c:pt idx="53">
                  <c:v>-0.63846058204278966</c:v>
                </c:pt>
                <c:pt idx="54">
                  <c:v>-0.63581272393122368</c:v>
                </c:pt>
                <c:pt idx="55">
                  <c:v>-0.63321696412604611</c:v>
                </c:pt>
                <c:pt idx="56">
                  <c:v>-0.63067135517547668</c:v>
                </c:pt>
                <c:pt idx="57">
                  <c:v>-0.62817405230717682</c:v>
                </c:pt>
                <c:pt idx="58">
                  <c:v>-0.62572330655230135</c:v>
                </c:pt>
                <c:pt idx="59">
                  <c:v>-0.62331745842226538</c:v>
                </c:pt>
                <c:pt idx="60">
                  <c:v>-0.62095493208680408</c:v>
                </c:pt>
                <c:pt idx="61">
                  <c:v>-0.61863423000729678</c:v>
                </c:pt>
                <c:pt idx="62">
                  <c:v>-0.61635392798409439</c:v>
                </c:pt>
              </c:numCache>
            </c:numRef>
          </c:val>
          <c:smooth val="0"/>
          <c:extLst>
            <c:ext xmlns:c16="http://schemas.microsoft.com/office/drawing/2014/chart" uri="{C3380CC4-5D6E-409C-BE32-E72D297353CC}">
              <c16:uniqueId val="{00000002-EB43-46E7-98FE-A174CF804CD7}"/>
            </c:ext>
          </c:extLst>
        </c:ser>
        <c:dLbls>
          <c:showLegendKey val="0"/>
          <c:showVal val="0"/>
          <c:showCatName val="0"/>
          <c:showSerName val="0"/>
          <c:showPercent val="0"/>
          <c:showBubbleSize val="0"/>
        </c:dLbls>
        <c:smooth val="0"/>
        <c:axId val="1543574112"/>
        <c:axId val="1543580768"/>
      </c:lineChart>
      <c:dateAx>
        <c:axId val="154357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to Maturity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80768"/>
        <c:crosses val="autoZero"/>
        <c:auto val="0"/>
        <c:lblOffset val="100"/>
        <c:baseTimeUnit val="days"/>
        <c:majorUnit val="5"/>
        <c:majorTimeUnit val="days"/>
      </c:dateAx>
      <c:valAx>
        <c:axId val="154358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Delta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74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Long Put Gamma</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2'!$E$11</c:f>
              <c:strCache>
                <c:ptCount val="1"/>
                <c:pt idx="0">
                  <c:v>1-day</c:v>
                </c:pt>
              </c:strCache>
            </c:strRef>
          </c:tx>
          <c:spPr>
            <a:ln w="28575" cap="rnd">
              <a:solidFill>
                <a:schemeClr val="accent1"/>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2'!$E$12:$E$112</c:f>
              <c:numCache>
                <c:formatCode>General</c:formatCode>
                <c:ptCount val="101"/>
                <c:pt idx="0">
                  <c:v>6.2509920069839333E-54</c:v>
                </c:pt>
                <c:pt idx="1">
                  <c:v>6.3647200642249052E-51</c:v>
                </c:pt>
                <c:pt idx="2">
                  <c:v>4.657471916866785E-48</c:v>
                </c:pt>
                <c:pt idx="3">
                  <c:v>2.4896146215663471E-45</c:v>
                </c:pt>
                <c:pt idx="4">
                  <c:v>9.8705047907710589E-43</c:v>
                </c:pt>
                <c:pt idx="5">
                  <c:v>2.9441987775868706E-40</c:v>
                </c:pt>
                <c:pt idx="6">
                  <c:v>6.696139893039874E-38</c:v>
                </c:pt>
                <c:pt idx="7">
                  <c:v>1.1758842979514833E-35</c:v>
                </c:pt>
                <c:pt idx="8">
                  <c:v>1.6132868489971169E-33</c:v>
                </c:pt>
                <c:pt idx="9">
                  <c:v>1.7485807751279761E-31</c:v>
                </c:pt>
                <c:pt idx="10">
                  <c:v>1.5129532761003528E-29</c:v>
                </c:pt>
                <c:pt idx="11">
                  <c:v>1.0553793665243119E-27</c:v>
                </c:pt>
                <c:pt idx="12">
                  <c:v>5.9905979272973094E-26</c:v>
                </c:pt>
                <c:pt idx="13">
                  <c:v>2.7913882123006202E-24</c:v>
                </c:pt>
                <c:pt idx="14">
                  <c:v>1.0766121027933347E-22</c:v>
                </c:pt>
                <c:pt idx="15">
                  <c:v>3.4641164744752513E-21</c:v>
                </c:pt>
                <c:pt idx="16">
                  <c:v>9.3679200564214067E-20</c:v>
                </c:pt>
                <c:pt idx="17">
                  <c:v>2.1441969922732804E-18</c:v>
                </c:pt>
                <c:pt idx="18">
                  <c:v>4.1816878720401836E-17</c:v>
                </c:pt>
                <c:pt idx="19">
                  <c:v>6.9927837953399629E-16</c:v>
                </c:pt>
                <c:pt idx="20">
                  <c:v>1.0087122121127992E-14</c:v>
                </c:pt>
                <c:pt idx="21">
                  <c:v>1.2623507218475395E-13</c:v>
                </c:pt>
                <c:pt idx="22">
                  <c:v>1.3779805650424386E-12</c:v>
                </c:pt>
                <c:pt idx="23">
                  <c:v>1.3188533897883628E-11</c:v>
                </c:pt>
                <c:pt idx="24">
                  <c:v>1.1121737739853289E-10</c:v>
                </c:pt>
                <c:pt idx="25">
                  <c:v>8.3023784227486395E-10</c:v>
                </c:pt>
                <c:pt idx="26">
                  <c:v>5.5108916301154887E-9</c:v>
                </c:pt>
                <c:pt idx="27">
                  <c:v>3.2664547932260118E-8</c:v>
                </c:pt>
                <c:pt idx="28">
                  <c:v>1.7359141171001718E-7</c:v>
                </c:pt>
                <c:pt idx="29">
                  <c:v>8.3034428209951581E-7</c:v>
                </c:pt>
                <c:pt idx="30">
                  <c:v>3.5881684243373381E-6</c:v>
                </c:pt>
                <c:pt idx="31">
                  <c:v>1.4057472684981728E-5</c:v>
                </c:pt>
                <c:pt idx="32">
                  <c:v>5.009904116844239E-5</c:v>
                </c:pt>
                <c:pt idx="33">
                  <c:v>1.6294598850439054E-4</c:v>
                </c:pt>
                <c:pt idx="34">
                  <c:v>4.8517031033878358E-4</c:v>
                </c:pt>
                <c:pt idx="35">
                  <c:v>1.3263809063425575E-3</c:v>
                </c:pt>
                <c:pt idx="36">
                  <c:v>3.3388663789269122E-3</c:v>
                </c:pt>
                <c:pt idx="37">
                  <c:v>7.7601228328033388E-3</c:v>
                </c:pt>
                <c:pt idx="38">
                  <c:v>1.6695922479297833E-2</c:v>
                </c:pt>
                <c:pt idx="39">
                  <c:v>3.3335878634942959E-2</c:v>
                </c:pt>
                <c:pt idx="40">
                  <c:v>6.1917964997344629E-2</c:v>
                </c:pt>
                <c:pt idx="41">
                  <c:v>0.10723257666752969</c:v>
                </c:pt>
                <c:pt idx="42">
                  <c:v>0.17354198994276773</c:v>
                </c:pt>
                <c:pt idx="43">
                  <c:v>0.26301166244316043</c:v>
                </c:pt>
                <c:pt idx="44">
                  <c:v>0.3740477676963716</c:v>
                </c:pt>
                <c:pt idx="45">
                  <c:v>0.50016774180358659</c:v>
                </c:pt>
                <c:pt idx="46">
                  <c:v>0.63003296414785426</c:v>
                </c:pt>
                <c:pt idx="47">
                  <c:v>0.74896463816132197</c:v>
                </c:pt>
                <c:pt idx="48">
                  <c:v>0.84172791299643457</c:v>
                </c:pt>
                <c:pt idx="49">
                  <c:v>0.89583550994259631</c:v>
                </c:pt>
                <c:pt idx="50">
                  <c:v>0.90435262366790248</c:v>
                </c:pt>
                <c:pt idx="51">
                  <c:v>0.86732425541738933</c:v>
                </c:pt>
                <c:pt idx="52">
                  <c:v>0.79143632390967289</c:v>
                </c:pt>
                <c:pt idx="53">
                  <c:v>0.68813627387132248</c:v>
                </c:pt>
                <c:pt idx="54">
                  <c:v>0.5709100339686316</c:v>
                </c:pt>
                <c:pt idx="55">
                  <c:v>0.45256917560012999</c:v>
                </c:pt>
                <c:pt idx="56">
                  <c:v>0.34323781730544856</c:v>
                </c:pt>
                <c:pt idx="57">
                  <c:v>0.24937178053400963</c:v>
                </c:pt>
                <c:pt idx="58">
                  <c:v>0.17376881030460092</c:v>
                </c:pt>
                <c:pt idx="59">
                  <c:v>0.11627356912623958</c:v>
                </c:pt>
                <c:pt idx="60">
                  <c:v>7.4794534958312398E-2</c:v>
                </c:pt>
                <c:pt idx="61">
                  <c:v>4.6303826801638345E-2</c:v>
                </c:pt>
                <c:pt idx="62">
                  <c:v>2.7617517950669617E-2</c:v>
                </c:pt>
                <c:pt idx="63">
                  <c:v>1.5886217031122744E-2</c:v>
                </c:pt>
                <c:pt idx="64">
                  <c:v>8.8217986908827352E-3</c:v>
                </c:pt>
                <c:pt idx="65">
                  <c:v>4.7338367492892408E-3</c:v>
                </c:pt>
                <c:pt idx="66">
                  <c:v>2.4569373525485105E-3</c:v>
                </c:pt>
                <c:pt idx="67">
                  <c:v>1.2345019947584369E-3</c:v>
                </c:pt>
                <c:pt idx="68">
                  <c:v>6.0101622994920909E-4</c:v>
                </c:pt>
                <c:pt idx="69">
                  <c:v>2.837560364889524E-4</c:v>
                </c:pt>
                <c:pt idx="70">
                  <c:v>1.3002439122971316E-4</c:v>
                </c:pt>
                <c:pt idx="71">
                  <c:v>5.7872280093358674E-5</c:v>
                </c:pt>
                <c:pt idx="72">
                  <c:v>2.5039000188450281E-5</c:v>
                </c:pt>
                <c:pt idx="73">
                  <c:v>1.053873121082351E-5</c:v>
                </c:pt>
                <c:pt idx="74">
                  <c:v>4.3181635274260372E-6</c:v>
                </c:pt>
                <c:pt idx="75">
                  <c:v>1.7236703295295789E-6</c:v>
                </c:pt>
                <c:pt idx="76">
                  <c:v>6.7073270952308938E-7</c:v>
                </c:pt>
                <c:pt idx="77">
                  <c:v>2.5460791279548927E-7</c:v>
                </c:pt>
                <c:pt idx="78">
                  <c:v>9.4340876159101333E-8</c:v>
                </c:pt>
                <c:pt idx="79">
                  <c:v>3.4143165292665818E-8</c:v>
                </c:pt>
                <c:pt idx="80">
                  <c:v>1.2076633453851887E-8</c:v>
                </c:pt>
                <c:pt idx="81">
                  <c:v>4.1771584997936524E-9</c:v>
                </c:pt>
                <c:pt idx="82">
                  <c:v>1.413697102350426E-9</c:v>
                </c:pt>
                <c:pt idx="83">
                  <c:v>4.6839516318597474E-10</c:v>
                </c:pt>
                <c:pt idx="84">
                  <c:v>1.5201361217930504E-10</c:v>
                </c:pt>
                <c:pt idx="85">
                  <c:v>4.8349657668607015E-11</c:v>
                </c:pt>
                <c:pt idx="86">
                  <c:v>1.507875856735612E-11</c:v>
                </c:pt>
                <c:pt idx="87">
                  <c:v>4.6133166921651828E-12</c:v>
                </c:pt>
                <c:pt idx="88">
                  <c:v>1.3853028212883945E-12</c:v>
                </c:pt>
                <c:pt idx="89">
                  <c:v>4.0847214210899145E-13</c:v>
                </c:pt>
                <c:pt idx="90">
                  <c:v>1.1832142009355387E-13</c:v>
                </c:pt>
                <c:pt idx="91">
                  <c:v>3.3685194027708184E-14</c:v>
                </c:pt>
                <c:pt idx="92">
                  <c:v>9.4292209762504357E-15</c:v>
                </c:pt>
                <c:pt idx="93">
                  <c:v>2.5963004267069695E-15</c:v>
                </c:pt>
                <c:pt idx="94">
                  <c:v>7.0348178851263848E-16</c:v>
                </c:pt>
                <c:pt idx="95">
                  <c:v>1.8764683747863881E-16</c:v>
                </c:pt>
                <c:pt idx="96">
                  <c:v>4.9293225831571666E-17</c:v>
                </c:pt>
                <c:pt idx="97">
                  <c:v>1.2757146198583159E-17</c:v>
                </c:pt>
                <c:pt idx="98">
                  <c:v>3.2538576260682207E-18</c:v>
                </c:pt>
                <c:pt idx="99">
                  <c:v>8.1823217409901303E-19</c:v>
                </c:pt>
                <c:pt idx="100">
                  <c:v>2.0292605176655113E-19</c:v>
                </c:pt>
              </c:numCache>
            </c:numRef>
          </c:val>
          <c:smooth val="0"/>
          <c:extLst>
            <c:ext xmlns:c16="http://schemas.microsoft.com/office/drawing/2014/chart" uri="{C3380CC4-5D6E-409C-BE32-E72D297353CC}">
              <c16:uniqueId val="{00000000-3DDA-44DD-8381-C2C6F776D43F}"/>
            </c:ext>
          </c:extLst>
        </c:ser>
        <c:ser>
          <c:idx val="1"/>
          <c:order val="1"/>
          <c:tx>
            <c:strRef>
              <c:f>'Question 2'!$F$11</c:f>
              <c:strCache>
                <c:ptCount val="1"/>
                <c:pt idx="0">
                  <c:v>30-day</c:v>
                </c:pt>
              </c:strCache>
            </c:strRef>
          </c:tx>
          <c:spPr>
            <a:ln w="28575" cap="rnd">
              <a:solidFill>
                <a:schemeClr val="accent2"/>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2'!$F$12:$F$112</c:f>
              <c:numCache>
                <c:formatCode>General</c:formatCode>
                <c:ptCount val="101"/>
                <c:pt idx="0">
                  <c:v>8.2940798077466276E-3</c:v>
                </c:pt>
                <c:pt idx="1">
                  <c:v>1.0124447442499776E-2</c:v>
                </c:pt>
                <c:pt idx="2">
                  <c:v>1.223087952291952E-2</c:v>
                </c:pt>
                <c:pt idx="3">
                  <c:v>1.4630287433501234E-2</c:v>
                </c:pt>
                <c:pt idx="4">
                  <c:v>1.7336753875276712E-2</c:v>
                </c:pt>
                <c:pt idx="5">
                  <c:v>2.0361039974908252E-2</c:v>
                </c:pt>
                <c:pt idx="6">
                  <c:v>2.371016019936447E-2</c:v>
                </c:pt>
                <c:pt idx="7">
                  <c:v>2.7387038653919352E-2</c:v>
                </c:pt>
                <c:pt idx="8">
                  <c:v>3.1390257081789302E-2</c:v>
                </c:pt>
                <c:pt idx="9">
                  <c:v>3.5713901373417456E-2</c:v>
                </c:pt>
                <c:pt idx="10">
                  <c:v>4.0347509813589269E-2</c:v>
                </c:pt>
                <c:pt idx="11">
                  <c:v>4.5276122810857397E-2</c:v>
                </c:pt>
                <c:pt idx="12">
                  <c:v>5.0480430608844828E-2</c:v>
                </c:pt>
                <c:pt idx="13">
                  <c:v>5.5937012588049936E-2</c:v>
                </c:pt>
                <c:pt idx="14">
                  <c:v>6.1618659315027483E-2</c:v>
                </c:pt>
                <c:pt idx="15">
                  <c:v>6.7494766538457956E-2</c:v>
                </c:pt>
                <c:pt idx="16">
                  <c:v>7.353178889521067E-2</c:v>
                </c:pt>
                <c:pt idx="17">
                  <c:v>7.9693740174820948E-2</c:v>
                </c:pt>
                <c:pt idx="18">
                  <c:v>8.5942726576600709E-2</c:v>
                </c:pt>
                <c:pt idx="19">
                  <c:v>9.2239499440670808E-2</c:v>
                </c:pt>
                <c:pt idx="20">
                  <c:v>9.8544014390074305E-2</c:v>
                </c:pt>
                <c:pt idx="21">
                  <c:v>0.10481598462411156</c:v>
                </c:pt>
                <c:pt idx="22">
                  <c:v>0.11101541718647917</c:v>
                </c:pt>
                <c:pt idx="23">
                  <c:v>0.11710312232751852</c:v>
                </c:pt>
                <c:pt idx="24">
                  <c:v>0.12304118752130541</c:v>
                </c:pt>
                <c:pt idx="25">
                  <c:v>0.12879340922279894</c:v>
                </c:pt>
                <c:pt idx="26">
                  <c:v>0.13432567700104175</c:v>
                </c:pt>
                <c:pt idx="27">
                  <c:v>0.13960630621172956</c:v>
                </c:pt>
                <c:pt idx="28">
                  <c:v>0.14460631683445727</c:v>
                </c:pt>
                <c:pt idx="29">
                  <c:v>0.14929965746282453</c:v>
                </c:pt>
                <c:pt idx="30">
                  <c:v>0.15366337467357827</c:v>
                </c:pt>
                <c:pt idx="31">
                  <c:v>0.15767772909597971</c:v>
                </c:pt>
                <c:pt idx="32">
                  <c:v>0.16132626044350837</c:v>
                </c:pt>
                <c:pt idx="33">
                  <c:v>0.16459580455202238</c:v>
                </c:pt>
                <c:pt idx="34">
                  <c:v>0.16747646609215394</c:v>
                </c:pt>
                <c:pt idx="35">
                  <c:v>0.16996155109407421</c:v>
                </c:pt>
                <c:pt idx="36">
                  <c:v>0.17204746374846974</c:v>
                </c:pt>
                <c:pt idx="37">
                  <c:v>0.1737335721400064</c:v>
                </c:pt>
                <c:pt idx="38">
                  <c:v>0.17502204764202411</c:v>
                </c:pt>
                <c:pt idx="39">
                  <c:v>0.1759176826682203</c:v>
                </c:pt>
                <c:pt idx="40">
                  <c:v>0.17642769135374078</c:v>
                </c:pt>
                <c:pt idx="41">
                  <c:v>0.17656149753953451</c:v>
                </c:pt>
                <c:pt idx="42">
                  <c:v>0.17633051417479445</c:v>
                </c:pt>
                <c:pt idx="43">
                  <c:v>0.17574791794679878</c:v>
                </c:pt>
                <c:pt idx="44">
                  <c:v>0.1748284226084868</c:v>
                </c:pt>
                <c:pt idx="45">
                  <c:v>0.17358805411346556</c:v>
                </c:pt>
                <c:pt idx="46">
                  <c:v>0.17204393029635853</c:v>
                </c:pt>
                <c:pt idx="47">
                  <c:v>0.17021404746263483</c:v>
                </c:pt>
                <c:pt idx="48">
                  <c:v>0.16811707588408362</c:v>
                </c:pt>
                <c:pt idx="49">
                  <c:v>0.16577216584038698</c:v>
                </c:pt>
                <c:pt idx="50">
                  <c:v>0.16319876550898496</c:v>
                </c:pt>
                <c:pt idx="51">
                  <c:v>0.16041645168862287</c:v>
                </c:pt>
                <c:pt idx="52">
                  <c:v>0.15744477404956786</c:v>
                </c:pt>
                <c:pt idx="53">
                  <c:v>0.15430311333740901</c:v>
                </c:pt>
                <c:pt idx="54">
                  <c:v>0.15101055371878272</c:v>
                </c:pt>
                <c:pt idx="55">
                  <c:v>0.14758576924659422</c:v>
                </c:pt>
                <c:pt idx="56">
                  <c:v>0.14404692423917506</c:v>
                </c:pt>
                <c:pt idx="57">
                  <c:v>0.14041158721152558</c:v>
                </c:pt>
                <c:pt idx="58">
                  <c:v>0.13669665786621338</c:v>
                </c:pt>
                <c:pt idx="59">
                  <c:v>0.13291830654515566</c:v>
                </c:pt>
                <c:pt idx="60">
                  <c:v>0.12909192545971179</c:v>
                </c:pt>
                <c:pt idx="61">
                  <c:v>0.12523209095340043</c:v>
                </c:pt>
                <c:pt idx="62">
                  <c:v>0.12135253600718685</c:v>
                </c:pt>
                <c:pt idx="63">
                  <c:v>0.11746613216968092</c:v>
                </c:pt>
                <c:pt idx="64">
                  <c:v>0.11358488008177579</c:v>
                </c:pt>
                <c:pt idx="65">
                  <c:v>0.10971990776531146</c:v>
                </c:pt>
                <c:pt idx="66">
                  <c:v>0.10588147585642803</c:v>
                </c:pt>
                <c:pt idx="67">
                  <c:v>0.1020789889846162</c:v>
                </c:pt>
                <c:pt idx="68">
                  <c:v>9.8321012526459042E-2</c:v>
                </c:pt>
                <c:pt idx="69">
                  <c:v>9.4615293997173111E-2</c:v>
                </c:pt>
                <c:pt idx="70">
                  <c:v>9.0968788381926041E-2</c:v>
                </c:pt>
                <c:pt idx="71">
                  <c:v>8.7387686751299931E-2</c:v>
                </c:pt>
                <c:pt idx="72">
                  <c:v>8.387744755007337E-2</c:v>
                </c:pt>
                <c:pt idx="73">
                  <c:v>8.0442829994753259E-2</c:v>
                </c:pt>
                <c:pt idx="74">
                  <c:v>7.7087929062146954E-2</c:v>
                </c:pt>
                <c:pt idx="75">
                  <c:v>7.3816211598014256E-2</c:v>
                </c:pt>
                <c:pt idx="76">
                  <c:v>7.0630553120863443E-2</c:v>
                </c:pt>
                <c:pt idx="77">
                  <c:v>6.7533274940757823E-2</c:v>
                </c:pt>
                <c:pt idx="78">
                  <c:v>6.4526181256166826E-2</c:v>
                </c:pt>
                <c:pt idx="79">
                  <c:v>6.1610595933113479E-2</c:v>
                </c:pt>
                <c:pt idx="80">
                  <c:v>5.8787398709889305E-2</c:v>
                </c:pt>
                <c:pt idx="81">
                  <c:v>5.6057060607257764E-2</c:v>
                </c:pt>
                <c:pt idx="82">
                  <c:v>5.3419678358232504E-2</c:v>
                </c:pt>
                <c:pt idx="83">
                  <c:v>5.0875007703132802E-2</c:v>
                </c:pt>
                <c:pt idx="84">
                  <c:v>4.8422495424672335E-2</c:v>
                </c:pt>
                <c:pt idx="85">
                  <c:v>4.6061310024340239E-2</c:v>
                </c:pt>
                <c:pt idx="86">
                  <c:v>4.3790370965348324E-2</c:v>
                </c:pt>
                <c:pt idx="87">
                  <c:v>4.1608376429005098E-2</c:v>
                </c:pt>
                <c:pt idx="88">
                  <c:v>3.9513829550649027E-2</c:v>
                </c:pt>
                <c:pt idx="89">
                  <c:v>3.7505063118326305E-2</c:v>
                </c:pt>
                <c:pt idx="90">
                  <c:v>3.5580262732365649E-2</c:v>
                </c:pt>
                <c:pt idx="91">
                  <c:v>3.3737488437009452E-2</c:v>
                </c:pt>
                <c:pt idx="92">
                  <c:v>3.1974694846443143E-2</c:v>
                </c:pt>
                <c:pt idx="93">
                  <c:v>3.0289749797058903E-2</c:v>
                </c:pt>
                <c:pt idx="94">
                  <c:v>2.8680451565736176E-2</c:v>
                </c:pt>
                <c:pt idx="95">
                  <c:v>2.7144544700449295E-2</c:v>
                </c:pt>
                <c:pt idx="96">
                  <c:v>2.567973451475929E-2</c:v>
                </c:pt>
                <c:pt idx="97">
                  <c:v>2.4283700301832908E-2</c:v>
                </c:pt>
                <c:pt idx="98">
                  <c:v>2.2954107326684774E-2</c:v>
                </c:pt>
                <c:pt idx="99">
                  <c:v>2.1688617657468101E-2</c:v>
                </c:pt>
                <c:pt idx="100">
                  <c:v>2.0484899897956314E-2</c:v>
                </c:pt>
              </c:numCache>
            </c:numRef>
          </c:val>
          <c:smooth val="0"/>
          <c:extLst>
            <c:ext xmlns:c16="http://schemas.microsoft.com/office/drawing/2014/chart" uri="{C3380CC4-5D6E-409C-BE32-E72D297353CC}">
              <c16:uniqueId val="{00000001-3DDA-44DD-8381-C2C6F776D43F}"/>
            </c:ext>
          </c:extLst>
        </c:ser>
        <c:ser>
          <c:idx val="2"/>
          <c:order val="2"/>
          <c:tx>
            <c:strRef>
              <c:f>'Question 2'!$G$11</c:f>
              <c:strCache>
                <c:ptCount val="1"/>
                <c:pt idx="0">
                  <c:v>60-day</c:v>
                </c:pt>
              </c:strCache>
            </c:strRef>
          </c:tx>
          <c:spPr>
            <a:ln w="28575" cap="rnd">
              <a:solidFill>
                <a:schemeClr val="accent3"/>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2'!$G$12:$G$112</c:f>
              <c:numCache>
                <c:formatCode>General</c:formatCode>
                <c:ptCount val="101"/>
                <c:pt idx="0">
                  <c:v>4.5422118034068842E-2</c:v>
                </c:pt>
                <c:pt idx="1">
                  <c:v>4.9374705114001494E-2</c:v>
                </c:pt>
                <c:pt idx="2">
                  <c:v>5.3409738192709603E-2</c:v>
                </c:pt>
                <c:pt idx="3">
                  <c:v>5.750726919561238E-2</c:v>
                </c:pt>
                <c:pt idx="4">
                  <c:v>6.1646999119503401E-2</c:v>
                </c:pt>
                <c:pt idx="5">
                  <c:v>6.5808519506070223E-2</c:v>
                </c:pt>
                <c:pt idx="6">
                  <c:v>6.9971539722287215E-2</c:v>
                </c:pt>
                <c:pt idx="7">
                  <c:v>7.4116097367407346E-2</c:v>
                </c:pt>
                <c:pt idx="8">
                  <c:v>7.8222749793268265E-2</c:v>
                </c:pt>
                <c:pt idx="9">
                  <c:v>8.2272745345499262E-2</c:v>
                </c:pt>
                <c:pt idx="10">
                  <c:v>8.6248173498394212E-2</c:v>
                </c:pt>
                <c:pt idx="11">
                  <c:v>9.0132093559715867E-2</c:v>
                </c:pt>
                <c:pt idx="12">
                  <c:v>9.3908642060486339E-2</c:v>
                </c:pt>
                <c:pt idx="13">
                  <c:v>9.7563119318408345E-2</c:v>
                </c:pt>
                <c:pt idx="14">
                  <c:v>0.10108205597338708</c:v>
                </c:pt>
                <c:pt idx="15">
                  <c:v>0.10445326054268181</c:v>
                </c:pt>
                <c:pt idx="16">
                  <c:v>0.10766584923560002</c:v>
                </c:pt>
                <c:pt idx="17">
                  <c:v>0.11071025940819985</c:v>
                </c:pt>
                <c:pt idx="18">
                  <c:v>0.11357824813253153</c:v>
                </c:pt>
                <c:pt idx="19">
                  <c:v>0.11626287740799769</c:v>
                </c:pt>
                <c:pt idx="20">
                  <c:v>0.11875848756002877</c:v>
                </c:pt>
                <c:pt idx="21">
                  <c:v>0.12106066035880066</c:v>
                </c:pt>
                <c:pt idx="22">
                  <c:v>0.12316617335330766</c:v>
                </c:pt>
                <c:pt idx="23">
                  <c:v>0.12507294685850925</c:v>
                </c:pt>
                <c:pt idx="24">
                  <c:v>0.126779984959876</c:v>
                </c:pt>
                <c:pt idx="25">
                  <c:v>0.12828731181439382</c:v>
                </c:pt>
                <c:pt idx="26">
                  <c:v>0.12959590443345714</c:v>
                </c:pt>
                <c:pt idx="27">
                  <c:v>0.13070762303412295</c:v>
                </c:pt>
                <c:pt idx="28">
                  <c:v>0.13162513994354325</c:v>
                </c:pt>
                <c:pt idx="29">
                  <c:v>0.13235186793924877</c:v>
                </c:pt>
                <c:pt idx="30">
                  <c:v>0.13289188880715924</c:v>
                </c:pt>
                <c:pt idx="31">
                  <c:v>0.1332498828012332</c:v>
                </c:pt>
                <c:pt idx="32">
                  <c:v>0.13343105959471746</c:v>
                </c:pt>
                <c:pt idx="33">
                  <c:v>0.13344109122390541</c:v>
                </c:pt>
                <c:pt idx="34">
                  <c:v>0.13328604744182238</c:v>
                </c:pt>
                <c:pt idx="35">
                  <c:v>0.1329723338217563</c:v>
                </c:pt>
                <c:pt idx="36">
                  <c:v>0.13250663287930717</c:v>
                </c:pt>
                <c:pt idx="37">
                  <c:v>0.13189584841674021</c:v>
                </c:pt>
                <c:pt idx="38">
                  <c:v>0.13114705323487807</c:v>
                </c:pt>
                <c:pt idx="39">
                  <c:v>0.13026744030543194</c:v>
                </c:pt>
                <c:pt idx="40">
                  <c:v>0.12926427745034497</c:v>
                </c:pt>
                <c:pt idx="41">
                  <c:v>0.12814486553414103</c:v>
                </c:pt>
                <c:pt idx="42">
                  <c:v>0.12691650014011932</c:v>
                </c:pt>
                <c:pt idx="43">
                  <c:v>0.12558643667116831</c:v>
                </c:pt>
                <c:pt idx="44">
                  <c:v>0.1241618587906245</c:v>
                </c:pt>
                <c:pt idx="45">
                  <c:v>0.12264985009759818</c:v>
                </c:pt>
                <c:pt idx="46">
                  <c:v>0.12105736891414062</c:v>
                </c:pt>
                <c:pt idx="47">
                  <c:v>0.11939122604817907</c:v>
                </c:pt>
                <c:pt idx="48">
                  <c:v>0.11765806538591396</c:v>
                </c:pt>
                <c:pt idx="49">
                  <c:v>0.11586434716001703</c:v>
                </c:pt>
                <c:pt idx="50">
                  <c:v>0.114016333735154</c:v>
                </c:pt>
                <c:pt idx="51">
                  <c:v>0.11212007774976133</c:v>
                </c:pt>
                <c:pt idx="52">
                  <c:v>0.11018141245235054</c:v>
                </c:pt>
                <c:pt idx="53">
                  <c:v>0.10820594407159988</c:v>
                </c:pt>
                <c:pt idx="54">
                  <c:v>0.10619904606191237</c:v>
                </c:pt>
                <c:pt idx="55">
                  <c:v>0.10416585506968537</c:v>
                </c:pt>
                <c:pt idx="56">
                  <c:v>0.10211126847009815</c:v>
                </c:pt>
                <c:pt idx="57">
                  <c:v>0.10003994332955396</c:v>
                </c:pt>
                <c:pt idx="58">
                  <c:v>9.795629665486319E-2</c:v>
                </c:pt>
                <c:pt idx="59">
                  <c:v>9.5864506796668997E-2</c:v>
                </c:pt>
                <c:pt idx="60">
                  <c:v>9.3768515881366185E-2</c:v>
                </c:pt>
                <c:pt idx="61">
                  <c:v>9.1672033152734048E-2</c:v>
                </c:pt>
                <c:pt idx="62">
                  <c:v>8.9578539111591443E-2</c:v>
                </c:pt>
                <c:pt idx="63">
                  <c:v>8.7491290348906348E-2</c:v>
                </c:pt>
                <c:pt idx="64">
                  <c:v>8.541332497487332E-2</c:v>
                </c:pt>
                <c:pt idx="65">
                  <c:v>8.3347468553454124E-2</c:v>
                </c:pt>
                <c:pt idx="66">
                  <c:v>8.1296340458705998E-2</c:v>
                </c:pt>
                <c:pt idx="67">
                  <c:v>7.9262360575854715E-2</c:v>
                </c:pt>
                <c:pt idx="68">
                  <c:v>7.7247756276474788E-2</c:v>
                </c:pt>
                <c:pt idx="69">
                  <c:v>7.5254569603290938E-2</c:v>
                </c:pt>
                <c:pt idx="70">
                  <c:v>7.3284664605989383E-2</c:v>
                </c:pt>
                <c:pt idx="71">
                  <c:v>7.1339734775016331E-2</c:v>
                </c:pt>
                <c:pt idx="72">
                  <c:v>6.9421310525630317E-2</c:v>
                </c:pt>
                <c:pt idx="73">
                  <c:v>6.7530766689461771E-2</c:v>
                </c:pt>
                <c:pt idx="74">
                  <c:v>6.5669329975517846E-2</c:v>
                </c:pt>
                <c:pt idx="75">
                  <c:v>6.3838086366950889E-2</c:v>
                </c:pt>
                <c:pt idx="76">
                  <c:v>6.203798842399396E-2</c:v>
                </c:pt>
                <c:pt idx="77">
                  <c:v>6.0269862467258781E-2</c:v>
                </c:pt>
                <c:pt idx="78">
                  <c:v>5.8534415619103483E-2</c:v>
                </c:pt>
                <c:pt idx="79">
                  <c:v>5.6832242684013247E-2</c:v>
                </c:pt>
                <c:pt idx="80">
                  <c:v>5.5163832851913723E-2</c:v>
                </c:pt>
                <c:pt idx="81">
                  <c:v>5.3529576211060866E-2</c:v>
                </c:pt>
                <c:pt idx="82">
                  <c:v>5.1929770059636761E-2</c:v>
                </c:pt>
                <c:pt idx="83">
                  <c:v>5.0364625007441169E-2</c:v>
                </c:pt>
                <c:pt idx="84">
                  <c:v>4.8834270861114498E-2</c:v>
                </c:pt>
                <c:pt idx="85">
                  <c:v>4.733876228817268E-2</c:v>
                </c:pt>
                <c:pt idx="86">
                  <c:v>4.5878084256792538E-2</c:v>
                </c:pt>
                <c:pt idx="87">
                  <c:v>4.4452157249765534E-2</c:v>
                </c:pt>
                <c:pt idx="88">
                  <c:v>4.3060842252356263E-2</c:v>
                </c:pt>
                <c:pt idx="89">
                  <c:v>4.1703945514965528E-2</c:v>
                </c:pt>
                <c:pt idx="90">
                  <c:v>4.038122309252215E-2</c:v>
                </c:pt>
                <c:pt idx="91">
                  <c:v>3.9092385163421707E-2</c:v>
                </c:pt>
                <c:pt idx="92">
                  <c:v>3.7837100131603976E-2</c:v>
                </c:pt>
                <c:pt idx="93">
                  <c:v>3.6614998516025447E-2</c:v>
                </c:pt>
                <c:pt idx="94">
                  <c:v>3.5425676632347379E-2</c:v>
                </c:pt>
                <c:pt idx="95">
                  <c:v>3.4268700072131765E-2</c:v>
                </c:pt>
                <c:pt idx="96">
                  <c:v>3.3143606985228308E-2</c:v>
                </c:pt>
                <c:pt idx="97">
                  <c:v>3.2049911171347513E-2</c:v>
                </c:pt>
                <c:pt idx="98">
                  <c:v>3.0987104987062867E-2</c:v>
                </c:pt>
                <c:pt idx="99">
                  <c:v>2.9954662074669076E-2</c:v>
                </c:pt>
                <c:pt idx="100">
                  <c:v>2.8952039919453526E-2</c:v>
                </c:pt>
              </c:numCache>
            </c:numRef>
          </c:val>
          <c:smooth val="0"/>
          <c:extLst>
            <c:ext xmlns:c16="http://schemas.microsoft.com/office/drawing/2014/chart" uri="{C3380CC4-5D6E-409C-BE32-E72D297353CC}">
              <c16:uniqueId val="{00000002-3DDA-44DD-8381-C2C6F776D43F}"/>
            </c:ext>
          </c:extLst>
        </c:ser>
        <c:dLbls>
          <c:showLegendKey val="0"/>
          <c:showVal val="0"/>
          <c:showCatName val="0"/>
          <c:showSerName val="0"/>
          <c:showPercent val="0"/>
          <c:showBubbleSize val="0"/>
        </c:dLbls>
        <c:smooth val="0"/>
        <c:axId val="1512219216"/>
        <c:axId val="1512218736"/>
      </c:lineChart>
      <c:catAx>
        <c:axId val="151221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Spot Price</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218736"/>
        <c:crosses val="autoZero"/>
        <c:auto val="1"/>
        <c:lblAlgn val="ctr"/>
        <c:lblOffset val="100"/>
        <c:tickLblSkip val="10"/>
        <c:noMultiLvlLbl val="0"/>
      </c:catAx>
      <c:valAx>
        <c:axId val="151221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Gamma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21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Short Put Delta</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2'!$H$11</c:f>
              <c:strCache>
                <c:ptCount val="1"/>
                <c:pt idx="0">
                  <c:v>1-day</c:v>
                </c:pt>
              </c:strCache>
            </c:strRef>
          </c:tx>
          <c:spPr>
            <a:ln w="28575" cap="rnd">
              <a:solidFill>
                <a:schemeClr val="accent1"/>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2'!$H$12:$H$112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0.99999999999999967</c:v>
                </c:pt>
                <c:pt idx="21">
                  <c:v>0.999999999999995</c:v>
                </c:pt>
                <c:pt idx="22">
                  <c:v>0.99999999999994205</c:v>
                </c:pt>
                <c:pt idx="23">
                  <c:v>0.99999999999941391</c:v>
                </c:pt>
                <c:pt idx="24">
                  <c:v>0.99999999999477174</c:v>
                </c:pt>
                <c:pt idx="25">
                  <c:v>0.9999999999586674</c:v>
                </c:pt>
                <c:pt idx="26">
                  <c:v>0.99999999970912079</c:v>
                </c:pt>
                <c:pt idx="27">
                  <c:v>0.99999999816976304</c:v>
                </c:pt>
                <c:pt idx="28">
                  <c:v>0.9999999896607441</c:v>
                </c:pt>
                <c:pt idx="29">
                  <c:v>0.99999994735029196</c:v>
                </c:pt>
                <c:pt idx="30">
                  <c:v>0.9999997573974716</c:v>
                </c:pt>
                <c:pt idx="31">
                  <c:v>0.99999898470814763</c:v>
                </c:pt>
                <c:pt idx="32">
                  <c:v>0.99999612718495645</c:v>
                </c:pt>
                <c:pt idx="33">
                  <c:v>0.99998648885148178</c:v>
                </c:pt>
                <c:pt idx="34">
                  <c:v>0.99995674593543715</c:v>
                </c:pt>
                <c:pt idx="35">
                  <c:v>0.99987252496670254</c:v>
                </c:pt>
                <c:pt idx="36">
                  <c:v>0.99965307059033937</c:v>
                </c:pt>
                <c:pt idx="37">
                  <c:v>0.99912543127303854</c:v>
                </c:pt>
                <c:pt idx="38">
                  <c:v>0.99795179795162092</c:v>
                </c:pt>
                <c:pt idx="39">
                  <c:v>0.99553066892114206</c:v>
                </c:pt>
                <c:pt idx="40">
                  <c:v>0.99088724701900399</c:v>
                </c:pt>
                <c:pt idx="41">
                  <c:v>0.98258880944085947</c:v>
                </c:pt>
                <c:pt idx="42">
                  <c:v>0.96873859294031583</c:v>
                </c:pt>
                <c:pt idx="43">
                  <c:v>0.94710415571673034</c:v>
                </c:pt>
                <c:pt idx="44">
                  <c:v>0.91541178716195304</c:v>
                </c:pt>
                <c:pt idx="45">
                  <c:v>0.87178620297318155</c:v>
                </c:pt>
                <c:pt idx="46">
                  <c:v>0.81524950627059978</c:v>
                </c:pt>
                <c:pt idx="47">
                  <c:v>0.74614336916084012</c:v>
                </c:pt>
                <c:pt idx="48">
                  <c:v>0.66633198049539411</c:v>
                </c:pt>
                <c:pt idx="49">
                  <c:v>0.57909267162547129</c:v>
                </c:pt>
                <c:pt idx="50">
                  <c:v>0.48869256375110215</c:v>
                </c:pt>
                <c:pt idx="51">
                  <c:v>0.39974792239509271</c:v>
                </c:pt>
                <c:pt idx="52">
                  <c:v>0.31652843680690967</c:v>
                </c:pt>
                <c:pt idx="53">
                  <c:v>0.2423766546793007</c:v>
                </c:pt>
                <c:pt idx="54">
                  <c:v>0.17936453859237156</c:v>
                </c:pt>
                <c:pt idx="55">
                  <c:v>0.12822867115015768</c:v>
                </c:pt>
                <c:pt idx="56">
                  <c:v>8.854617448284674E-2</c:v>
                </c:pt>
                <c:pt idx="57">
                  <c:v>5.9061438912826114E-2</c:v>
                </c:pt>
                <c:pt idx="58">
                  <c:v>3.8059728391909409E-2</c:v>
                </c:pt>
                <c:pt idx="59">
                  <c:v>2.3701939643554271E-2</c:v>
                </c:pt>
                <c:pt idx="60">
                  <c:v>1.4270132467153696E-2</c:v>
                </c:pt>
                <c:pt idx="61">
                  <c:v>8.3099553770779044E-3</c:v>
                </c:pt>
                <c:pt idx="62">
                  <c:v>4.6829613317416197E-3</c:v>
                </c:pt>
                <c:pt idx="63">
                  <c:v>2.5552670796594734E-3</c:v>
                </c:pt>
                <c:pt idx="64">
                  <c:v>1.3508333391909488E-3</c:v>
                </c:pt>
                <c:pt idx="65">
                  <c:v>6.9228075040950188E-4</c:v>
                </c:pt>
                <c:pt idx="66">
                  <c:v>3.4415120652220299E-4</c:v>
                </c:pt>
                <c:pt idx="67">
                  <c:v>1.6606503790961291E-4</c:v>
                </c:pt>
                <c:pt idx="68">
                  <c:v>7.7829830500752983E-5</c:v>
                </c:pt>
                <c:pt idx="69">
                  <c:v>3.5451138764241996E-5</c:v>
                </c:pt>
                <c:pt idx="70">
                  <c:v>1.5703870022587552E-5</c:v>
                </c:pt>
                <c:pt idx="71">
                  <c:v>6.7693916727673553E-6</c:v>
                </c:pt>
                <c:pt idx="72">
                  <c:v>2.8413856336673149E-6</c:v>
                </c:pt>
                <c:pt idx="73">
                  <c:v>1.1620261431977141E-6</c:v>
                </c:pt>
                <c:pt idx="74">
                  <c:v>4.6330859970744598E-7</c:v>
                </c:pt>
                <c:pt idx="75">
                  <c:v>1.8019914449496355E-7</c:v>
                </c:pt>
                <c:pt idx="76">
                  <c:v>6.8409664155666405E-8</c:v>
                </c:pt>
                <c:pt idx="77">
                  <c:v>2.5363789513122015E-8</c:v>
                </c:pt>
                <c:pt idx="78">
                  <c:v>9.1894032383521562E-9</c:v>
                </c:pt>
                <c:pt idx="79">
                  <c:v>3.255190228479421E-9</c:v>
                </c:pt>
                <c:pt idx="80">
                  <c:v>1.1280167910854288E-9</c:v>
                </c:pt>
                <c:pt idx="81">
                  <c:v>3.8259029278009393E-10</c:v>
                </c:pt>
                <c:pt idx="82">
                  <c:v>1.2707357388563878E-10</c:v>
                </c:pt>
                <c:pt idx="83">
                  <c:v>4.1352143931305818E-11</c:v>
                </c:pt>
                <c:pt idx="84">
                  <c:v>1.3191003844781335E-11</c:v>
                </c:pt>
                <c:pt idx="85">
                  <c:v>4.1266989825317069E-12</c:v>
                </c:pt>
                <c:pt idx="86">
                  <c:v>1.2666534487948411E-12</c:v>
                </c:pt>
                <c:pt idx="87">
                  <c:v>3.8169467586612882E-13</c:v>
                </c:pt>
                <c:pt idx="88">
                  <c:v>1.1290968160437842E-13</c:v>
                </c:pt>
                <c:pt idx="89">
                  <c:v>3.2862601528904634E-14</c:v>
                </c:pt>
                <c:pt idx="90">
                  <c:v>9.4368957093138306E-15</c:v>
                </c:pt>
                <c:pt idx="91">
                  <c:v>2.6645352591003757E-15</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0-5677-4EDC-A678-A3D528BBA17E}"/>
            </c:ext>
          </c:extLst>
        </c:ser>
        <c:ser>
          <c:idx val="1"/>
          <c:order val="1"/>
          <c:tx>
            <c:strRef>
              <c:f>'Question 2'!$I$11</c:f>
              <c:strCache>
                <c:ptCount val="1"/>
                <c:pt idx="0">
                  <c:v>30-day</c:v>
                </c:pt>
              </c:strCache>
            </c:strRef>
          </c:tx>
          <c:spPr>
            <a:ln w="28575" cap="rnd">
              <a:solidFill>
                <a:schemeClr val="accent2"/>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2'!$I$12:$I$112</c:f>
              <c:numCache>
                <c:formatCode>General</c:formatCode>
                <c:ptCount val="101"/>
                <c:pt idx="0">
                  <c:v>0.99668257974515939</c:v>
                </c:pt>
                <c:pt idx="1">
                  <c:v>0.99576387699377578</c:v>
                </c:pt>
                <c:pt idx="2">
                  <c:v>0.99464848556589536</c:v>
                </c:pt>
                <c:pt idx="3">
                  <c:v>0.99330793207835977</c:v>
                </c:pt>
                <c:pt idx="4">
                  <c:v>0.9917121890951569</c:v>
                </c:pt>
                <c:pt idx="5">
                  <c:v>0.9898299831409223</c:v>
                </c:pt>
                <c:pt idx="6">
                  <c:v>0.98762914873896646</c:v>
                </c:pt>
                <c:pt idx="7">
                  <c:v>0.98507702098876249</c:v>
                </c:pt>
                <c:pt idx="8">
                  <c:v>0.98214085800015161</c:v>
                </c:pt>
                <c:pt idx="9">
                  <c:v>0.97878828364389425</c:v>
                </c:pt>
                <c:pt idx="10">
                  <c:v>0.9749877405765236</c:v>
                </c:pt>
                <c:pt idx="11">
                  <c:v>0.97070894335025826</c:v>
                </c:pt>
                <c:pt idx="12">
                  <c:v>0.96592332160905048</c:v>
                </c:pt>
                <c:pt idx="13">
                  <c:v>0.96060444386977617</c:v>
                </c:pt>
                <c:pt idx="14">
                  <c:v>0.95472841315324497</c:v>
                </c:pt>
                <c:pt idx="15">
                  <c:v>0.94827422671615413</c:v>
                </c:pt>
                <c:pt idx="16">
                  <c:v>0.94122409329136103</c:v>
                </c:pt>
                <c:pt idx="17">
                  <c:v>0.93356370251757226</c:v>
                </c:pt>
                <c:pt idx="18">
                  <c:v>0.92528244257942727</c:v>
                </c:pt>
                <c:pt idx="19">
                  <c:v>0.91637356343684162</c:v>
                </c:pt>
                <c:pt idx="20">
                  <c:v>0.90683428435470081</c:v>
                </c:pt>
                <c:pt idx="21">
                  <c:v>0.89666584571275454</c:v>
                </c:pt>
                <c:pt idx="22">
                  <c:v>0.88587350624942562</c:v>
                </c:pt>
                <c:pt idx="23">
                  <c:v>0.87446648794759541</c:v>
                </c:pt>
                <c:pt idx="24">
                  <c:v>0.86245787168736199</c:v>
                </c:pt>
                <c:pt idx="25">
                  <c:v>0.84986444755892965</c:v>
                </c:pt>
                <c:pt idx="26">
                  <c:v>0.8367065243427112</c:v>
                </c:pt>
                <c:pt idx="27">
                  <c:v>0.82300770312339089</c:v>
                </c:pt>
                <c:pt idx="28">
                  <c:v>0.80879462031456018</c:v>
                </c:pt>
                <c:pt idx="29">
                  <c:v>0.79409666553891789</c:v>
                </c:pt>
                <c:pt idx="30">
                  <c:v>0.77894567984718521</c:v>
                </c:pt>
                <c:pt idx="31">
                  <c:v>0.76337563968026834</c:v>
                </c:pt>
                <c:pt idx="32">
                  <c:v>0.74742233179871598</c:v>
                </c:pt>
                <c:pt idx="33">
                  <c:v>0.73112302413689489</c:v>
                </c:pt>
                <c:pt idx="34">
                  <c:v>0.71451613720238649</c:v>
                </c:pt>
                <c:pt idx="35">
                  <c:v>0.69764092024958257</c:v>
                </c:pt>
                <c:pt idx="36">
                  <c:v>0.68053713602518762</c:v>
                </c:pt>
                <c:pt idx="37">
                  <c:v>0.66324475742627609</c:v>
                </c:pt>
                <c:pt idx="38">
                  <c:v>0.64580367894135815</c:v>
                </c:pt>
                <c:pt idx="39">
                  <c:v>0.6282534452728743</c:v>
                </c:pt>
                <c:pt idx="40">
                  <c:v>0.61063299907542778</c:v>
                </c:pt>
                <c:pt idx="41">
                  <c:v>0.59298044929619498</c:v>
                </c:pt>
                <c:pt idx="42">
                  <c:v>0.57533286117907889</c:v>
                </c:pt>
                <c:pt idx="43">
                  <c:v>0.55772606859761731</c:v>
                </c:pt>
                <c:pt idx="44">
                  <c:v>0.54019450901745669</c:v>
                </c:pt>
                <c:pt idx="45">
                  <c:v>0.52277108106008974</c:v>
                </c:pt>
                <c:pt idx="46">
                  <c:v>0.50548702434706005</c:v>
                </c:pt>
                <c:pt idx="47">
                  <c:v>0.48837182104882171</c:v>
                </c:pt>
                <c:pt idx="48">
                  <c:v>0.47145311834446235</c:v>
                </c:pt>
                <c:pt idx="49">
                  <c:v>0.4547566708168036</c:v>
                </c:pt>
                <c:pt idx="50">
                  <c:v>0.43830630166042639</c:v>
                </c:pt>
                <c:pt idx="51">
                  <c:v>0.42212388146597557</c:v>
                </c:pt>
                <c:pt idx="52">
                  <c:v>0.40622932326041938</c:v>
                </c:pt>
                <c:pt idx="53">
                  <c:v>0.39064059242709526</c:v>
                </c:pt>
                <c:pt idx="54">
                  <c:v>0.37537373009896091</c:v>
                </c:pt>
                <c:pt idx="55">
                  <c:v>0.36044288861029039</c:v>
                </c:pt>
                <c:pt idx="56">
                  <c:v>0.34586037760374966</c:v>
                </c:pt>
                <c:pt idx="57">
                  <c:v>0.33163671941835515</c:v>
                </c:pt>
                <c:pt idx="58">
                  <c:v>0.31778071242674</c:v>
                </c:pt>
                <c:pt idx="59">
                  <c:v>0.30429950104492054</c:v>
                </c:pt>
                <c:pt idx="60">
                  <c:v>0.29119865120197985</c:v>
                </c:pt>
                <c:pt idx="61">
                  <c:v>0.27848223012869089</c:v>
                </c:pt>
                <c:pt idx="62">
                  <c:v>0.26615288940101289</c:v>
                </c:pt>
                <c:pt idx="63">
                  <c:v>0.25421195025492771</c:v>
                </c:pt>
                <c:pt idx="64">
                  <c:v>0.24265949027159484</c:v>
                </c:pt>
                <c:pt idx="65">
                  <c:v>0.23149443061495045</c:v>
                </c:pt>
                <c:pt idx="66">
                  <c:v>0.2207146230864514</c:v>
                </c:pt>
                <c:pt idx="67">
                  <c:v>0.21031693634264659</c:v>
                </c:pt>
                <c:pt idx="68">
                  <c:v>0.20029734069981764</c:v>
                </c:pt>
                <c:pt idx="69">
                  <c:v>0.19065099102536998</c:v>
                </c:pt>
                <c:pt idx="70">
                  <c:v>0.18137230728743514</c:v>
                </c:pt>
                <c:pt idx="71">
                  <c:v>0.17245505240185732</c:v>
                </c:pt>
                <c:pt idx="72">
                  <c:v>0.16389240707906538</c:v>
                </c:pt>
                <c:pt idx="73">
                  <c:v>0.15567704143212113</c:v>
                </c:pt>
                <c:pt idx="74">
                  <c:v>0.14780118316134327</c:v>
                </c:pt>
                <c:pt idx="75">
                  <c:v>0.14025668218033815</c:v>
                </c:pt>
                <c:pt idx="76">
                  <c:v>0.1330350715930575</c:v>
                </c:pt>
                <c:pt idx="77">
                  <c:v>0.12612762497173824</c:v>
                </c:pt>
                <c:pt idx="78">
                  <c:v>0.11952540992142946</c:v>
                </c:pt>
                <c:pt idx="79">
                  <c:v>0.11321933794841765</c:v>
                </c:pt>
                <c:pt idx="80">
                  <c:v>0.10720021067747887</c:v>
                </c:pt>
                <c:pt idx="81">
                  <c:v>0.10145876248669539</c:v>
                </c:pt>
                <c:pt idx="82">
                  <c:v>9.5985699648860279E-2</c:v>
                </c:pt>
                <c:pt idx="83">
                  <c:v>9.0771736085478727E-2</c:v>
                </c:pt>
                <c:pt idx="84">
                  <c:v>8.5807625853334346E-2</c:v>
                </c:pt>
                <c:pt idx="85">
                  <c:v>8.1084192494761065E-2</c:v>
                </c:pt>
                <c:pt idx="86">
                  <c:v>7.6592355391421063E-2</c:v>
                </c:pt>
                <c:pt idx="87">
                  <c:v>7.2323153267755846E-2</c:v>
                </c:pt>
                <c:pt idx="88">
                  <c:v>6.8267764994616176E-2</c:v>
                </c:pt>
                <c:pt idx="89">
                  <c:v>6.4417527846085232E-2</c:v>
                </c:pt>
                <c:pt idx="90">
                  <c:v>6.0763953363431433E-2</c:v>
                </c:pt>
                <c:pt idx="91">
                  <c:v>5.7298740979642604E-2</c:v>
                </c:pt>
                <c:pt idx="92">
                  <c:v>5.4013789556306646E-2</c:v>
                </c:pt>
                <c:pt idx="93">
                  <c:v>5.0901206981876501E-2</c:v>
                </c:pt>
                <c:pt idx="94">
                  <c:v>4.7953317976770715E-2</c:v>
                </c:pt>
                <c:pt idx="95">
                  <c:v>4.5162670246437164E-2</c:v>
                </c:pt>
                <c:pt idx="96">
                  <c:v>4.2522039118611077E-2</c:v>
                </c:pt>
                <c:pt idx="97">
                  <c:v>4.0024430795626564E-2</c:v>
                </c:pt>
                <c:pt idx="98">
                  <c:v>3.7663084346911901E-2</c:v>
                </c:pt>
                <c:pt idx="99">
                  <c:v>3.5431472560824018E-2</c:v>
                </c:pt>
                <c:pt idx="100">
                  <c:v>3.3323301768814706E-2</c:v>
                </c:pt>
              </c:numCache>
            </c:numRef>
          </c:val>
          <c:smooth val="0"/>
          <c:extLst>
            <c:ext xmlns:c16="http://schemas.microsoft.com/office/drawing/2014/chart" uri="{C3380CC4-5D6E-409C-BE32-E72D297353CC}">
              <c16:uniqueId val="{00000001-5677-4EDC-A678-A3D528BBA17E}"/>
            </c:ext>
          </c:extLst>
        </c:ser>
        <c:ser>
          <c:idx val="2"/>
          <c:order val="2"/>
          <c:tx>
            <c:strRef>
              <c:f>'Question 2'!$J$11</c:f>
              <c:strCache>
                <c:ptCount val="1"/>
                <c:pt idx="0">
                  <c:v>60-day</c:v>
                </c:pt>
              </c:strCache>
            </c:strRef>
          </c:tx>
          <c:spPr>
            <a:ln w="28575" cap="rnd">
              <a:solidFill>
                <a:schemeClr val="accent3"/>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2'!$J$12:$J$112</c:f>
              <c:numCache>
                <c:formatCode>General</c:formatCode>
                <c:ptCount val="101"/>
                <c:pt idx="0">
                  <c:v>0.96483268930499855</c:v>
                </c:pt>
                <c:pt idx="1">
                  <c:v>0.96009361691918371</c:v>
                </c:pt>
                <c:pt idx="2">
                  <c:v>0.95495499941290285</c:v>
                </c:pt>
                <c:pt idx="3">
                  <c:v>0.94940958562802613</c:v>
                </c:pt>
                <c:pt idx="4">
                  <c:v>0.94345213882335566</c:v>
                </c:pt>
                <c:pt idx="5">
                  <c:v>0.93707945958853212</c:v>
                </c:pt>
                <c:pt idx="6">
                  <c:v>0.93029038529503338</c:v>
                </c:pt>
                <c:pt idx="7">
                  <c:v>0.92308576764330796</c:v>
                </c:pt>
                <c:pt idx="8">
                  <c:v>0.91546843009943346</c:v>
                </c:pt>
                <c:pt idx="9">
                  <c:v>0.90744310718453958</c:v>
                </c:pt>
                <c:pt idx="10">
                  <c:v>0.89901636769073123</c:v>
                </c:pt>
                <c:pt idx="11">
                  <c:v>0.89019652395425575</c:v>
                </c:pt>
                <c:pt idx="12">
                  <c:v>0.88099352932655695</c:v>
                </c:pt>
                <c:pt idx="13">
                  <c:v>0.87141886595312601</c:v>
                </c:pt>
                <c:pt idx="14">
                  <c:v>0.86148542490518654</c:v>
                </c:pt>
                <c:pt idx="15">
                  <c:v>0.85120738061646273</c:v>
                </c:pt>
                <c:pt idx="16">
                  <c:v>0.84060006146244137</c:v>
                </c:pt>
                <c:pt idx="17">
                  <c:v>0.82967981818813841</c:v>
                </c:pt>
                <c:pt idx="18">
                  <c:v>0.81846389174722511</c:v>
                </c:pt>
                <c:pt idx="19">
                  <c:v>0.80697028196498222</c:v>
                </c:pt>
                <c:pt idx="20">
                  <c:v>0.79521761828361726</c:v>
                </c:pt>
                <c:pt idx="21">
                  <c:v>0.78322503369436525</c:v>
                </c:pt>
                <c:pt idx="22">
                  <c:v>0.77101204280919544</c:v>
                </c:pt>
                <c:pt idx="23">
                  <c:v>0.75859842487815698</c:v>
                </c:pt>
                <c:pt idx="24">
                  <c:v>0.74600411241816444</c:v>
                </c:pt>
                <c:pt idx="25">
                  <c:v>0.73324908598678995</c:v>
                </c:pt>
                <c:pt idx="26">
                  <c:v>0.72035327551132966</c:v>
                </c:pt>
                <c:pt idx="27">
                  <c:v>0.70733646846979559</c:v>
                </c:pt>
                <c:pt idx="28">
                  <c:v>0.69421822511690512</c:v>
                </c:pt>
                <c:pt idx="29">
                  <c:v>0.68101780085476582</c:v>
                </c:pt>
                <c:pt idx="30">
                  <c:v>0.66775407576474721</c:v>
                </c:pt>
                <c:pt idx="31">
                  <c:v>0.65444549124377338</c:v>
                </c:pt>
                <c:pt idx="32">
                  <c:v>0.6411099936246033</c:v>
                </c:pt>
                <c:pt idx="33">
                  <c:v>0.62776498460518215</c:v>
                </c:pt>
                <c:pt idx="34">
                  <c:v>0.61442727826626431</c:v>
                </c:pt>
                <c:pt idx="35">
                  <c:v>0.60111306441870327</c:v>
                </c:pt>
                <c:pt idx="36">
                  <c:v>0.58783787799141995</c:v>
                </c:pt>
                <c:pt idx="37">
                  <c:v>0.57461657414749667</c:v>
                </c:pt>
                <c:pt idx="38">
                  <c:v>0.56146330879844031</c:v>
                </c:pt>
                <c:pt idx="39">
                  <c:v>0.54839152417480863</c:v>
                </c:pt>
                <c:pt idx="40">
                  <c:v>0.53541393910446122</c:v>
                </c:pt>
                <c:pt idx="41">
                  <c:v>0.52254254364712205</c:v>
                </c:pt>
                <c:pt idx="42">
                  <c:v>0.50978859773513974</c:v>
                </c:pt>
                <c:pt idx="43">
                  <c:v>0.49716263347479162</c:v>
                </c:pt>
                <c:pt idx="44">
                  <c:v>0.48467446076969933</c:v>
                </c:pt>
                <c:pt idx="45">
                  <c:v>0.47233317593749213</c:v>
                </c:pt>
                <c:pt idx="46">
                  <c:v>0.4601471730022485</c:v>
                </c:pt>
                <c:pt idx="47">
                  <c:v>0.44812415735825839</c:v>
                </c:pt>
                <c:pt idx="48">
                  <c:v>0.43627116151476364</c:v>
                </c:pt>
                <c:pt idx="49">
                  <c:v>0.42459456264636475</c:v>
                </c:pt>
                <c:pt idx="50">
                  <c:v>0.41310010168940636</c:v>
                </c:pt>
                <c:pt idx="51">
                  <c:v>0.40179290374064713</c:v>
                </c:pt>
                <c:pt idx="52">
                  <c:v>0.39067749953069342</c:v>
                </c:pt>
                <c:pt idx="53">
                  <c:v>0.37975784776075616</c:v>
                </c:pt>
                <c:pt idx="54">
                  <c:v>0.36903735810734373</c:v>
                </c:pt>
                <c:pt idx="55">
                  <c:v>0.35851891471507957</c:v>
                </c:pt>
                <c:pt idx="56">
                  <c:v>0.34820490001313886</c:v>
                </c:pt>
                <c:pt idx="57">
                  <c:v>0.33809721870553999</c:v>
                </c:pt>
                <c:pt idx="58">
                  <c:v>0.32819732179972338</c:v>
                </c:pt>
                <c:pt idx="59">
                  <c:v>0.31850623055142568</c:v>
                </c:pt>
                <c:pt idx="60">
                  <c:v>0.30902456021676272</c:v>
                </c:pt>
                <c:pt idx="61">
                  <c:v>0.29975254351467984</c:v>
                </c:pt>
                <c:pt idx="62">
                  <c:v>0.29069005371443235</c:v>
                </c:pt>
                <c:pt idx="63">
                  <c:v>0.2818366272735896</c:v>
                </c:pt>
                <c:pt idx="64">
                  <c:v>0.27319148596214438</c:v>
                </c:pt>
                <c:pt idx="65">
                  <c:v>0.26475355841771597</c:v>
                </c:pt>
                <c:pt idx="66">
                  <c:v>0.25652150108554084</c:v>
                </c:pt>
                <c:pt idx="67">
                  <c:v>0.24849371850497981</c:v>
                </c:pt>
                <c:pt idx="68">
                  <c:v>0.24066838291164661</c:v>
                </c:pt>
                <c:pt idx="69">
                  <c:v>0.23304345313102881</c:v>
                </c:pt>
                <c:pt idx="70">
                  <c:v>0.22561669274560903</c:v>
                </c:pt>
                <c:pt idx="71">
                  <c:v>0.21838568752309095</c:v>
                </c:pt>
                <c:pt idx="72">
                  <c:v>0.21134786209835299</c:v>
                </c:pt>
                <c:pt idx="73">
                  <c:v>0.20450049590628561</c:v>
                </c:pt>
                <c:pt idx="74">
                  <c:v>0.19784073836670357</c:v>
                </c:pt>
                <c:pt idx="75">
                  <c:v>0.19136562332610429</c:v>
                </c:pt>
                <c:pt idx="76">
                  <c:v>0.18507208276421228</c:v>
                </c:pt>
                <c:pt idx="77">
                  <c:v>0.17895695977601034</c:v>
                </c:pt>
                <c:pt idx="78">
                  <c:v>0.17301702084236703</c:v>
                </c:pt>
                <c:pt idx="79">
                  <c:v>0.16724896740442985</c:v>
                </c:pt>
                <c:pt idx="80">
                  <c:v>0.16164944675871173</c:v>
                </c:pt>
                <c:pt idx="81">
                  <c:v>0.15621506229126658</c:v>
                </c:pt>
                <c:pt idx="82">
                  <c:v>0.15094238307056029</c:v>
                </c:pt>
                <c:pt idx="83">
                  <c:v>0.14582795281961292</c:v>
                </c:pt>
                <c:pt idx="84">
                  <c:v>0.14086829828875136</c:v>
                </c:pt>
                <c:pt idx="85">
                  <c:v>0.1360599370508635</c:v>
                </c:pt>
                <c:pt idx="86">
                  <c:v>0.13139938474144441</c:v>
                </c:pt>
                <c:pt idx="87">
                  <c:v>0.12688316176594805</c:v>
                </c:pt>
                <c:pt idx="88">
                  <c:v>0.12250779949705037</c:v>
                </c:pt>
                <c:pt idx="89">
                  <c:v>0.11826984598439916</c:v>
                </c:pt>
                <c:pt idx="90">
                  <c:v>0.11416587119928046</c:v>
                </c:pt>
                <c:pt idx="91">
                  <c:v>0.11019247183639547</c:v>
                </c:pt>
                <c:pt idx="92">
                  <c:v>0.10634627569461974</c:v>
                </c:pt>
                <c:pt idx="93">
                  <c:v>0.10262394565822297</c:v>
                </c:pt>
                <c:pt idx="94">
                  <c:v>9.9022183299572797E-2</c:v>
                </c:pt>
                <c:pt idx="95">
                  <c:v>9.5537732123839314E-2</c:v>
                </c:pt>
                <c:pt idx="96">
                  <c:v>9.2167380475671412E-2</c:v>
                </c:pt>
                <c:pt idx="97">
                  <c:v>8.8907964127224126E-2</c:v>
                </c:pt>
                <c:pt idx="98">
                  <c:v>8.5756368566311081E-2</c:v>
                </c:pt>
                <c:pt idx="99">
                  <c:v>8.2709531002818082E-2</c:v>
                </c:pt>
                <c:pt idx="100">
                  <c:v>7.9764442110864864E-2</c:v>
                </c:pt>
              </c:numCache>
            </c:numRef>
          </c:val>
          <c:smooth val="0"/>
          <c:extLst>
            <c:ext xmlns:c16="http://schemas.microsoft.com/office/drawing/2014/chart" uri="{C3380CC4-5D6E-409C-BE32-E72D297353CC}">
              <c16:uniqueId val="{00000002-5677-4EDC-A678-A3D528BBA17E}"/>
            </c:ext>
          </c:extLst>
        </c:ser>
        <c:dLbls>
          <c:showLegendKey val="0"/>
          <c:showVal val="0"/>
          <c:showCatName val="0"/>
          <c:showSerName val="0"/>
          <c:showPercent val="0"/>
          <c:showBubbleSize val="0"/>
        </c:dLbls>
        <c:smooth val="0"/>
        <c:axId val="1402456240"/>
        <c:axId val="1402458640"/>
      </c:lineChart>
      <c:catAx>
        <c:axId val="140245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Spot Price</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458640"/>
        <c:crosses val="autoZero"/>
        <c:auto val="1"/>
        <c:lblAlgn val="ctr"/>
        <c:lblOffset val="100"/>
        <c:tickLblSkip val="10"/>
        <c:noMultiLvlLbl val="0"/>
      </c:catAx>
      <c:valAx>
        <c:axId val="140245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Delta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45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Short Put Gamma</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2'!$K$11</c:f>
              <c:strCache>
                <c:ptCount val="1"/>
                <c:pt idx="0">
                  <c:v>1-day</c:v>
                </c:pt>
              </c:strCache>
            </c:strRef>
          </c:tx>
          <c:spPr>
            <a:ln w="28575" cap="rnd">
              <a:solidFill>
                <a:schemeClr val="accent1"/>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2'!$K$12:$K$112</c:f>
              <c:numCache>
                <c:formatCode>General</c:formatCode>
                <c:ptCount val="101"/>
                <c:pt idx="0">
                  <c:v>6.2509920069839333E-54</c:v>
                </c:pt>
                <c:pt idx="1">
                  <c:v>6.3647200642249052E-51</c:v>
                </c:pt>
                <c:pt idx="2">
                  <c:v>4.657471916866785E-48</c:v>
                </c:pt>
                <c:pt idx="3">
                  <c:v>2.4896146215663471E-45</c:v>
                </c:pt>
                <c:pt idx="4">
                  <c:v>9.8705047907710589E-43</c:v>
                </c:pt>
                <c:pt idx="5">
                  <c:v>2.9441987775868706E-40</c:v>
                </c:pt>
                <c:pt idx="6">
                  <c:v>6.696139893039874E-38</c:v>
                </c:pt>
                <c:pt idx="7">
                  <c:v>1.1758842979514833E-35</c:v>
                </c:pt>
                <c:pt idx="8">
                  <c:v>1.6132868489971169E-33</c:v>
                </c:pt>
                <c:pt idx="9">
                  <c:v>1.7485807751279761E-31</c:v>
                </c:pt>
                <c:pt idx="10">
                  <c:v>1.5129532761003528E-29</c:v>
                </c:pt>
                <c:pt idx="11">
                  <c:v>1.0553793665243119E-27</c:v>
                </c:pt>
                <c:pt idx="12">
                  <c:v>5.9905979272973094E-26</c:v>
                </c:pt>
                <c:pt idx="13">
                  <c:v>2.7913882123006202E-24</c:v>
                </c:pt>
                <c:pt idx="14">
                  <c:v>1.0766121027933347E-22</c:v>
                </c:pt>
                <c:pt idx="15">
                  <c:v>3.4641164744752513E-21</c:v>
                </c:pt>
                <c:pt idx="16">
                  <c:v>9.3679200564214067E-20</c:v>
                </c:pt>
                <c:pt idx="17">
                  <c:v>2.1441969922732804E-18</c:v>
                </c:pt>
                <c:pt idx="18">
                  <c:v>4.1816878720401836E-17</c:v>
                </c:pt>
                <c:pt idx="19">
                  <c:v>6.9927837953399629E-16</c:v>
                </c:pt>
                <c:pt idx="20">
                  <c:v>1.0087122121127992E-14</c:v>
                </c:pt>
                <c:pt idx="21">
                  <c:v>1.2623507218475395E-13</c:v>
                </c:pt>
                <c:pt idx="22">
                  <c:v>1.3779805650424386E-12</c:v>
                </c:pt>
                <c:pt idx="23">
                  <c:v>1.3188533897883628E-11</c:v>
                </c:pt>
                <c:pt idx="24">
                  <c:v>1.1121737739853289E-10</c:v>
                </c:pt>
                <c:pt idx="25">
                  <c:v>8.3023784227486395E-10</c:v>
                </c:pt>
                <c:pt idx="26">
                  <c:v>5.5108916301154887E-9</c:v>
                </c:pt>
                <c:pt idx="27">
                  <c:v>3.2664547932260118E-8</c:v>
                </c:pt>
                <c:pt idx="28">
                  <c:v>1.7359141171001718E-7</c:v>
                </c:pt>
                <c:pt idx="29">
                  <c:v>8.3034428209951581E-7</c:v>
                </c:pt>
                <c:pt idx="30">
                  <c:v>3.5881684243373381E-6</c:v>
                </c:pt>
                <c:pt idx="31">
                  <c:v>1.4057472684981728E-5</c:v>
                </c:pt>
                <c:pt idx="32">
                  <c:v>5.009904116844239E-5</c:v>
                </c:pt>
                <c:pt idx="33">
                  <c:v>1.6294598850439054E-4</c:v>
                </c:pt>
                <c:pt idx="34">
                  <c:v>4.8517031033878358E-4</c:v>
                </c:pt>
                <c:pt idx="35">
                  <c:v>1.3263809063425575E-3</c:v>
                </c:pt>
                <c:pt idx="36">
                  <c:v>3.3388663789269122E-3</c:v>
                </c:pt>
                <c:pt idx="37">
                  <c:v>7.7601228328033388E-3</c:v>
                </c:pt>
                <c:pt idx="38">
                  <c:v>1.6695922479297833E-2</c:v>
                </c:pt>
                <c:pt idx="39">
                  <c:v>3.3335878634942959E-2</c:v>
                </c:pt>
                <c:pt idx="40">
                  <c:v>6.1917964997344629E-2</c:v>
                </c:pt>
                <c:pt idx="41">
                  <c:v>0.10723257666752969</c:v>
                </c:pt>
                <c:pt idx="42">
                  <c:v>0.17354198994276773</c:v>
                </c:pt>
                <c:pt idx="43">
                  <c:v>0.26301166244316043</c:v>
                </c:pt>
                <c:pt idx="44">
                  <c:v>0.3740477676963716</c:v>
                </c:pt>
                <c:pt idx="45">
                  <c:v>0.50016774180358659</c:v>
                </c:pt>
                <c:pt idx="46">
                  <c:v>0.63003296414785426</c:v>
                </c:pt>
                <c:pt idx="47">
                  <c:v>0.74896463816132197</c:v>
                </c:pt>
                <c:pt idx="48">
                  <c:v>0.84172791299643457</c:v>
                </c:pt>
                <c:pt idx="49">
                  <c:v>0.89583550994259631</c:v>
                </c:pt>
                <c:pt idx="50">
                  <c:v>0.90435262366790248</c:v>
                </c:pt>
                <c:pt idx="51">
                  <c:v>0.86732425541738933</c:v>
                </c:pt>
                <c:pt idx="52">
                  <c:v>0.79143632390967289</c:v>
                </c:pt>
                <c:pt idx="53">
                  <c:v>0.68813627387132248</c:v>
                </c:pt>
                <c:pt idx="54">
                  <c:v>0.5709100339686316</c:v>
                </c:pt>
                <c:pt idx="55">
                  <c:v>0.45256917560012999</c:v>
                </c:pt>
                <c:pt idx="56">
                  <c:v>0.34323781730544856</c:v>
                </c:pt>
                <c:pt idx="57">
                  <c:v>0.24937178053400963</c:v>
                </c:pt>
                <c:pt idx="58">
                  <c:v>0.17376881030460092</c:v>
                </c:pt>
                <c:pt idx="59">
                  <c:v>0.11627356912623958</c:v>
                </c:pt>
                <c:pt idx="60">
                  <c:v>7.4794534958312398E-2</c:v>
                </c:pt>
                <c:pt idx="61">
                  <c:v>4.6303826801638345E-2</c:v>
                </c:pt>
                <c:pt idx="62">
                  <c:v>2.7617517950669617E-2</c:v>
                </c:pt>
                <c:pt idx="63">
                  <c:v>1.5886217031122744E-2</c:v>
                </c:pt>
                <c:pt idx="64">
                  <c:v>8.8217986908827352E-3</c:v>
                </c:pt>
                <c:pt idx="65">
                  <c:v>4.7338367492892408E-3</c:v>
                </c:pt>
                <c:pt idx="66">
                  <c:v>2.4569373525485105E-3</c:v>
                </c:pt>
                <c:pt idx="67">
                  <c:v>1.2345019947584369E-3</c:v>
                </c:pt>
                <c:pt idx="68">
                  <c:v>6.0101622994920909E-4</c:v>
                </c:pt>
                <c:pt idx="69">
                  <c:v>2.837560364889524E-4</c:v>
                </c:pt>
                <c:pt idx="70">
                  <c:v>1.3002439122971316E-4</c:v>
                </c:pt>
                <c:pt idx="71">
                  <c:v>5.7872280093358674E-5</c:v>
                </c:pt>
                <c:pt idx="72">
                  <c:v>2.5039000188450281E-5</c:v>
                </c:pt>
                <c:pt idx="73">
                  <c:v>1.053873121082351E-5</c:v>
                </c:pt>
                <c:pt idx="74">
                  <c:v>4.3181635274260372E-6</c:v>
                </c:pt>
                <c:pt idx="75">
                  <c:v>1.7236703295295789E-6</c:v>
                </c:pt>
                <c:pt idx="76">
                  <c:v>6.7073270952308938E-7</c:v>
                </c:pt>
                <c:pt idx="77">
                  <c:v>2.5460791279548927E-7</c:v>
                </c:pt>
                <c:pt idx="78">
                  <c:v>9.4340876159101333E-8</c:v>
                </c:pt>
                <c:pt idx="79">
                  <c:v>3.4143165292665818E-8</c:v>
                </c:pt>
                <c:pt idx="80">
                  <c:v>1.2076633453851887E-8</c:v>
                </c:pt>
                <c:pt idx="81">
                  <c:v>4.1771584997936524E-9</c:v>
                </c:pt>
                <c:pt idx="82">
                  <c:v>1.413697102350426E-9</c:v>
                </c:pt>
                <c:pt idx="83">
                  <c:v>4.6839516318597474E-10</c:v>
                </c:pt>
                <c:pt idx="84">
                  <c:v>1.5201361217930504E-10</c:v>
                </c:pt>
                <c:pt idx="85">
                  <c:v>4.8349657668607015E-11</c:v>
                </c:pt>
                <c:pt idx="86">
                  <c:v>1.507875856735612E-11</c:v>
                </c:pt>
                <c:pt idx="87">
                  <c:v>4.6133166921651828E-12</c:v>
                </c:pt>
                <c:pt idx="88">
                  <c:v>1.3853028212883945E-12</c:v>
                </c:pt>
                <c:pt idx="89">
                  <c:v>4.0847214210899145E-13</c:v>
                </c:pt>
                <c:pt idx="90">
                  <c:v>1.1832142009355387E-13</c:v>
                </c:pt>
                <c:pt idx="91">
                  <c:v>3.3685194027708184E-14</c:v>
                </c:pt>
                <c:pt idx="92">
                  <c:v>9.4292209762504357E-15</c:v>
                </c:pt>
                <c:pt idx="93">
                  <c:v>2.5963004267069695E-15</c:v>
                </c:pt>
                <c:pt idx="94">
                  <c:v>7.0348178851263848E-16</c:v>
                </c:pt>
                <c:pt idx="95">
                  <c:v>1.8764683747863881E-16</c:v>
                </c:pt>
                <c:pt idx="96">
                  <c:v>4.9293225831571666E-17</c:v>
                </c:pt>
                <c:pt idx="97">
                  <c:v>1.2757146198583159E-17</c:v>
                </c:pt>
                <c:pt idx="98">
                  <c:v>3.2538576260682207E-18</c:v>
                </c:pt>
                <c:pt idx="99">
                  <c:v>8.1823217409901303E-19</c:v>
                </c:pt>
                <c:pt idx="100">
                  <c:v>2.0292605176655113E-19</c:v>
                </c:pt>
              </c:numCache>
            </c:numRef>
          </c:val>
          <c:smooth val="0"/>
          <c:extLst>
            <c:ext xmlns:c16="http://schemas.microsoft.com/office/drawing/2014/chart" uri="{C3380CC4-5D6E-409C-BE32-E72D297353CC}">
              <c16:uniqueId val="{00000000-458B-4713-9760-1EC02ACA4F24}"/>
            </c:ext>
          </c:extLst>
        </c:ser>
        <c:ser>
          <c:idx val="1"/>
          <c:order val="1"/>
          <c:tx>
            <c:strRef>
              <c:f>'Question 2'!$L$11</c:f>
              <c:strCache>
                <c:ptCount val="1"/>
                <c:pt idx="0">
                  <c:v>30-day</c:v>
                </c:pt>
              </c:strCache>
            </c:strRef>
          </c:tx>
          <c:spPr>
            <a:ln w="28575" cap="rnd">
              <a:solidFill>
                <a:schemeClr val="accent2"/>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2'!$L$12:$L$112</c:f>
              <c:numCache>
                <c:formatCode>General</c:formatCode>
                <c:ptCount val="101"/>
                <c:pt idx="0">
                  <c:v>8.2940798077466276E-3</c:v>
                </c:pt>
                <c:pt idx="1">
                  <c:v>1.0124447442499776E-2</c:v>
                </c:pt>
                <c:pt idx="2">
                  <c:v>1.223087952291952E-2</c:v>
                </c:pt>
                <c:pt idx="3">
                  <c:v>1.4630287433501234E-2</c:v>
                </c:pt>
                <c:pt idx="4">
                  <c:v>1.7336753875276712E-2</c:v>
                </c:pt>
                <c:pt idx="5">
                  <c:v>2.0361039974908252E-2</c:v>
                </c:pt>
                <c:pt idx="6">
                  <c:v>2.371016019936447E-2</c:v>
                </c:pt>
                <c:pt idx="7">
                  <c:v>2.7387038653919352E-2</c:v>
                </c:pt>
                <c:pt idx="8">
                  <c:v>3.1390257081789302E-2</c:v>
                </c:pt>
                <c:pt idx="9">
                  <c:v>3.5713901373417456E-2</c:v>
                </c:pt>
                <c:pt idx="10">
                  <c:v>4.0347509813589269E-2</c:v>
                </c:pt>
                <c:pt idx="11">
                  <c:v>4.5276122810857397E-2</c:v>
                </c:pt>
                <c:pt idx="12">
                  <c:v>5.0480430608844828E-2</c:v>
                </c:pt>
                <c:pt idx="13">
                  <c:v>5.5937012588049936E-2</c:v>
                </c:pt>
                <c:pt idx="14">
                  <c:v>6.1618659315027483E-2</c:v>
                </c:pt>
                <c:pt idx="15">
                  <c:v>6.7494766538457956E-2</c:v>
                </c:pt>
                <c:pt idx="16">
                  <c:v>7.353178889521067E-2</c:v>
                </c:pt>
                <c:pt idx="17">
                  <c:v>7.9693740174820948E-2</c:v>
                </c:pt>
                <c:pt idx="18">
                  <c:v>8.5942726576600709E-2</c:v>
                </c:pt>
                <c:pt idx="19">
                  <c:v>9.2239499440670808E-2</c:v>
                </c:pt>
                <c:pt idx="20">
                  <c:v>9.8544014390074305E-2</c:v>
                </c:pt>
                <c:pt idx="21">
                  <c:v>0.10481598462411156</c:v>
                </c:pt>
                <c:pt idx="22">
                  <c:v>0.11101541718647917</c:v>
                </c:pt>
                <c:pt idx="23">
                  <c:v>0.11710312232751852</c:v>
                </c:pt>
                <c:pt idx="24">
                  <c:v>0.12304118752130541</c:v>
                </c:pt>
                <c:pt idx="25">
                  <c:v>0.12879340922279894</c:v>
                </c:pt>
                <c:pt idx="26">
                  <c:v>0.13432567700104175</c:v>
                </c:pt>
                <c:pt idx="27">
                  <c:v>0.13960630621172956</c:v>
                </c:pt>
                <c:pt idx="28">
                  <c:v>0.14460631683445727</c:v>
                </c:pt>
                <c:pt idx="29">
                  <c:v>0.14929965746282453</c:v>
                </c:pt>
                <c:pt idx="30">
                  <c:v>0.15366337467357827</c:v>
                </c:pt>
                <c:pt idx="31">
                  <c:v>0.15767772909597971</c:v>
                </c:pt>
                <c:pt idx="32">
                  <c:v>0.16132626044350837</c:v>
                </c:pt>
                <c:pt idx="33">
                  <c:v>0.16459580455202238</c:v>
                </c:pt>
                <c:pt idx="34">
                  <c:v>0.16747646609215394</c:v>
                </c:pt>
                <c:pt idx="35">
                  <c:v>0.16996155109407421</c:v>
                </c:pt>
                <c:pt idx="36">
                  <c:v>0.17204746374846974</c:v>
                </c:pt>
                <c:pt idx="37">
                  <c:v>0.1737335721400064</c:v>
                </c:pt>
                <c:pt idx="38">
                  <c:v>0.17502204764202411</c:v>
                </c:pt>
                <c:pt idx="39">
                  <c:v>0.1759176826682203</c:v>
                </c:pt>
                <c:pt idx="40">
                  <c:v>0.17642769135374078</c:v>
                </c:pt>
                <c:pt idx="41">
                  <c:v>0.17656149753953451</c:v>
                </c:pt>
                <c:pt idx="42">
                  <c:v>0.17633051417479445</c:v>
                </c:pt>
                <c:pt idx="43">
                  <c:v>0.17574791794679878</c:v>
                </c:pt>
                <c:pt idx="44">
                  <c:v>0.1748284226084868</c:v>
                </c:pt>
                <c:pt idx="45">
                  <c:v>0.17358805411346556</c:v>
                </c:pt>
                <c:pt idx="46">
                  <c:v>0.17204393029635853</c:v>
                </c:pt>
                <c:pt idx="47">
                  <c:v>0.17021404746263483</c:v>
                </c:pt>
                <c:pt idx="48">
                  <c:v>0.16811707588408362</c:v>
                </c:pt>
                <c:pt idx="49">
                  <c:v>0.16577216584038698</c:v>
                </c:pt>
                <c:pt idx="50">
                  <c:v>0.16319876550898496</c:v>
                </c:pt>
                <c:pt idx="51">
                  <c:v>0.16041645168862287</c:v>
                </c:pt>
                <c:pt idx="52">
                  <c:v>0.15744477404956786</c:v>
                </c:pt>
                <c:pt idx="53">
                  <c:v>0.15430311333740901</c:v>
                </c:pt>
                <c:pt idx="54">
                  <c:v>0.15101055371878272</c:v>
                </c:pt>
                <c:pt idx="55">
                  <c:v>0.14758576924659422</c:v>
                </c:pt>
                <c:pt idx="56">
                  <c:v>0.14404692423917506</c:v>
                </c:pt>
                <c:pt idx="57">
                  <c:v>0.14041158721152558</c:v>
                </c:pt>
                <c:pt idx="58">
                  <c:v>0.13669665786621338</c:v>
                </c:pt>
                <c:pt idx="59">
                  <c:v>0.13291830654515566</c:v>
                </c:pt>
                <c:pt idx="60">
                  <c:v>0.12909192545971179</c:v>
                </c:pt>
                <c:pt idx="61">
                  <c:v>0.12523209095340043</c:v>
                </c:pt>
                <c:pt idx="62">
                  <c:v>0.12135253600718685</c:v>
                </c:pt>
                <c:pt idx="63">
                  <c:v>0.11746613216968092</c:v>
                </c:pt>
                <c:pt idx="64">
                  <c:v>0.11358488008177579</c:v>
                </c:pt>
                <c:pt idx="65">
                  <c:v>0.10971990776531146</c:v>
                </c:pt>
                <c:pt idx="66">
                  <c:v>0.10588147585642803</c:v>
                </c:pt>
                <c:pt idx="67">
                  <c:v>0.1020789889846162</c:v>
                </c:pt>
                <c:pt idx="68">
                  <c:v>9.8321012526459042E-2</c:v>
                </c:pt>
                <c:pt idx="69">
                  <c:v>9.4615293997173111E-2</c:v>
                </c:pt>
                <c:pt idx="70">
                  <c:v>9.0968788381926041E-2</c:v>
                </c:pt>
                <c:pt idx="71">
                  <c:v>8.7387686751299931E-2</c:v>
                </c:pt>
                <c:pt idx="72">
                  <c:v>8.387744755007337E-2</c:v>
                </c:pt>
                <c:pt idx="73">
                  <c:v>8.0442829994753259E-2</c:v>
                </c:pt>
                <c:pt idx="74">
                  <c:v>7.7087929062146954E-2</c:v>
                </c:pt>
                <c:pt idx="75">
                  <c:v>7.3816211598014256E-2</c:v>
                </c:pt>
                <c:pt idx="76">
                  <c:v>7.0630553120863443E-2</c:v>
                </c:pt>
                <c:pt idx="77">
                  <c:v>6.7533274940757823E-2</c:v>
                </c:pt>
                <c:pt idx="78">
                  <c:v>6.4526181256166826E-2</c:v>
                </c:pt>
                <c:pt idx="79">
                  <c:v>6.1610595933113479E-2</c:v>
                </c:pt>
                <c:pt idx="80">
                  <c:v>5.8787398709889305E-2</c:v>
                </c:pt>
                <c:pt idx="81">
                  <c:v>5.6057060607257764E-2</c:v>
                </c:pt>
                <c:pt idx="82">
                  <c:v>5.3419678358232504E-2</c:v>
                </c:pt>
                <c:pt idx="83">
                  <c:v>5.0875007703132802E-2</c:v>
                </c:pt>
                <c:pt idx="84">
                  <c:v>4.8422495424672335E-2</c:v>
                </c:pt>
                <c:pt idx="85">
                  <c:v>4.6061310024340239E-2</c:v>
                </c:pt>
                <c:pt idx="86">
                  <c:v>4.3790370965348324E-2</c:v>
                </c:pt>
                <c:pt idx="87">
                  <c:v>4.1608376429005098E-2</c:v>
                </c:pt>
                <c:pt idx="88">
                  <c:v>3.9513829550649027E-2</c:v>
                </c:pt>
                <c:pt idx="89">
                  <c:v>3.7505063118326305E-2</c:v>
                </c:pt>
                <c:pt idx="90">
                  <c:v>3.5580262732365649E-2</c:v>
                </c:pt>
                <c:pt idx="91">
                  <c:v>3.3737488437009452E-2</c:v>
                </c:pt>
                <c:pt idx="92">
                  <c:v>3.1974694846443143E-2</c:v>
                </c:pt>
                <c:pt idx="93">
                  <c:v>3.0289749797058903E-2</c:v>
                </c:pt>
                <c:pt idx="94">
                  <c:v>2.8680451565736176E-2</c:v>
                </c:pt>
                <c:pt idx="95">
                  <c:v>2.7144544700449295E-2</c:v>
                </c:pt>
                <c:pt idx="96">
                  <c:v>2.567973451475929E-2</c:v>
                </c:pt>
                <c:pt idx="97">
                  <c:v>2.4283700301832908E-2</c:v>
                </c:pt>
                <c:pt idx="98">
                  <c:v>2.2954107326684774E-2</c:v>
                </c:pt>
                <c:pt idx="99">
                  <c:v>2.1688617657468101E-2</c:v>
                </c:pt>
                <c:pt idx="100">
                  <c:v>2.0484899897956314E-2</c:v>
                </c:pt>
              </c:numCache>
            </c:numRef>
          </c:val>
          <c:smooth val="0"/>
          <c:extLst>
            <c:ext xmlns:c16="http://schemas.microsoft.com/office/drawing/2014/chart" uri="{C3380CC4-5D6E-409C-BE32-E72D297353CC}">
              <c16:uniqueId val="{00000001-458B-4713-9760-1EC02ACA4F24}"/>
            </c:ext>
          </c:extLst>
        </c:ser>
        <c:ser>
          <c:idx val="2"/>
          <c:order val="2"/>
          <c:tx>
            <c:strRef>
              <c:f>'Question 2'!$M$11</c:f>
              <c:strCache>
                <c:ptCount val="1"/>
                <c:pt idx="0">
                  <c:v>60-day</c:v>
                </c:pt>
              </c:strCache>
            </c:strRef>
          </c:tx>
          <c:spPr>
            <a:ln w="28575" cap="rnd">
              <a:solidFill>
                <a:schemeClr val="accent3"/>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2'!$M$12:$M$112</c:f>
              <c:numCache>
                <c:formatCode>General</c:formatCode>
                <c:ptCount val="101"/>
                <c:pt idx="0">
                  <c:v>4.5422118034068842E-2</c:v>
                </c:pt>
                <c:pt idx="1">
                  <c:v>4.9374705114001494E-2</c:v>
                </c:pt>
                <c:pt idx="2">
                  <c:v>5.3409738192709603E-2</c:v>
                </c:pt>
                <c:pt idx="3">
                  <c:v>5.750726919561238E-2</c:v>
                </c:pt>
                <c:pt idx="4">
                  <c:v>6.1646999119503401E-2</c:v>
                </c:pt>
                <c:pt idx="5">
                  <c:v>6.5808519506070223E-2</c:v>
                </c:pt>
                <c:pt idx="6">
                  <c:v>6.9971539722287215E-2</c:v>
                </c:pt>
                <c:pt idx="7">
                  <c:v>7.4116097367407346E-2</c:v>
                </c:pt>
                <c:pt idx="8">
                  <c:v>7.8222749793268265E-2</c:v>
                </c:pt>
                <c:pt idx="9">
                  <c:v>8.2272745345499262E-2</c:v>
                </c:pt>
                <c:pt idx="10">
                  <c:v>8.6248173498394212E-2</c:v>
                </c:pt>
                <c:pt idx="11">
                  <c:v>9.0132093559715867E-2</c:v>
                </c:pt>
                <c:pt idx="12">
                  <c:v>9.3908642060486339E-2</c:v>
                </c:pt>
                <c:pt idx="13">
                  <c:v>9.7563119318408345E-2</c:v>
                </c:pt>
                <c:pt idx="14">
                  <c:v>0.10108205597338708</c:v>
                </c:pt>
                <c:pt idx="15">
                  <c:v>0.10445326054268181</c:v>
                </c:pt>
                <c:pt idx="16">
                  <c:v>0.10766584923560002</c:v>
                </c:pt>
                <c:pt idx="17">
                  <c:v>0.11071025940819985</c:v>
                </c:pt>
                <c:pt idx="18">
                  <c:v>0.11357824813253153</c:v>
                </c:pt>
                <c:pt idx="19">
                  <c:v>0.11626287740799769</c:v>
                </c:pt>
                <c:pt idx="20">
                  <c:v>0.11875848756002877</c:v>
                </c:pt>
                <c:pt idx="21">
                  <c:v>0.12106066035880066</c:v>
                </c:pt>
                <c:pt idx="22">
                  <c:v>0.12316617335330766</c:v>
                </c:pt>
                <c:pt idx="23">
                  <c:v>0.12507294685850925</c:v>
                </c:pt>
                <c:pt idx="24">
                  <c:v>0.126779984959876</c:v>
                </c:pt>
                <c:pt idx="25">
                  <c:v>0.12828731181439382</c:v>
                </c:pt>
                <c:pt idx="26">
                  <c:v>0.12959590443345714</c:v>
                </c:pt>
                <c:pt idx="27">
                  <c:v>0.13070762303412295</c:v>
                </c:pt>
                <c:pt idx="28">
                  <c:v>0.13162513994354325</c:v>
                </c:pt>
                <c:pt idx="29">
                  <c:v>0.13235186793924877</c:v>
                </c:pt>
                <c:pt idx="30">
                  <c:v>0.13289188880715924</c:v>
                </c:pt>
                <c:pt idx="31">
                  <c:v>0.1332498828012332</c:v>
                </c:pt>
                <c:pt idx="32">
                  <c:v>0.13343105959471746</c:v>
                </c:pt>
                <c:pt idx="33">
                  <c:v>0.13344109122390541</c:v>
                </c:pt>
                <c:pt idx="34">
                  <c:v>0.13328604744182238</c:v>
                </c:pt>
                <c:pt idx="35">
                  <c:v>0.1329723338217563</c:v>
                </c:pt>
                <c:pt idx="36">
                  <c:v>0.13250663287930717</c:v>
                </c:pt>
                <c:pt idx="37">
                  <c:v>0.13189584841674021</c:v>
                </c:pt>
                <c:pt idx="38">
                  <c:v>0.13114705323487807</c:v>
                </c:pt>
                <c:pt idx="39">
                  <c:v>0.13026744030543194</c:v>
                </c:pt>
                <c:pt idx="40">
                  <c:v>0.12926427745034497</c:v>
                </c:pt>
                <c:pt idx="41">
                  <c:v>0.12814486553414103</c:v>
                </c:pt>
                <c:pt idx="42">
                  <c:v>0.12691650014011932</c:v>
                </c:pt>
                <c:pt idx="43">
                  <c:v>0.12558643667116831</c:v>
                </c:pt>
                <c:pt idx="44">
                  <c:v>0.1241618587906245</c:v>
                </c:pt>
                <c:pt idx="45">
                  <c:v>0.12264985009759818</c:v>
                </c:pt>
                <c:pt idx="46">
                  <c:v>0.12105736891414062</c:v>
                </c:pt>
                <c:pt idx="47">
                  <c:v>0.11939122604817907</c:v>
                </c:pt>
                <c:pt idx="48">
                  <c:v>0.11765806538591396</c:v>
                </c:pt>
                <c:pt idx="49">
                  <c:v>0.11586434716001703</c:v>
                </c:pt>
                <c:pt idx="50">
                  <c:v>0.114016333735154</c:v>
                </c:pt>
                <c:pt idx="51">
                  <c:v>0.11212007774976133</c:v>
                </c:pt>
                <c:pt idx="52">
                  <c:v>0.11018141245235054</c:v>
                </c:pt>
                <c:pt idx="53">
                  <c:v>0.10820594407159988</c:v>
                </c:pt>
                <c:pt idx="54">
                  <c:v>0.10619904606191237</c:v>
                </c:pt>
                <c:pt idx="55">
                  <c:v>0.10416585506968537</c:v>
                </c:pt>
                <c:pt idx="56">
                  <c:v>0.10211126847009815</c:v>
                </c:pt>
                <c:pt idx="57">
                  <c:v>0.10003994332955396</c:v>
                </c:pt>
                <c:pt idx="58">
                  <c:v>9.795629665486319E-2</c:v>
                </c:pt>
                <c:pt idx="59">
                  <c:v>9.5864506796668997E-2</c:v>
                </c:pt>
                <c:pt idx="60">
                  <c:v>9.3768515881366185E-2</c:v>
                </c:pt>
                <c:pt idx="61">
                  <c:v>9.1672033152734048E-2</c:v>
                </c:pt>
                <c:pt idx="62">
                  <c:v>8.9578539111591443E-2</c:v>
                </c:pt>
                <c:pt idx="63">
                  <c:v>8.7491290348906348E-2</c:v>
                </c:pt>
                <c:pt idx="64">
                  <c:v>8.541332497487332E-2</c:v>
                </c:pt>
                <c:pt idx="65">
                  <c:v>8.3347468553454124E-2</c:v>
                </c:pt>
                <c:pt idx="66">
                  <c:v>8.1296340458705998E-2</c:v>
                </c:pt>
                <c:pt idx="67">
                  <c:v>7.9262360575854715E-2</c:v>
                </c:pt>
                <c:pt idx="68">
                  <c:v>7.7247756276474788E-2</c:v>
                </c:pt>
                <c:pt idx="69">
                  <c:v>7.5254569603290938E-2</c:v>
                </c:pt>
                <c:pt idx="70">
                  <c:v>7.3284664605989383E-2</c:v>
                </c:pt>
                <c:pt idx="71">
                  <c:v>7.1339734775016331E-2</c:v>
                </c:pt>
                <c:pt idx="72">
                  <c:v>6.9421310525630317E-2</c:v>
                </c:pt>
                <c:pt idx="73">
                  <c:v>6.7530766689461771E-2</c:v>
                </c:pt>
                <c:pt idx="74">
                  <c:v>6.5669329975517846E-2</c:v>
                </c:pt>
                <c:pt idx="75">
                  <c:v>6.3838086366950889E-2</c:v>
                </c:pt>
                <c:pt idx="76">
                  <c:v>6.203798842399396E-2</c:v>
                </c:pt>
                <c:pt idx="77">
                  <c:v>6.0269862467258781E-2</c:v>
                </c:pt>
                <c:pt idx="78">
                  <c:v>5.8534415619103483E-2</c:v>
                </c:pt>
                <c:pt idx="79">
                  <c:v>5.6832242684013247E-2</c:v>
                </c:pt>
                <c:pt idx="80">
                  <c:v>5.5163832851913723E-2</c:v>
                </c:pt>
                <c:pt idx="81">
                  <c:v>5.3529576211060866E-2</c:v>
                </c:pt>
                <c:pt idx="82">
                  <c:v>5.1929770059636761E-2</c:v>
                </c:pt>
                <c:pt idx="83">
                  <c:v>5.0364625007441169E-2</c:v>
                </c:pt>
                <c:pt idx="84">
                  <c:v>4.8834270861114498E-2</c:v>
                </c:pt>
                <c:pt idx="85">
                  <c:v>4.733876228817268E-2</c:v>
                </c:pt>
                <c:pt idx="86">
                  <c:v>4.5878084256792538E-2</c:v>
                </c:pt>
                <c:pt idx="87">
                  <c:v>4.4452157249765534E-2</c:v>
                </c:pt>
                <c:pt idx="88">
                  <c:v>4.3060842252356263E-2</c:v>
                </c:pt>
                <c:pt idx="89">
                  <c:v>4.1703945514965528E-2</c:v>
                </c:pt>
                <c:pt idx="90">
                  <c:v>4.038122309252215E-2</c:v>
                </c:pt>
                <c:pt idx="91">
                  <c:v>3.9092385163421707E-2</c:v>
                </c:pt>
                <c:pt idx="92">
                  <c:v>3.7837100131603976E-2</c:v>
                </c:pt>
                <c:pt idx="93">
                  <c:v>3.6614998516025447E-2</c:v>
                </c:pt>
                <c:pt idx="94">
                  <c:v>3.5425676632347379E-2</c:v>
                </c:pt>
                <c:pt idx="95">
                  <c:v>3.4268700072131765E-2</c:v>
                </c:pt>
                <c:pt idx="96">
                  <c:v>3.3143606985228308E-2</c:v>
                </c:pt>
                <c:pt idx="97">
                  <c:v>3.2049911171347513E-2</c:v>
                </c:pt>
                <c:pt idx="98">
                  <c:v>3.0987104987062867E-2</c:v>
                </c:pt>
                <c:pt idx="99">
                  <c:v>2.9954662074669076E-2</c:v>
                </c:pt>
                <c:pt idx="100">
                  <c:v>2.8952039919453526E-2</c:v>
                </c:pt>
              </c:numCache>
            </c:numRef>
          </c:val>
          <c:smooth val="0"/>
          <c:extLst>
            <c:ext xmlns:c16="http://schemas.microsoft.com/office/drawing/2014/chart" uri="{C3380CC4-5D6E-409C-BE32-E72D297353CC}">
              <c16:uniqueId val="{00000002-458B-4713-9760-1EC02ACA4F24}"/>
            </c:ext>
          </c:extLst>
        </c:ser>
        <c:dLbls>
          <c:showLegendKey val="0"/>
          <c:showVal val="0"/>
          <c:showCatName val="0"/>
          <c:showSerName val="0"/>
          <c:showPercent val="0"/>
          <c:showBubbleSize val="0"/>
        </c:dLbls>
        <c:smooth val="0"/>
        <c:axId val="1513434640"/>
        <c:axId val="1513433200"/>
      </c:lineChart>
      <c:catAx>
        <c:axId val="151343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Spot</a:t>
                </a:r>
                <a:r>
                  <a:rPr lang="en-US" altLang="zh-CN" baseline="0"/>
                  <a:t>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433200"/>
        <c:crosses val="autoZero"/>
        <c:auto val="1"/>
        <c:lblAlgn val="ctr"/>
        <c:lblOffset val="100"/>
        <c:tickLblSkip val="10"/>
        <c:noMultiLvlLbl val="0"/>
      </c:catAx>
      <c:valAx>
        <c:axId val="151343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Gamma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434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Long Call Delta</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2'!$B$116</c:f>
              <c:strCache>
                <c:ptCount val="1"/>
                <c:pt idx="0">
                  <c:v>1-day</c:v>
                </c:pt>
              </c:strCache>
            </c:strRef>
          </c:tx>
          <c:spPr>
            <a:ln w="28575" cap="rnd">
              <a:solidFill>
                <a:schemeClr val="accent1"/>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2'!$B$117:$B$217</c:f>
              <c:numCache>
                <c:formatCode>General</c:formatCode>
                <c:ptCount val="101"/>
                <c:pt idx="0">
                  <c:v>8.7483569974777063E-56</c:v>
                </c:pt>
                <c:pt idx="1">
                  <c:v>9.351146864405824E-53</c:v>
                </c:pt>
                <c:pt idx="2">
                  <c:v>7.1827530503476097E-50</c:v>
                </c:pt>
                <c:pt idx="3">
                  <c:v>4.0298652090176048E-47</c:v>
                </c:pt>
                <c:pt idx="4">
                  <c:v>1.6768472024636072E-44</c:v>
                </c:pt>
                <c:pt idx="5">
                  <c:v>5.2494099855864984E-42</c:v>
                </c:pt>
                <c:pt idx="6">
                  <c:v>1.2530436572584098E-39</c:v>
                </c:pt>
                <c:pt idx="7">
                  <c:v>2.3095609223576515E-37</c:v>
                </c:pt>
                <c:pt idx="8">
                  <c:v>3.3261389623161797E-35</c:v>
                </c:pt>
                <c:pt idx="9">
                  <c:v>3.7847359330059867E-33</c:v>
                </c:pt>
                <c:pt idx="10">
                  <c:v>3.4385101886729437E-31</c:v>
                </c:pt>
                <c:pt idx="11">
                  <c:v>2.519064706640994E-29</c:v>
                </c:pt>
                <c:pt idx="12">
                  <c:v>1.5020887084378433E-27</c:v>
                </c:pt>
                <c:pt idx="13">
                  <c:v>7.3547431651264858E-26</c:v>
                </c:pt>
                <c:pt idx="14">
                  <c:v>2.9817741827534786E-24</c:v>
                </c:pt>
                <c:pt idx="15">
                  <c:v>1.0088872285117962E-22</c:v>
                </c:pt>
                <c:pt idx="16">
                  <c:v>2.8702217769976078E-21</c:v>
                </c:pt>
                <c:pt idx="17">
                  <c:v>6.9146278484543453E-20</c:v>
                </c:pt>
                <c:pt idx="18">
                  <c:v>1.4201061489962928E-18</c:v>
                </c:pt>
                <c:pt idx="19">
                  <c:v>2.5023183047010778E-17</c:v>
                </c:pt>
                <c:pt idx="20">
                  <c:v>3.8059914608755877E-16</c:v>
                </c:pt>
                <c:pt idx="21">
                  <c:v>5.0257625417983861E-15</c:v>
                </c:pt>
                <c:pt idx="22">
                  <c:v>5.7933579621870353E-14</c:v>
                </c:pt>
                <c:pt idx="23">
                  <c:v>5.8603839649654687E-13</c:v>
                </c:pt>
                <c:pt idx="24">
                  <c:v>5.2282594270470114E-12</c:v>
                </c:pt>
                <c:pt idx="25">
                  <c:v>4.1332659280469252E-11</c:v>
                </c:pt>
                <c:pt idx="26">
                  <c:v>2.9087921923881581E-10</c:v>
                </c:pt>
                <c:pt idx="27">
                  <c:v>1.8302369754437952E-9</c:v>
                </c:pt>
                <c:pt idx="28">
                  <c:v>1.0339255918375647E-8</c:v>
                </c:pt>
                <c:pt idx="29">
                  <c:v>5.264970806299671E-8</c:v>
                </c:pt>
                <c:pt idx="30">
                  <c:v>2.4260252837034152E-7</c:v>
                </c:pt>
                <c:pt idx="31">
                  <c:v>1.0152918524205653E-6</c:v>
                </c:pt>
                <c:pt idx="32">
                  <c:v>3.8728150435550438E-6</c:v>
                </c:pt>
                <c:pt idx="33">
                  <c:v>1.3511148518169454E-5</c:v>
                </c:pt>
                <c:pt idx="34">
                  <c:v>4.3254064562816935E-5</c:v>
                </c:pt>
                <c:pt idx="35">
                  <c:v>1.274750332974362E-4</c:v>
                </c:pt>
                <c:pt idx="36">
                  <c:v>3.4692940966062985E-4</c:v>
                </c:pt>
                <c:pt idx="37">
                  <c:v>8.7456872696140334E-4</c:v>
                </c:pt>
                <c:pt idx="38">
                  <c:v>2.0482020483790359E-3</c:v>
                </c:pt>
                <c:pt idx="39">
                  <c:v>4.4693310788579211E-3</c:v>
                </c:pt>
                <c:pt idx="40">
                  <c:v>9.1127529809960275E-3</c:v>
                </c:pt>
                <c:pt idx="41">
                  <c:v>1.7411190559140526E-2</c:v>
                </c:pt>
                <c:pt idx="42">
                  <c:v>3.1261407059684138E-2</c:v>
                </c:pt>
                <c:pt idx="43">
                  <c:v>5.2895844283269607E-2</c:v>
                </c:pt>
                <c:pt idx="44">
                  <c:v>8.4588212838046919E-2</c:v>
                </c:pt>
                <c:pt idx="45">
                  <c:v>0.12821379702681848</c:v>
                </c:pt>
                <c:pt idx="46">
                  <c:v>0.18475049372940019</c:v>
                </c:pt>
                <c:pt idx="47">
                  <c:v>0.25385663083915988</c:v>
                </c:pt>
                <c:pt idx="48">
                  <c:v>0.33366801950460589</c:v>
                </c:pt>
                <c:pt idx="49">
                  <c:v>0.42090732837452871</c:v>
                </c:pt>
                <c:pt idx="50">
                  <c:v>0.51130743624889785</c:v>
                </c:pt>
                <c:pt idx="51">
                  <c:v>0.60025207760490729</c:v>
                </c:pt>
                <c:pt idx="52">
                  <c:v>0.68347156319309033</c:v>
                </c:pt>
                <c:pt idx="53">
                  <c:v>0.7576233453206993</c:v>
                </c:pt>
                <c:pt idx="54">
                  <c:v>0.82063546140762844</c:v>
                </c:pt>
                <c:pt idx="55">
                  <c:v>0.87177132884984232</c:v>
                </c:pt>
                <c:pt idx="56">
                  <c:v>0.91145382551715326</c:v>
                </c:pt>
                <c:pt idx="57">
                  <c:v>0.94093856108717389</c:v>
                </c:pt>
                <c:pt idx="58">
                  <c:v>0.96194027160809059</c:v>
                </c:pt>
                <c:pt idx="59">
                  <c:v>0.97629806035644573</c:v>
                </c:pt>
                <c:pt idx="60">
                  <c:v>0.9857298675328463</c:v>
                </c:pt>
                <c:pt idx="61">
                  <c:v>0.9916900446229221</c:v>
                </c:pt>
                <c:pt idx="62">
                  <c:v>0.99531703866825838</c:v>
                </c:pt>
                <c:pt idx="63">
                  <c:v>0.99744473292034053</c:v>
                </c:pt>
                <c:pt idx="64">
                  <c:v>0.99864916666080905</c:v>
                </c:pt>
                <c:pt idx="65">
                  <c:v>0.9993077192495905</c:v>
                </c:pt>
                <c:pt idx="66">
                  <c:v>0.9996558487934778</c:v>
                </c:pt>
                <c:pt idx="67">
                  <c:v>0.99983393496209039</c:v>
                </c:pt>
                <c:pt idx="68">
                  <c:v>0.99992217016949925</c:v>
                </c:pt>
                <c:pt idx="69">
                  <c:v>0.99996454886123576</c:v>
                </c:pt>
                <c:pt idx="70">
                  <c:v>0.99998429612997741</c:v>
                </c:pt>
                <c:pt idx="71">
                  <c:v>0.99999323060832723</c:v>
                </c:pt>
                <c:pt idx="72">
                  <c:v>0.99999715861436633</c:v>
                </c:pt>
                <c:pt idx="73">
                  <c:v>0.9999988379738568</c:v>
                </c:pt>
                <c:pt idx="74">
                  <c:v>0.99999953669140029</c:v>
                </c:pt>
                <c:pt idx="75">
                  <c:v>0.99999981980085551</c:v>
                </c:pt>
                <c:pt idx="76">
                  <c:v>0.99999993159033584</c:v>
                </c:pt>
                <c:pt idx="77">
                  <c:v>0.99999997463621049</c:v>
                </c:pt>
                <c:pt idx="78">
                  <c:v>0.99999999081059676</c:v>
                </c:pt>
                <c:pt idx="79">
                  <c:v>0.99999999674480977</c:v>
                </c:pt>
                <c:pt idx="80">
                  <c:v>0.99999999887198321</c:v>
                </c:pt>
                <c:pt idx="81">
                  <c:v>0.99999999961740971</c:v>
                </c:pt>
                <c:pt idx="82">
                  <c:v>0.99999999987292643</c:v>
                </c:pt>
                <c:pt idx="83">
                  <c:v>0.99999999995864786</c:v>
                </c:pt>
                <c:pt idx="84">
                  <c:v>0.999999999986809</c:v>
                </c:pt>
                <c:pt idx="85">
                  <c:v>0.9999999999958733</c:v>
                </c:pt>
                <c:pt idx="86">
                  <c:v>0.99999999999873335</c:v>
                </c:pt>
                <c:pt idx="87">
                  <c:v>0.99999999999961831</c:v>
                </c:pt>
                <c:pt idx="88">
                  <c:v>0.99999999999988709</c:v>
                </c:pt>
                <c:pt idx="89">
                  <c:v>0.99999999999996714</c:v>
                </c:pt>
                <c:pt idx="90">
                  <c:v>0.99999999999999056</c:v>
                </c:pt>
                <c:pt idx="91">
                  <c:v>0.99999999999999734</c:v>
                </c:pt>
                <c:pt idx="92">
                  <c:v>0.99999999999999922</c:v>
                </c:pt>
                <c:pt idx="93">
                  <c:v>0.99999999999999978</c:v>
                </c:pt>
                <c:pt idx="94">
                  <c:v>1</c:v>
                </c:pt>
                <c:pt idx="95">
                  <c:v>1</c:v>
                </c:pt>
                <c:pt idx="96">
                  <c:v>1</c:v>
                </c:pt>
                <c:pt idx="97">
                  <c:v>1</c:v>
                </c:pt>
                <c:pt idx="98">
                  <c:v>1</c:v>
                </c:pt>
                <c:pt idx="99">
                  <c:v>1</c:v>
                </c:pt>
                <c:pt idx="100">
                  <c:v>1</c:v>
                </c:pt>
              </c:numCache>
            </c:numRef>
          </c:val>
          <c:smooth val="0"/>
          <c:extLst>
            <c:ext xmlns:c16="http://schemas.microsoft.com/office/drawing/2014/chart" uri="{C3380CC4-5D6E-409C-BE32-E72D297353CC}">
              <c16:uniqueId val="{00000000-0F1C-46C0-9066-6DE809E21C62}"/>
            </c:ext>
          </c:extLst>
        </c:ser>
        <c:ser>
          <c:idx val="1"/>
          <c:order val="1"/>
          <c:tx>
            <c:strRef>
              <c:f>'Question 2'!$C$116</c:f>
              <c:strCache>
                <c:ptCount val="1"/>
                <c:pt idx="0">
                  <c:v>30-day</c:v>
                </c:pt>
              </c:strCache>
            </c:strRef>
          </c:tx>
          <c:spPr>
            <a:ln w="28575" cap="rnd">
              <a:solidFill>
                <a:schemeClr val="accent2"/>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2'!$C$117:$C$217</c:f>
              <c:numCache>
                <c:formatCode>General</c:formatCode>
                <c:ptCount val="101"/>
                <c:pt idx="0">
                  <c:v>3.3174202548406089E-3</c:v>
                </c:pt>
                <c:pt idx="1">
                  <c:v>4.2361230062242152E-3</c:v>
                </c:pt>
                <c:pt idx="2">
                  <c:v>5.3515144341046454E-3</c:v>
                </c:pt>
                <c:pt idx="3">
                  <c:v>6.6920679216401985E-3</c:v>
                </c:pt>
                <c:pt idx="4">
                  <c:v>8.287810904843056E-3</c:v>
                </c:pt>
                <c:pt idx="5">
                  <c:v>1.0170016859077726E-2</c:v>
                </c:pt>
                <c:pt idx="6">
                  <c:v>1.2370851261033522E-2</c:v>
                </c:pt>
                <c:pt idx="7">
                  <c:v>1.4922979011237569E-2</c:v>
                </c:pt>
                <c:pt idx="8">
                  <c:v>1.7859141999848407E-2</c:v>
                </c:pt>
                <c:pt idx="9">
                  <c:v>2.1211716356105702E-2</c:v>
                </c:pt>
                <c:pt idx="10">
                  <c:v>2.5012259423476454E-2</c:v>
                </c:pt>
                <c:pt idx="11">
                  <c:v>2.9291056649741711E-2</c:v>
                </c:pt>
                <c:pt idx="12">
                  <c:v>3.4076678390949494E-2</c:v>
                </c:pt>
                <c:pt idx="13">
                  <c:v>3.9395556130223781E-2</c:v>
                </c:pt>
                <c:pt idx="14">
                  <c:v>4.5271586846755064E-2</c:v>
                </c:pt>
                <c:pt idx="15">
                  <c:v>5.1725773283845845E-2</c:v>
                </c:pt>
                <c:pt idx="16">
                  <c:v>5.8775906708638956E-2</c:v>
                </c:pt>
                <c:pt idx="17">
                  <c:v>6.6436297482427728E-2</c:v>
                </c:pt>
                <c:pt idx="18">
                  <c:v>7.4717557420572761E-2</c:v>
                </c:pt>
                <c:pt idx="19">
                  <c:v>8.3626436563158352E-2</c:v>
                </c:pt>
                <c:pt idx="20">
                  <c:v>9.3165715645299227E-2</c:v>
                </c:pt>
                <c:pt idx="21">
                  <c:v>0.10333415428724546</c:v>
                </c:pt>
                <c:pt idx="22">
                  <c:v>0.11412649375057436</c:v>
                </c:pt>
                <c:pt idx="23">
                  <c:v>0.12553351205240462</c:v>
                </c:pt>
                <c:pt idx="24">
                  <c:v>0.13754212831263798</c:v>
                </c:pt>
                <c:pt idx="25">
                  <c:v>0.15013555244107032</c:v>
                </c:pt>
                <c:pt idx="26">
                  <c:v>0.1632934756572888</c:v>
                </c:pt>
                <c:pt idx="27">
                  <c:v>0.17699229687660908</c:v>
                </c:pt>
                <c:pt idx="28">
                  <c:v>0.19120537968543985</c:v>
                </c:pt>
                <c:pt idx="29">
                  <c:v>0.20590333446108217</c:v>
                </c:pt>
                <c:pt idx="30">
                  <c:v>0.22105432015281479</c:v>
                </c:pt>
                <c:pt idx="31">
                  <c:v>0.23662436031973169</c:v>
                </c:pt>
                <c:pt idx="32">
                  <c:v>0.25257766820128402</c:v>
                </c:pt>
                <c:pt idx="33">
                  <c:v>0.26887697586310505</c:v>
                </c:pt>
                <c:pt idx="34">
                  <c:v>0.28548386279761351</c:v>
                </c:pt>
                <c:pt idx="35">
                  <c:v>0.30235907975041743</c:v>
                </c:pt>
                <c:pt idx="36">
                  <c:v>0.31946286397481238</c:v>
                </c:pt>
                <c:pt idx="37">
                  <c:v>0.33675524257372391</c:v>
                </c:pt>
                <c:pt idx="38">
                  <c:v>0.35419632105864185</c:v>
                </c:pt>
                <c:pt idx="39">
                  <c:v>0.37174655472712564</c:v>
                </c:pt>
                <c:pt idx="40">
                  <c:v>0.38936700092457227</c:v>
                </c:pt>
                <c:pt idx="41">
                  <c:v>0.40701955070380497</c:v>
                </c:pt>
                <c:pt idx="42">
                  <c:v>0.42466713882092105</c:v>
                </c:pt>
                <c:pt idx="43">
                  <c:v>0.44227393140238264</c:v>
                </c:pt>
                <c:pt idx="44">
                  <c:v>0.45980549098254331</c:v>
                </c:pt>
                <c:pt idx="45">
                  <c:v>0.47722891893991026</c:v>
                </c:pt>
                <c:pt idx="46">
                  <c:v>0.49451297565293995</c:v>
                </c:pt>
                <c:pt idx="47">
                  <c:v>0.51162817895117829</c:v>
                </c:pt>
                <c:pt idx="48">
                  <c:v>0.52854688165553765</c:v>
                </c:pt>
                <c:pt idx="49">
                  <c:v>0.5452433291831964</c:v>
                </c:pt>
                <c:pt idx="50">
                  <c:v>0.56169369833957361</c:v>
                </c:pt>
                <c:pt idx="51">
                  <c:v>0.57787611853402443</c:v>
                </c:pt>
                <c:pt idx="52">
                  <c:v>0.59377067673958062</c:v>
                </c:pt>
                <c:pt idx="53">
                  <c:v>0.60935940757290474</c:v>
                </c:pt>
                <c:pt idx="54">
                  <c:v>0.62462626990103909</c:v>
                </c:pt>
                <c:pt idx="55">
                  <c:v>0.63955711138970961</c:v>
                </c:pt>
                <c:pt idx="56">
                  <c:v>0.65413962239625034</c:v>
                </c:pt>
                <c:pt idx="57">
                  <c:v>0.66836328058164485</c:v>
                </c:pt>
                <c:pt idx="58">
                  <c:v>0.68221928757326</c:v>
                </c:pt>
                <c:pt idx="59">
                  <c:v>0.69570049895507946</c:v>
                </c:pt>
                <c:pt idx="60">
                  <c:v>0.70880134879802015</c:v>
                </c:pt>
                <c:pt idx="61">
                  <c:v>0.72151776987130911</c:v>
                </c:pt>
                <c:pt idx="62">
                  <c:v>0.73384711059898711</c:v>
                </c:pt>
                <c:pt idx="63">
                  <c:v>0.74578804974507229</c:v>
                </c:pt>
                <c:pt idx="64">
                  <c:v>0.75734050972840516</c:v>
                </c:pt>
                <c:pt idx="65">
                  <c:v>0.76850556938504955</c:v>
                </c:pt>
                <c:pt idx="66">
                  <c:v>0.7792853769135486</c:v>
                </c:pt>
                <c:pt idx="67">
                  <c:v>0.78968306365735341</c:v>
                </c:pt>
                <c:pt idx="68">
                  <c:v>0.79970265930018236</c:v>
                </c:pt>
                <c:pt idx="69">
                  <c:v>0.80934900897463002</c:v>
                </c:pt>
                <c:pt idx="70">
                  <c:v>0.81862769271256486</c:v>
                </c:pt>
                <c:pt idx="71">
                  <c:v>0.82754494759814268</c:v>
                </c:pt>
                <c:pt idx="72">
                  <c:v>0.83610759292093462</c:v>
                </c:pt>
                <c:pt idx="73">
                  <c:v>0.84432295856787887</c:v>
                </c:pt>
                <c:pt idx="74">
                  <c:v>0.85219881683865673</c:v>
                </c:pt>
                <c:pt idx="75">
                  <c:v>0.85974331781966185</c:v>
                </c:pt>
                <c:pt idx="76">
                  <c:v>0.8669649284069425</c:v>
                </c:pt>
                <c:pt idx="77">
                  <c:v>0.87387237502826176</c:v>
                </c:pt>
                <c:pt idx="78">
                  <c:v>0.88047459007857054</c:v>
                </c:pt>
                <c:pt idx="79">
                  <c:v>0.88678066205158235</c:v>
                </c:pt>
                <c:pt idx="80">
                  <c:v>0.89279978932252113</c:v>
                </c:pt>
                <c:pt idx="81">
                  <c:v>0.89854123751330461</c:v>
                </c:pt>
                <c:pt idx="82">
                  <c:v>0.90401430035113972</c:v>
                </c:pt>
                <c:pt idx="83">
                  <c:v>0.90922826391452127</c:v>
                </c:pt>
                <c:pt idx="84">
                  <c:v>0.91419237414666565</c:v>
                </c:pt>
                <c:pt idx="85">
                  <c:v>0.91891580750523894</c:v>
                </c:pt>
                <c:pt idx="86">
                  <c:v>0.92340764460857894</c:v>
                </c:pt>
                <c:pt idx="87">
                  <c:v>0.92767684673224415</c:v>
                </c:pt>
                <c:pt idx="88">
                  <c:v>0.93173223500538382</c:v>
                </c:pt>
                <c:pt idx="89">
                  <c:v>0.93558247215391477</c:v>
                </c:pt>
                <c:pt idx="90">
                  <c:v>0.93923604663656857</c:v>
                </c:pt>
                <c:pt idx="91">
                  <c:v>0.9427012590203574</c:v>
                </c:pt>
                <c:pt idx="92">
                  <c:v>0.94598621044369335</c:v>
                </c:pt>
                <c:pt idx="93">
                  <c:v>0.9490987930181235</c:v>
                </c:pt>
                <c:pt idx="94">
                  <c:v>0.95204668202322928</c:v>
                </c:pt>
                <c:pt idx="95">
                  <c:v>0.95483732975356284</c:v>
                </c:pt>
                <c:pt idx="96">
                  <c:v>0.95747796088138892</c:v>
                </c:pt>
                <c:pt idx="97">
                  <c:v>0.95997556920437344</c:v>
                </c:pt>
                <c:pt idx="98">
                  <c:v>0.9623369156530881</c:v>
                </c:pt>
                <c:pt idx="99">
                  <c:v>0.96456852743917598</c:v>
                </c:pt>
                <c:pt idx="100">
                  <c:v>0.96667669823118529</c:v>
                </c:pt>
              </c:numCache>
            </c:numRef>
          </c:val>
          <c:smooth val="0"/>
          <c:extLst>
            <c:ext xmlns:c16="http://schemas.microsoft.com/office/drawing/2014/chart" uri="{C3380CC4-5D6E-409C-BE32-E72D297353CC}">
              <c16:uniqueId val="{00000001-0F1C-46C0-9066-6DE809E21C62}"/>
            </c:ext>
          </c:extLst>
        </c:ser>
        <c:ser>
          <c:idx val="2"/>
          <c:order val="2"/>
          <c:tx>
            <c:strRef>
              <c:f>'Question 2'!$D$116</c:f>
              <c:strCache>
                <c:ptCount val="1"/>
                <c:pt idx="0">
                  <c:v>60-day</c:v>
                </c:pt>
              </c:strCache>
            </c:strRef>
          </c:tx>
          <c:spPr>
            <a:ln w="28575" cap="rnd">
              <a:solidFill>
                <a:schemeClr val="accent3"/>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2'!$D$117:$D$217</c:f>
              <c:numCache>
                <c:formatCode>General</c:formatCode>
                <c:ptCount val="101"/>
                <c:pt idx="0">
                  <c:v>3.5167310695001459E-2</c:v>
                </c:pt>
                <c:pt idx="1">
                  <c:v>3.9906383080816295E-2</c:v>
                </c:pt>
                <c:pt idx="2">
                  <c:v>4.5045000587097157E-2</c:v>
                </c:pt>
                <c:pt idx="3">
                  <c:v>5.0590414371973834E-2</c:v>
                </c:pt>
                <c:pt idx="4">
                  <c:v>5.6547861176644398E-2</c:v>
                </c:pt>
                <c:pt idx="5">
                  <c:v>6.2920540411467871E-2</c:v>
                </c:pt>
                <c:pt idx="6">
                  <c:v>6.9709614704966616E-2</c:v>
                </c:pt>
                <c:pt idx="7">
                  <c:v>7.6914232356692036E-2</c:v>
                </c:pt>
                <c:pt idx="8">
                  <c:v>8.4531569900566525E-2</c:v>
                </c:pt>
                <c:pt idx="9">
                  <c:v>9.2556892815460409E-2</c:v>
                </c:pt>
                <c:pt idx="10">
                  <c:v>0.10098363230926874</c:v>
                </c:pt>
                <c:pt idx="11">
                  <c:v>0.10980347604574422</c:v>
                </c:pt>
                <c:pt idx="12">
                  <c:v>0.119006470673443</c:v>
                </c:pt>
                <c:pt idx="13">
                  <c:v>0.12858113404687402</c:v>
                </c:pt>
                <c:pt idx="14">
                  <c:v>0.13851457509481349</c:v>
                </c:pt>
                <c:pt idx="15">
                  <c:v>0.14879261938353724</c:v>
                </c:pt>
                <c:pt idx="16">
                  <c:v>0.15939993853755868</c:v>
                </c:pt>
                <c:pt idx="17">
                  <c:v>0.17032018181186162</c:v>
                </c:pt>
                <c:pt idx="18">
                  <c:v>0.18153610825277491</c:v>
                </c:pt>
                <c:pt idx="19">
                  <c:v>0.19302971803501776</c:v>
                </c:pt>
                <c:pt idx="20">
                  <c:v>0.2047823817163828</c:v>
                </c:pt>
                <c:pt idx="21">
                  <c:v>0.21677496630563475</c:v>
                </c:pt>
                <c:pt idx="22">
                  <c:v>0.22898795719080456</c:v>
                </c:pt>
                <c:pt idx="23">
                  <c:v>0.24140157512184302</c:v>
                </c:pt>
                <c:pt idx="24">
                  <c:v>0.25399588758183556</c:v>
                </c:pt>
                <c:pt idx="25">
                  <c:v>0.26675091401320999</c:v>
                </c:pt>
                <c:pt idx="26">
                  <c:v>0.27964672448867034</c:v>
                </c:pt>
                <c:pt idx="27">
                  <c:v>0.29266353153020436</c:v>
                </c:pt>
                <c:pt idx="28">
                  <c:v>0.30578177488309488</c:v>
                </c:pt>
                <c:pt idx="29">
                  <c:v>0.31898219914523424</c:v>
                </c:pt>
                <c:pt idx="30">
                  <c:v>0.33224592423525279</c:v>
                </c:pt>
                <c:pt idx="31">
                  <c:v>0.34555450875622662</c:v>
                </c:pt>
                <c:pt idx="32">
                  <c:v>0.3588900063753967</c:v>
                </c:pt>
                <c:pt idx="33">
                  <c:v>0.37223501539481785</c:v>
                </c:pt>
                <c:pt idx="34">
                  <c:v>0.38557272173373563</c:v>
                </c:pt>
                <c:pt idx="35">
                  <c:v>0.39888693558129668</c:v>
                </c:pt>
                <c:pt idx="36">
                  <c:v>0.41216212200858005</c:v>
                </c:pt>
                <c:pt idx="37">
                  <c:v>0.42538342585250338</c:v>
                </c:pt>
                <c:pt idx="38">
                  <c:v>0.43853669120155969</c:v>
                </c:pt>
                <c:pt idx="39">
                  <c:v>0.45160847582519137</c:v>
                </c:pt>
                <c:pt idx="40">
                  <c:v>0.46458606089553872</c:v>
                </c:pt>
                <c:pt idx="41">
                  <c:v>0.47745745635287801</c:v>
                </c:pt>
                <c:pt idx="42">
                  <c:v>0.49021140226486032</c:v>
                </c:pt>
                <c:pt idx="43">
                  <c:v>0.50283736652520838</c:v>
                </c:pt>
                <c:pt idx="44">
                  <c:v>0.51532553923030067</c:v>
                </c:pt>
                <c:pt idx="45">
                  <c:v>0.52766682406250787</c:v>
                </c:pt>
                <c:pt idx="46">
                  <c:v>0.5398528269977515</c:v>
                </c:pt>
                <c:pt idx="47">
                  <c:v>0.55187584264174161</c:v>
                </c:pt>
                <c:pt idx="48">
                  <c:v>0.56372883848523636</c:v>
                </c:pt>
                <c:pt idx="49">
                  <c:v>0.57540543735363525</c:v>
                </c:pt>
                <c:pt idx="50">
                  <c:v>0.58689989831059364</c:v>
                </c:pt>
                <c:pt idx="51">
                  <c:v>0.59820709625935287</c:v>
                </c:pt>
                <c:pt idx="52">
                  <c:v>0.60932250046930658</c:v>
                </c:pt>
                <c:pt idx="53">
                  <c:v>0.62024215223924384</c:v>
                </c:pt>
                <c:pt idx="54">
                  <c:v>0.63096264189265627</c:v>
                </c:pt>
                <c:pt idx="55">
                  <c:v>0.64148108528492043</c:v>
                </c:pt>
                <c:pt idx="56">
                  <c:v>0.65179509998686114</c:v>
                </c:pt>
                <c:pt idx="57">
                  <c:v>0.66190278129446001</c:v>
                </c:pt>
                <c:pt idx="58">
                  <c:v>0.67180267820027662</c:v>
                </c:pt>
                <c:pt idx="59">
                  <c:v>0.68149376944857432</c:v>
                </c:pt>
                <c:pt idx="60">
                  <c:v>0.69097543978323728</c:v>
                </c:pt>
                <c:pt idx="61">
                  <c:v>0.70024745648532016</c:v>
                </c:pt>
                <c:pt idx="62">
                  <c:v>0.70930994628556765</c:v>
                </c:pt>
                <c:pt idx="63">
                  <c:v>0.7181633727264104</c:v>
                </c:pt>
                <c:pt idx="64">
                  <c:v>0.72680851403785562</c:v>
                </c:pt>
                <c:pt idx="65">
                  <c:v>0.73524644158228403</c:v>
                </c:pt>
                <c:pt idx="66">
                  <c:v>0.74347849891445916</c:v>
                </c:pt>
                <c:pt idx="67">
                  <c:v>0.75150628149502019</c:v>
                </c:pt>
                <c:pt idx="68">
                  <c:v>0.75933161708835339</c:v>
                </c:pt>
                <c:pt idx="69">
                  <c:v>0.76695654686897119</c:v>
                </c:pt>
                <c:pt idx="70">
                  <c:v>0.77438330725439097</c:v>
                </c:pt>
                <c:pt idx="71">
                  <c:v>0.78161431247690905</c:v>
                </c:pt>
                <c:pt idx="72">
                  <c:v>0.78865213790164701</c:v>
                </c:pt>
                <c:pt idx="73">
                  <c:v>0.79549950409371439</c:v>
                </c:pt>
                <c:pt idx="74">
                  <c:v>0.80215926163329643</c:v>
                </c:pt>
                <c:pt idx="75">
                  <c:v>0.80863437667389571</c:v>
                </c:pt>
                <c:pt idx="76">
                  <c:v>0.81492791723578772</c:v>
                </c:pt>
                <c:pt idx="77">
                  <c:v>0.82104304022398966</c:v>
                </c:pt>
                <c:pt idx="78">
                  <c:v>0.82698297915763297</c:v>
                </c:pt>
                <c:pt idx="79">
                  <c:v>0.83275103259557015</c:v>
                </c:pt>
                <c:pt idx="80">
                  <c:v>0.83835055324128827</c:v>
                </c:pt>
                <c:pt idx="81">
                  <c:v>0.84378493770873342</c:v>
                </c:pt>
                <c:pt idx="82">
                  <c:v>0.84905761692943971</c:v>
                </c:pt>
                <c:pt idx="83">
                  <c:v>0.85417204718038708</c:v>
                </c:pt>
                <c:pt idx="84">
                  <c:v>0.85913170171124864</c:v>
                </c:pt>
                <c:pt idx="85">
                  <c:v>0.8639400629491365</c:v>
                </c:pt>
                <c:pt idx="86">
                  <c:v>0.86860061525855559</c:v>
                </c:pt>
                <c:pt idx="87">
                  <c:v>0.87311683823405195</c:v>
                </c:pt>
                <c:pt idx="88">
                  <c:v>0.87749220050294963</c:v>
                </c:pt>
                <c:pt idx="89">
                  <c:v>0.88173015401560084</c:v>
                </c:pt>
                <c:pt idx="90">
                  <c:v>0.88583412880071954</c:v>
                </c:pt>
                <c:pt idx="91">
                  <c:v>0.88980752816360453</c:v>
                </c:pt>
                <c:pt idx="92">
                  <c:v>0.89365372430538026</c:v>
                </c:pt>
                <c:pt idx="93">
                  <c:v>0.89737605434177703</c:v>
                </c:pt>
                <c:pt idx="94">
                  <c:v>0.9009778167004272</c:v>
                </c:pt>
                <c:pt idx="95">
                  <c:v>0.90446226787616069</c:v>
                </c:pt>
                <c:pt idx="96">
                  <c:v>0.90783261952432859</c:v>
                </c:pt>
                <c:pt idx="97">
                  <c:v>0.91109203587277587</c:v>
                </c:pt>
                <c:pt idx="98">
                  <c:v>0.91424363143368892</c:v>
                </c:pt>
                <c:pt idx="99">
                  <c:v>0.91729046899718192</c:v>
                </c:pt>
                <c:pt idx="100">
                  <c:v>0.92023555788913514</c:v>
                </c:pt>
              </c:numCache>
            </c:numRef>
          </c:val>
          <c:smooth val="0"/>
          <c:extLst>
            <c:ext xmlns:c16="http://schemas.microsoft.com/office/drawing/2014/chart" uri="{C3380CC4-5D6E-409C-BE32-E72D297353CC}">
              <c16:uniqueId val="{00000002-0F1C-46C0-9066-6DE809E21C62}"/>
            </c:ext>
          </c:extLst>
        </c:ser>
        <c:dLbls>
          <c:showLegendKey val="0"/>
          <c:showVal val="0"/>
          <c:showCatName val="0"/>
          <c:showSerName val="0"/>
          <c:showPercent val="0"/>
          <c:showBubbleSize val="0"/>
        </c:dLbls>
        <c:smooth val="0"/>
        <c:axId val="1404866720"/>
        <c:axId val="1404870080"/>
      </c:lineChart>
      <c:catAx>
        <c:axId val="140486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Spot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70080"/>
        <c:crosses val="autoZero"/>
        <c:auto val="1"/>
        <c:lblAlgn val="ctr"/>
        <c:lblOffset val="100"/>
        <c:tickLblSkip val="10"/>
        <c:noMultiLvlLbl val="0"/>
      </c:catAx>
      <c:valAx>
        <c:axId val="140487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Delta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6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Long Call</a:t>
            </a:r>
            <a:r>
              <a:rPr lang="en-US" altLang="zh-CN" baseline="0"/>
              <a:t> Gamma</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2'!$E$116</c:f>
              <c:strCache>
                <c:ptCount val="1"/>
                <c:pt idx="0">
                  <c:v>1-day</c:v>
                </c:pt>
              </c:strCache>
            </c:strRef>
          </c:tx>
          <c:spPr>
            <a:ln w="28575" cap="rnd">
              <a:solidFill>
                <a:schemeClr val="accent1"/>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2'!$E$117:$E$217</c:f>
              <c:numCache>
                <c:formatCode>General</c:formatCode>
                <c:ptCount val="101"/>
                <c:pt idx="0">
                  <c:v>6.2509920069839333E-54</c:v>
                </c:pt>
                <c:pt idx="1">
                  <c:v>6.3647200642249052E-51</c:v>
                </c:pt>
                <c:pt idx="2">
                  <c:v>4.657471916866785E-48</c:v>
                </c:pt>
                <c:pt idx="3">
                  <c:v>2.4896146215663471E-45</c:v>
                </c:pt>
                <c:pt idx="4">
                  <c:v>9.8705047907710589E-43</c:v>
                </c:pt>
                <c:pt idx="5">
                  <c:v>2.9441987775868706E-40</c:v>
                </c:pt>
                <c:pt idx="6">
                  <c:v>6.696139893039874E-38</c:v>
                </c:pt>
                <c:pt idx="7">
                  <c:v>1.1758842979514833E-35</c:v>
                </c:pt>
                <c:pt idx="8">
                  <c:v>1.6132868489971169E-33</c:v>
                </c:pt>
                <c:pt idx="9">
                  <c:v>1.7485807751279761E-31</c:v>
                </c:pt>
                <c:pt idx="10">
                  <c:v>1.5129532761003528E-29</c:v>
                </c:pt>
                <c:pt idx="11">
                  <c:v>1.0553793665243119E-27</c:v>
                </c:pt>
                <c:pt idx="12">
                  <c:v>5.9905979272973094E-26</c:v>
                </c:pt>
                <c:pt idx="13">
                  <c:v>2.7913882123006202E-24</c:v>
                </c:pt>
                <c:pt idx="14">
                  <c:v>1.0766121027933347E-22</c:v>
                </c:pt>
                <c:pt idx="15">
                  <c:v>3.4641164744752513E-21</c:v>
                </c:pt>
                <c:pt idx="16">
                  <c:v>9.3679200564214067E-20</c:v>
                </c:pt>
                <c:pt idx="17">
                  <c:v>2.1441969922732804E-18</c:v>
                </c:pt>
                <c:pt idx="18">
                  <c:v>4.1816878720401836E-17</c:v>
                </c:pt>
                <c:pt idx="19">
                  <c:v>6.9927837953399629E-16</c:v>
                </c:pt>
                <c:pt idx="20">
                  <c:v>1.0087122121127992E-14</c:v>
                </c:pt>
                <c:pt idx="21">
                  <c:v>1.2623507218475395E-13</c:v>
                </c:pt>
                <c:pt idx="22">
                  <c:v>1.3779805650424386E-12</c:v>
                </c:pt>
                <c:pt idx="23">
                  <c:v>1.3188533897883628E-11</c:v>
                </c:pt>
                <c:pt idx="24">
                  <c:v>1.1121737739853289E-10</c:v>
                </c:pt>
                <c:pt idx="25">
                  <c:v>8.3023784227486395E-10</c:v>
                </c:pt>
                <c:pt idx="26">
                  <c:v>5.5108916301154887E-9</c:v>
                </c:pt>
                <c:pt idx="27">
                  <c:v>3.2664547932260118E-8</c:v>
                </c:pt>
                <c:pt idx="28">
                  <c:v>1.7359141171001718E-7</c:v>
                </c:pt>
                <c:pt idx="29">
                  <c:v>8.3034428209951581E-7</c:v>
                </c:pt>
                <c:pt idx="30">
                  <c:v>3.5881684243373381E-6</c:v>
                </c:pt>
                <c:pt idx="31">
                  <c:v>1.4057472684981728E-5</c:v>
                </c:pt>
                <c:pt idx="32">
                  <c:v>5.009904116844239E-5</c:v>
                </c:pt>
                <c:pt idx="33">
                  <c:v>1.6294598850439054E-4</c:v>
                </c:pt>
                <c:pt idx="34">
                  <c:v>4.8517031033878358E-4</c:v>
                </c:pt>
                <c:pt idx="35">
                  <c:v>1.3263809063425575E-3</c:v>
                </c:pt>
                <c:pt idx="36">
                  <c:v>3.3388663789269122E-3</c:v>
                </c:pt>
                <c:pt idx="37">
                  <c:v>7.7601228328033388E-3</c:v>
                </c:pt>
                <c:pt idx="38">
                  <c:v>1.6695922479297833E-2</c:v>
                </c:pt>
                <c:pt idx="39">
                  <c:v>3.3335878634942959E-2</c:v>
                </c:pt>
                <c:pt idx="40">
                  <c:v>6.1917964997344629E-2</c:v>
                </c:pt>
                <c:pt idx="41">
                  <c:v>0.10723257666752969</c:v>
                </c:pt>
                <c:pt idx="42">
                  <c:v>0.17354198994276773</c:v>
                </c:pt>
                <c:pt idx="43">
                  <c:v>0.26301166244316043</c:v>
                </c:pt>
                <c:pt idx="44">
                  <c:v>0.3740477676963716</c:v>
                </c:pt>
                <c:pt idx="45">
                  <c:v>0.50016774180358659</c:v>
                </c:pt>
                <c:pt idx="46">
                  <c:v>0.63003296414785426</c:v>
                </c:pt>
                <c:pt idx="47">
                  <c:v>0.74896463816132197</c:v>
                </c:pt>
                <c:pt idx="48">
                  <c:v>0.84172791299643457</c:v>
                </c:pt>
                <c:pt idx="49">
                  <c:v>0.89583550994259631</c:v>
                </c:pt>
                <c:pt idx="50">
                  <c:v>0.90435262366790248</c:v>
                </c:pt>
                <c:pt idx="51">
                  <c:v>0.86732425541738933</c:v>
                </c:pt>
                <c:pt idx="52">
                  <c:v>0.79143632390967289</c:v>
                </c:pt>
                <c:pt idx="53">
                  <c:v>0.68813627387132248</c:v>
                </c:pt>
                <c:pt idx="54">
                  <c:v>0.5709100339686316</c:v>
                </c:pt>
                <c:pt idx="55">
                  <c:v>0.45256917560012999</c:v>
                </c:pt>
                <c:pt idx="56">
                  <c:v>0.34323781730544856</c:v>
                </c:pt>
                <c:pt idx="57">
                  <c:v>0.24937178053400963</c:v>
                </c:pt>
                <c:pt idx="58">
                  <c:v>0.17376881030460092</c:v>
                </c:pt>
                <c:pt idx="59">
                  <c:v>0.11627356912623958</c:v>
                </c:pt>
                <c:pt idx="60">
                  <c:v>7.4794534958312398E-2</c:v>
                </c:pt>
                <c:pt idx="61">
                  <c:v>4.6303826801638345E-2</c:v>
                </c:pt>
                <c:pt idx="62">
                  <c:v>2.7617517950669617E-2</c:v>
                </c:pt>
                <c:pt idx="63">
                  <c:v>1.5886217031122744E-2</c:v>
                </c:pt>
                <c:pt idx="64">
                  <c:v>8.8217986908827352E-3</c:v>
                </c:pt>
                <c:pt idx="65">
                  <c:v>4.7338367492892408E-3</c:v>
                </c:pt>
                <c:pt idx="66">
                  <c:v>2.4569373525485105E-3</c:v>
                </c:pt>
                <c:pt idx="67">
                  <c:v>1.2345019947584369E-3</c:v>
                </c:pt>
                <c:pt idx="68">
                  <c:v>6.0101622994920909E-4</c:v>
                </c:pt>
                <c:pt idx="69">
                  <c:v>2.837560364889524E-4</c:v>
                </c:pt>
                <c:pt idx="70">
                  <c:v>1.3002439122971316E-4</c:v>
                </c:pt>
                <c:pt idx="71">
                  <c:v>5.7872280093358674E-5</c:v>
                </c:pt>
                <c:pt idx="72">
                  <c:v>2.5039000188450281E-5</c:v>
                </c:pt>
                <c:pt idx="73">
                  <c:v>1.053873121082351E-5</c:v>
                </c:pt>
                <c:pt idx="74">
                  <c:v>4.3181635274260372E-6</c:v>
                </c:pt>
                <c:pt idx="75">
                  <c:v>1.7236703295295789E-6</c:v>
                </c:pt>
                <c:pt idx="76">
                  <c:v>6.7073270952308938E-7</c:v>
                </c:pt>
                <c:pt idx="77">
                  <c:v>2.5460791279548927E-7</c:v>
                </c:pt>
                <c:pt idx="78">
                  <c:v>9.4340876159101333E-8</c:v>
                </c:pt>
                <c:pt idx="79">
                  <c:v>3.4143165292665818E-8</c:v>
                </c:pt>
                <c:pt idx="80">
                  <c:v>1.2076633453851887E-8</c:v>
                </c:pt>
                <c:pt idx="81">
                  <c:v>4.1771584997936524E-9</c:v>
                </c:pt>
                <c:pt idx="82">
                  <c:v>1.413697102350426E-9</c:v>
                </c:pt>
                <c:pt idx="83">
                  <c:v>4.6839516318597474E-10</c:v>
                </c:pt>
                <c:pt idx="84">
                  <c:v>1.5201361217930504E-10</c:v>
                </c:pt>
                <c:pt idx="85">
                  <c:v>4.8349657668607015E-11</c:v>
                </c:pt>
                <c:pt idx="86">
                  <c:v>1.507875856735612E-11</c:v>
                </c:pt>
                <c:pt idx="87">
                  <c:v>4.6133166921651828E-12</c:v>
                </c:pt>
                <c:pt idx="88">
                  <c:v>1.3853028212883945E-12</c:v>
                </c:pt>
                <c:pt idx="89">
                  <c:v>4.0847214210899145E-13</c:v>
                </c:pt>
                <c:pt idx="90">
                  <c:v>1.1832142009355387E-13</c:v>
                </c:pt>
                <c:pt idx="91">
                  <c:v>3.3685194027708184E-14</c:v>
                </c:pt>
                <c:pt idx="92">
                  <c:v>9.4292209762504357E-15</c:v>
                </c:pt>
                <c:pt idx="93">
                  <c:v>2.5963004267069695E-15</c:v>
                </c:pt>
                <c:pt idx="94">
                  <c:v>7.0348178851263848E-16</c:v>
                </c:pt>
                <c:pt idx="95">
                  <c:v>1.8764683747863881E-16</c:v>
                </c:pt>
                <c:pt idx="96">
                  <c:v>4.9293225831571666E-17</c:v>
                </c:pt>
                <c:pt idx="97">
                  <c:v>1.2757146198583159E-17</c:v>
                </c:pt>
                <c:pt idx="98">
                  <c:v>3.2538576260682207E-18</c:v>
                </c:pt>
                <c:pt idx="99">
                  <c:v>8.1823217409901303E-19</c:v>
                </c:pt>
                <c:pt idx="100">
                  <c:v>2.0292605176655113E-19</c:v>
                </c:pt>
              </c:numCache>
            </c:numRef>
          </c:val>
          <c:smooth val="0"/>
          <c:extLst>
            <c:ext xmlns:c16="http://schemas.microsoft.com/office/drawing/2014/chart" uri="{C3380CC4-5D6E-409C-BE32-E72D297353CC}">
              <c16:uniqueId val="{00000000-0AA1-4B73-8B2A-C5FB6B45235D}"/>
            </c:ext>
          </c:extLst>
        </c:ser>
        <c:ser>
          <c:idx val="1"/>
          <c:order val="1"/>
          <c:tx>
            <c:strRef>
              <c:f>'Question 2'!$F$116</c:f>
              <c:strCache>
                <c:ptCount val="1"/>
                <c:pt idx="0">
                  <c:v>30-day</c:v>
                </c:pt>
              </c:strCache>
            </c:strRef>
          </c:tx>
          <c:spPr>
            <a:ln w="28575" cap="rnd">
              <a:solidFill>
                <a:schemeClr val="accent2"/>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2'!$F$117:$F$217</c:f>
              <c:numCache>
                <c:formatCode>General</c:formatCode>
                <c:ptCount val="101"/>
                <c:pt idx="0">
                  <c:v>8.2940798077466276E-3</c:v>
                </c:pt>
                <c:pt idx="1">
                  <c:v>1.0124447442499776E-2</c:v>
                </c:pt>
                <c:pt idx="2">
                  <c:v>1.223087952291952E-2</c:v>
                </c:pt>
                <c:pt idx="3">
                  <c:v>1.4630287433501234E-2</c:v>
                </c:pt>
                <c:pt idx="4">
                  <c:v>1.7336753875276712E-2</c:v>
                </c:pt>
                <c:pt idx="5">
                  <c:v>2.0361039974908252E-2</c:v>
                </c:pt>
                <c:pt idx="6">
                  <c:v>2.371016019936447E-2</c:v>
                </c:pt>
                <c:pt idx="7">
                  <c:v>2.7387038653919352E-2</c:v>
                </c:pt>
                <c:pt idx="8">
                  <c:v>3.1390257081789302E-2</c:v>
                </c:pt>
                <c:pt idx="9">
                  <c:v>3.5713901373417456E-2</c:v>
                </c:pt>
                <c:pt idx="10">
                  <c:v>4.0347509813589269E-2</c:v>
                </c:pt>
                <c:pt idx="11">
                  <c:v>4.5276122810857397E-2</c:v>
                </c:pt>
                <c:pt idx="12">
                  <c:v>5.0480430608844828E-2</c:v>
                </c:pt>
                <c:pt idx="13">
                  <c:v>5.5937012588049936E-2</c:v>
                </c:pt>
                <c:pt idx="14">
                  <c:v>6.1618659315027483E-2</c:v>
                </c:pt>
                <c:pt idx="15">
                  <c:v>6.7494766538457956E-2</c:v>
                </c:pt>
                <c:pt idx="16">
                  <c:v>7.353178889521067E-2</c:v>
                </c:pt>
                <c:pt idx="17">
                  <c:v>7.9693740174820948E-2</c:v>
                </c:pt>
                <c:pt idx="18">
                  <c:v>8.5942726576600709E-2</c:v>
                </c:pt>
                <c:pt idx="19">
                  <c:v>9.2239499440670808E-2</c:v>
                </c:pt>
                <c:pt idx="20">
                  <c:v>9.8544014390074305E-2</c:v>
                </c:pt>
                <c:pt idx="21">
                  <c:v>0.10481598462411156</c:v>
                </c:pt>
                <c:pt idx="22">
                  <c:v>0.11101541718647917</c:v>
                </c:pt>
                <c:pt idx="23">
                  <c:v>0.11710312232751852</c:v>
                </c:pt>
                <c:pt idx="24">
                  <c:v>0.12304118752130541</c:v>
                </c:pt>
                <c:pt idx="25">
                  <c:v>0.12879340922279894</c:v>
                </c:pt>
                <c:pt idx="26">
                  <c:v>0.13432567700104175</c:v>
                </c:pt>
                <c:pt idx="27">
                  <c:v>0.13960630621172956</c:v>
                </c:pt>
                <c:pt idx="28">
                  <c:v>0.14460631683445727</c:v>
                </c:pt>
                <c:pt idx="29">
                  <c:v>0.14929965746282453</c:v>
                </c:pt>
                <c:pt idx="30">
                  <c:v>0.15366337467357827</c:v>
                </c:pt>
                <c:pt idx="31">
                  <c:v>0.15767772909597971</c:v>
                </c:pt>
                <c:pt idx="32">
                  <c:v>0.16132626044350837</c:v>
                </c:pt>
                <c:pt idx="33">
                  <c:v>0.16459580455202238</c:v>
                </c:pt>
                <c:pt idx="34">
                  <c:v>0.16747646609215394</c:v>
                </c:pt>
                <c:pt idx="35">
                  <c:v>0.16996155109407421</c:v>
                </c:pt>
                <c:pt idx="36">
                  <c:v>0.17204746374846974</c:v>
                </c:pt>
                <c:pt idx="37">
                  <c:v>0.1737335721400064</c:v>
                </c:pt>
                <c:pt idx="38">
                  <c:v>0.17502204764202411</c:v>
                </c:pt>
                <c:pt idx="39">
                  <c:v>0.1759176826682203</c:v>
                </c:pt>
                <c:pt idx="40">
                  <c:v>0.17642769135374078</c:v>
                </c:pt>
                <c:pt idx="41">
                  <c:v>0.17656149753953451</c:v>
                </c:pt>
                <c:pt idx="42">
                  <c:v>0.17633051417479445</c:v>
                </c:pt>
                <c:pt idx="43">
                  <c:v>0.17574791794679878</c:v>
                </c:pt>
                <c:pt idx="44">
                  <c:v>0.1748284226084868</c:v>
                </c:pt>
                <c:pt idx="45">
                  <c:v>0.17358805411346556</c:v>
                </c:pt>
                <c:pt idx="46">
                  <c:v>0.17204393029635853</c:v>
                </c:pt>
                <c:pt idx="47">
                  <c:v>0.17021404746263483</c:v>
                </c:pt>
                <c:pt idx="48">
                  <c:v>0.16811707588408362</c:v>
                </c:pt>
                <c:pt idx="49">
                  <c:v>0.16577216584038698</c:v>
                </c:pt>
                <c:pt idx="50">
                  <c:v>0.16319876550898496</c:v>
                </c:pt>
                <c:pt idx="51">
                  <c:v>0.16041645168862287</c:v>
                </c:pt>
                <c:pt idx="52">
                  <c:v>0.15744477404956786</c:v>
                </c:pt>
                <c:pt idx="53">
                  <c:v>0.15430311333740901</c:v>
                </c:pt>
                <c:pt idx="54">
                  <c:v>0.15101055371878272</c:v>
                </c:pt>
                <c:pt idx="55">
                  <c:v>0.14758576924659422</c:v>
                </c:pt>
                <c:pt idx="56">
                  <c:v>0.14404692423917506</c:v>
                </c:pt>
                <c:pt idx="57">
                  <c:v>0.14041158721152558</c:v>
                </c:pt>
                <c:pt idx="58">
                  <c:v>0.13669665786621338</c:v>
                </c:pt>
                <c:pt idx="59">
                  <c:v>0.13291830654515566</c:v>
                </c:pt>
                <c:pt idx="60">
                  <c:v>0.12909192545971179</c:v>
                </c:pt>
                <c:pt idx="61">
                  <c:v>0.12523209095340043</c:v>
                </c:pt>
                <c:pt idx="62">
                  <c:v>0.12135253600718685</c:v>
                </c:pt>
                <c:pt idx="63">
                  <c:v>0.11746613216968092</c:v>
                </c:pt>
                <c:pt idx="64">
                  <c:v>0.11358488008177579</c:v>
                </c:pt>
                <c:pt idx="65">
                  <c:v>0.10971990776531146</c:v>
                </c:pt>
                <c:pt idx="66">
                  <c:v>0.10588147585642803</c:v>
                </c:pt>
                <c:pt idx="67">
                  <c:v>0.1020789889846162</c:v>
                </c:pt>
                <c:pt idx="68">
                  <c:v>9.8321012526459042E-2</c:v>
                </c:pt>
                <c:pt idx="69">
                  <c:v>9.4615293997173111E-2</c:v>
                </c:pt>
                <c:pt idx="70">
                  <c:v>9.0968788381926041E-2</c:v>
                </c:pt>
                <c:pt idx="71">
                  <c:v>8.7387686751299931E-2</c:v>
                </c:pt>
                <c:pt idx="72">
                  <c:v>8.387744755007337E-2</c:v>
                </c:pt>
                <c:pt idx="73">
                  <c:v>8.0442829994753259E-2</c:v>
                </c:pt>
                <c:pt idx="74">
                  <c:v>7.7087929062146954E-2</c:v>
                </c:pt>
                <c:pt idx="75">
                  <c:v>7.3816211598014256E-2</c:v>
                </c:pt>
                <c:pt idx="76">
                  <c:v>7.0630553120863443E-2</c:v>
                </c:pt>
                <c:pt idx="77">
                  <c:v>6.7533274940757823E-2</c:v>
                </c:pt>
                <c:pt idx="78">
                  <c:v>6.4526181256166826E-2</c:v>
                </c:pt>
                <c:pt idx="79">
                  <c:v>6.1610595933113479E-2</c:v>
                </c:pt>
                <c:pt idx="80">
                  <c:v>5.8787398709889305E-2</c:v>
                </c:pt>
                <c:pt idx="81">
                  <c:v>5.6057060607257764E-2</c:v>
                </c:pt>
                <c:pt idx="82">
                  <c:v>5.3419678358232504E-2</c:v>
                </c:pt>
                <c:pt idx="83">
                  <c:v>5.0875007703132802E-2</c:v>
                </c:pt>
                <c:pt idx="84">
                  <c:v>4.8422495424672335E-2</c:v>
                </c:pt>
                <c:pt idx="85">
                  <c:v>4.6061310024340239E-2</c:v>
                </c:pt>
                <c:pt idx="86">
                  <c:v>4.3790370965348324E-2</c:v>
                </c:pt>
                <c:pt idx="87">
                  <c:v>4.1608376429005098E-2</c:v>
                </c:pt>
                <c:pt idx="88">
                  <c:v>3.9513829550649027E-2</c:v>
                </c:pt>
                <c:pt idx="89">
                  <c:v>3.7505063118326305E-2</c:v>
                </c:pt>
                <c:pt idx="90">
                  <c:v>3.5580262732365649E-2</c:v>
                </c:pt>
                <c:pt idx="91">
                  <c:v>3.3737488437009452E-2</c:v>
                </c:pt>
                <c:pt idx="92">
                  <c:v>3.1974694846443143E-2</c:v>
                </c:pt>
                <c:pt idx="93">
                  <c:v>3.0289749797058903E-2</c:v>
                </c:pt>
                <c:pt idx="94">
                  <c:v>2.8680451565736176E-2</c:v>
                </c:pt>
                <c:pt idx="95">
                  <c:v>2.7144544700449295E-2</c:v>
                </c:pt>
                <c:pt idx="96">
                  <c:v>2.567973451475929E-2</c:v>
                </c:pt>
                <c:pt idx="97">
                  <c:v>2.4283700301832908E-2</c:v>
                </c:pt>
                <c:pt idx="98">
                  <c:v>2.2954107326684774E-2</c:v>
                </c:pt>
                <c:pt idx="99">
                  <c:v>2.1688617657468101E-2</c:v>
                </c:pt>
                <c:pt idx="100">
                  <c:v>2.0484899897956314E-2</c:v>
                </c:pt>
              </c:numCache>
            </c:numRef>
          </c:val>
          <c:smooth val="0"/>
          <c:extLst>
            <c:ext xmlns:c16="http://schemas.microsoft.com/office/drawing/2014/chart" uri="{C3380CC4-5D6E-409C-BE32-E72D297353CC}">
              <c16:uniqueId val="{00000001-0AA1-4B73-8B2A-C5FB6B45235D}"/>
            </c:ext>
          </c:extLst>
        </c:ser>
        <c:ser>
          <c:idx val="2"/>
          <c:order val="2"/>
          <c:tx>
            <c:strRef>
              <c:f>'Question 2'!$G$116</c:f>
              <c:strCache>
                <c:ptCount val="1"/>
                <c:pt idx="0">
                  <c:v>60-day</c:v>
                </c:pt>
              </c:strCache>
            </c:strRef>
          </c:tx>
          <c:spPr>
            <a:ln w="28575" cap="rnd">
              <a:solidFill>
                <a:schemeClr val="accent3"/>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2'!$G$117:$G$217</c:f>
              <c:numCache>
                <c:formatCode>General</c:formatCode>
                <c:ptCount val="101"/>
                <c:pt idx="0">
                  <c:v>4.5422118034068842E-2</c:v>
                </c:pt>
                <c:pt idx="1">
                  <c:v>4.9374705114001494E-2</c:v>
                </c:pt>
                <c:pt idx="2">
                  <c:v>5.3409738192709603E-2</c:v>
                </c:pt>
                <c:pt idx="3">
                  <c:v>5.750726919561238E-2</c:v>
                </c:pt>
                <c:pt idx="4">
                  <c:v>6.1646999119503401E-2</c:v>
                </c:pt>
                <c:pt idx="5">
                  <c:v>6.5808519506070223E-2</c:v>
                </c:pt>
                <c:pt idx="6">
                  <c:v>6.9971539722287215E-2</c:v>
                </c:pt>
                <c:pt idx="7">
                  <c:v>7.4116097367407346E-2</c:v>
                </c:pt>
                <c:pt idx="8">
                  <c:v>7.8222749793268265E-2</c:v>
                </c:pt>
                <c:pt idx="9">
                  <c:v>8.2272745345499262E-2</c:v>
                </c:pt>
                <c:pt idx="10">
                  <c:v>8.6248173498394212E-2</c:v>
                </c:pt>
                <c:pt idx="11">
                  <c:v>9.0132093559715867E-2</c:v>
                </c:pt>
                <c:pt idx="12">
                  <c:v>9.3908642060486339E-2</c:v>
                </c:pt>
                <c:pt idx="13">
                  <c:v>9.7563119318408345E-2</c:v>
                </c:pt>
                <c:pt idx="14">
                  <c:v>0.10108205597338708</c:v>
                </c:pt>
                <c:pt idx="15">
                  <c:v>0.10445326054268181</c:v>
                </c:pt>
                <c:pt idx="16">
                  <c:v>0.10766584923560002</c:v>
                </c:pt>
                <c:pt idx="17">
                  <c:v>0.11071025940819985</c:v>
                </c:pt>
                <c:pt idx="18">
                  <c:v>0.11357824813253153</c:v>
                </c:pt>
                <c:pt idx="19">
                  <c:v>0.11626287740799769</c:v>
                </c:pt>
                <c:pt idx="20">
                  <c:v>0.11875848756002877</c:v>
                </c:pt>
                <c:pt idx="21">
                  <c:v>0.12106066035880066</c:v>
                </c:pt>
                <c:pt idx="22">
                  <c:v>0.12316617335330766</c:v>
                </c:pt>
                <c:pt idx="23">
                  <c:v>0.12507294685850925</c:v>
                </c:pt>
                <c:pt idx="24">
                  <c:v>0.126779984959876</c:v>
                </c:pt>
                <c:pt idx="25">
                  <c:v>0.12828731181439382</c:v>
                </c:pt>
                <c:pt idx="26">
                  <c:v>0.12959590443345714</c:v>
                </c:pt>
                <c:pt idx="27">
                  <c:v>0.13070762303412295</c:v>
                </c:pt>
                <c:pt idx="28">
                  <c:v>0.13162513994354325</c:v>
                </c:pt>
                <c:pt idx="29">
                  <c:v>0.13235186793924877</c:v>
                </c:pt>
                <c:pt idx="30">
                  <c:v>0.13289188880715924</c:v>
                </c:pt>
                <c:pt idx="31">
                  <c:v>0.1332498828012332</c:v>
                </c:pt>
                <c:pt idx="32">
                  <c:v>0.13343105959471746</c:v>
                </c:pt>
                <c:pt idx="33">
                  <c:v>0.13344109122390541</c:v>
                </c:pt>
                <c:pt idx="34">
                  <c:v>0.13328604744182238</c:v>
                </c:pt>
                <c:pt idx="35">
                  <c:v>0.1329723338217563</c:v>
                </c:pt>
                <c:pt idx="36">
                  <c:v>0.13250663287930717</c:v>
                </c:pt>
                <c:pt idx="37">
                  <c:v>0.13189584841674021</c:v>
                </c:pt>
                <c:pt idx="38">
                  <c:v>0.13114705323487807</c:v>
                </c:pt>
                <c:pt idx="39">
                  <c:v>0.13026744030543194</c:v>
                </c:pt>
                <c:pt idx="40">
                  <c:v>0.12926427745034497</c:v>
                </c:pt>
                <c:pt idx="41">
                  <c:v>0.12814486553414103</c:v>
                </c:pt>
                <c:pt idx="42">
                  <c:v>0.12691650014011932</c:v>
                </c:pt>
                <c:pt idx="43">
                  <c:v>0.12558643667116831</c:v>
                </c:pt>
                <c:pt idx="44">
                  <c:v>0.1241618587906245</c:v>
                </c:pt>
                <c:pt idx="45">
                  <c:v>0.12264985009759818</c:v>
                </c:pt>
                <c:pt idx="46">
                  <c:v>0.12105736891414062</c:v>
                </c:pt>
                <c:pt idx="47">
                  <c:v>0.11939122604817907</c:v>
                </c:pt>
                <c:pt idx="48">
                  <c:v>0.11765806538591396</c:v>
                </c:pt>
                <c:pt idx="49">
                  <c:v>0.11586434716001703</c:v>
                </c:pt>
                <c:pt idx="50">
                  <c:v>0.114016333735154</c:v>
                </c:pt>
                <c:pt idx="51">
                  <c:v>0.11212007774976133</c:v>
                </c:pt>
                <c:pt idx="52">
                  <c:v>0.11018141245235054</c:v>
                </c:pt>
                <c:pt idx="53">
                  <c:v>0.10820594407159988</c:v>
                </c:pt>
                <c:pt idx="54">
                  <c:v>0.10619904606191237</c:v>
                </c:pt>
                <c:pt idx="55">
                  <c:v>0.10416585506968537</c:v>
                </c:pt>
                <c:pt idx="56">
                  <c:v>0.10211126847009815</c:v>
                </c:pt>
                <c:pt idx="57">
                  <c:v>0.10003994332955396</c:v>
                </c:pt>
                <c:pt idx="58">
                  <c:v>9.795629665486319E-2</c:v>
                </c:pt>
                <c:pt idx="59">
                  <c:v>9.5864506796668997E-2</c:v>
                </c:pt>
                <c:pt idx="60">
                  <c:v>9.3768515881366185E-2</c:v>
                </c:pt>
                <c:pt idx="61">
                  <c:v>9.1672033152734048E-2</c:v>
                </c:pt>
                <c:pt idx="62">
                  <c:v>8.9578539111591443E-2</c:v>
                </c:pt>
                <c:pt idx="63">
                  <c:v>8.7491290348906348E-2</c:v>
                </c:pt>
                <c:pt idx="64">
                  <c:v>8.541332497487332E-2</c:v>
                </c:pt>
                <c:pt idx="65">
                  <c:v>8.3347468553454124E-2</c:v>
                </c:pt>
                <c:pt idx="66">
                  <c:v>8.1296340458705998E-2</c:v>
                </c:pt>
                <c:pt idx="67">
                  <c:v>7.9262360575854715E-2</c:v>
                </c:pt>
                <c:pt idx="68">
                  <c:v>7.7247756276474788E-2</c:v>
                </c:pt>
                <c:pt idx="69">
                  <c:v>7.5254569603290938E-2</c:v>
                </c:pt>
                <c:pt idx="70">
                  <c:v>7.3284664605989383E-2</c:v>
                </c:pt>
                <c:pt idx="71">
                  <c:v>7.1339734775016331E-2</c:v>
                </c:pt>
                <c:pt idx="72">
                  <c:v>6.9421310525630317E-2</c:v>
                </c:pt>
                <c:pt idx="73">
                  <c:v>6.7530766689461771E-2</c:v>
                </c:pt>
                <c:pt idx="74">
                  <c:v>6.5669329975517846E-2</c:v>
                </c:pt>
                <c:pt idx="75">
                  <c:v>6.3838086366950889E-2</c:v>
                </c:pt>
                <c:pt idx="76">
                  <c:v>6.203798842399396E-2</c:v>
                </c:pt>
                <c:pt idx="77">
                  <c:v>6.0269862467258781E-2</c:v>
                </c:pt>
                <c:pt idx="78">
                  <c:v>5.8534415619103483E-2</c:v>
                </c:pt>
                <c:pt idx="79">
                  <c:v>5.6832242684013247E-2</c:v>
                </c:pt>
                <c:pt idx="80">
                  <c:v>5.5163832851913723E-2</c:v>
                </c:pt>
                <c:pt idx="81">
                  <c:v>5.3529576211060866E-2</c:v>
                </c:pt>
                <c:pt idx="82">
                  <c:v>5.1929770059636761E-2</c:v>
                </c:pt>
                <c:pt idx="83">
                  <c:v>5.0364625007441169E-2</c:v>
                </c:pt>
                <c:pt idx="84">
                  <c:v>4.8834270861114498E-2</c:v>
                </c:pt>
                <c:pt idx="85">
                  <c:v>4.733876228817268E-2</c:v>
                </c:pt>
                <c:pt idx="86">
                  <c:v>4.5878084256792538E-2</c:v>
                </c:pt>
                <c:pt idx="87">
                  <c:v>4.4452157249765534E-2</c:v>
                </c:pt>
                <c:pt idx="88">
                  <c:v>4.3060842252356263E-2</c:v>
                </c:pt>
                <c:pt idx="89">
                  <c:v>4.1703945514965528E-2</c:v>
                </c:pt>
                <c:pt idx="90">
                  <c:v>4.038122309252215E-2</c:v>
                </c:pt>
                <c:pt idx="91">
                  <c:v>3.9092385163421707E-2</c:v>
                </c:pt>
                <c:pt idx="92">
                  <c:v>3.7837100131603976E-2</c:v>
                </c:pt>
                <c:pt idx="93">
                  <c:v>3.6614998516025447E-2</c:v>
                </c:pt>
                <c:pt idx="94">
                  <c:v>3.5425676632347379E-2</c:v>
                </c:pt>
                <c:pt idx="95">
                  <c:v>3.4268700072131765E-2</c:v>
                </c:pt>
                <c:pt idx="96">
                  <c:v>3.3143606985228308E-2</c:v>
                </c:pt>
                <c:pt idx="97">
                  <c:v>3.2049911171347513E-2</c:v>
                </c:pt>
                <c:pt idx="98">
                  <c:v>3.0987104987062867E-2</c:v>
                </c:pt>
                <c:pt idx="99">
                  <c:v>2.9954662074669076E-2</c:v>
                </c:pt>
                <c:pt idx="100">
                  <c:v>2.8952039919453526E-2</c:v>
                </c:pt>
              </c:numCache>
            </c:numRef>
          </c:val>
          <c:smooth val="0"/>
          <c:extLst>
            <c:ext xmlns:c16="http://schemas.microsoft.com/office/drawing/2014/chart" uri="{C3380CC4-5D6E-409C-BE32-E72D297353CC}">
              <c16:uniqueId val="{00000002-0AA1-4B73-8B2A-C5FB6B45235D}"/>
            </c:ext>
          </c:extLst>
        </c:ser>
        <c:dLbls>
          <c:showLegendKey val="0"/>
          <c:showVal val="0"/>
          <c:showCatName val="0"/>
          <c:showSerName val="0"/>
          <c:showPercent val="0"/>
          <c:showBubbleSize val="0"/>
        </c:dLbls>
        <c:smooth val="0"/>
        <c:axId val="1692152864"/>
        <c:axId val="1692158624"/>
      </c:lineChart>
      <c:catAx>
        <c:axId val="169215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Spot Price</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158624"/>
        <c:crosses val="autoZero"/>
        <c:auto val="1"/>
        <c:lblAlgn val="ctr"/>
        <c:lblOffset val="100"/>
        <c:tickLblSkip val="10"/>
        <c:noMultiLvlLbl val="0"/>
      </c:catAx>
      <c:valAx>
        <c:axId val="169215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Gamma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152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Short Call Delta</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2'!$H$116</c:f>
              <c:strCache>
                <c:ptCount val="1"/>
                <c:pt idx="0">
                  <c:v>1-day</c:v>
                </c:pt>
              </c:strCache>
            </c:strRef>
          </c:tx>
          <c:spPr>
            <a:ln w="28575" cap="rnd">
              <a:solidFill>
                <a:schemeClr val="accent1"/>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2'!$H$117:$H$217</c:f>
              <c:numCache>
                <c:formatCode>General</c:formatCode>
                <c:ptCount val="101"/>
                <c:pt idx="0">
                  <c:v>-8.7483569974777063E-56</c:v>
                </c:pt>
                <c:pt idx="1">
                  <c:v>-9.351146864405824E-53</c:v>
                </c:pt>
                <c:pt idx="2">
                  <c:v>-7.1827530503476097E-50</c:v>
                </c:pt>
                <c:pt idx="3">
                  <c:v>-4.0298652090176048E-47</c:v>
                </c:pt>
                <c:pt idx="4">
                  <c:v>-1.6768472024636072E-44</c:v>
                </c:pt>
                <c:pt idx="5">
                  <c:v>-5.2494099855864984E-42</c:v>
                </c:pt>
                <c:pt idx="6">
                  <c:v>-1.2530436572584098E-39</c:v>
                </c:pt>
                <c:pt idx="7">
                  <c:v>-2.3095609223576515E-37</c:v>
                </c:pt>
                <c:pt idx="8">
                  <c:v>-3.3261389623161797E-35</c:v>
                </c:pt>
                <c:pt idx="9">
                  <c:v>-3.7847359330059867E-33</c:v>
                </c:pt>
                <c:pt idx="10">
                  <c:v>-3.4385101886729437E-31</c:v>
                </c:pt>
                <c:pt idx="11">
                  <c:v>-2.519064706640994E-29</c:v>
                </c:pt>
                <c:pt idx="12">
                  <c:v>-1.5020887084378433E-27</c:v>
                </c:pt>
                <c:pt idx="13">
                  <c:v>-7.3547431651264858E-26</c:v>
                </c:pt>
                <c:pt idx="14">
                  <c:v>-2.9817741827534786E-24</c:v>
                </c:pt>
                <c:pt idx="15">
                  <c:v>-1.0088872285117962E-22</c:v>
                </c:pt>
                <c:pt idx="16">
                  <c:v>-2.8702217769976078E-21</c:v>
                </c:pt>
                <c:pt idx="17">
                  <c:v>-6.9146278484543453E-20</c:v>
                </c:pt>
                <c:pt idx="18">
                  <c:v>-1.4201061489962928E-18</c:v>
                </c:pt>
                <c:pt idx="19">
                  <c:v>-2.5023183047010778E-17</c:v>
                </c:pt>
                <c:pt idx="20">
                  <c:v>-3.8059914608755877E-16</c:v>
                </c:pt>
                <c:pt idx="21">
                  <c:v>-5.0257625417983861E-15</c:v>
                </c:pt>
                <c:pt idx="22">
                  <c:v>-5.7933579621870353E-14</c:v>
                </c:pt>
                <c:pt idx="23">
                  <c:v>-5.8603839649654687E-13</c:v>
                </c:pt>
                <c:pt idx="24">
                  <c:v>-5.2282594270470114E-12</c:v>
                </c:pt>
                <c:pt idx="25">
                  <c:v>-4.1332659280469252E-11</c:v>
                </c:pt>
                <c:pt idx="26">
                  <c:v>-2.9087921923881581E-10</c:v>
                </c:pt>
                <c:pt idx="27">
                  <c:v>-1.8302369754437952E-9</c:v>
                </c:pt>
                <c:pt idx="28">
                  <c:v>-1.0339255918375647E-8</c:v>
                </c:pt>
                <c:pt idx="29">
                  <c:v>-5.264970806299671E-8</c:v>
                </c:pt>
                <c:pt idx="30">
                  <c:v>-2.4260252837034152E-7</c:v>
                </c:pt>
                <c:pt idx="31">
                  <c:v>-1.0152918524205653E-6</c:v>
                </c:pt>
                <c:pt idx="32">
                  <c:v>-3.8728150435550438E-6</c:v>
                </c:pt>
                <c:pt idx="33">
                  <c:v>-1.3511148518169454E-5</c:v>
                </c:pt>
                <c:pt idx="34">
                  <c:v>-4.3254064562816935E-5</c:v>
                </c:pt>
                <c:pt idx="35">
                  <c:v>-1.274750332974362E-4</c:v>
                </c:pt>
                <c:pt idx="36">
                  <c:v>-3.4692940966062985E-4</c:v>
                </c:pt>
                <c:pt idx="37">
                  <c:v>-8.7456872696140334E-4</c:v>
                </c:pt>
                <c:pt idx="38">
                  <c:v>-2.0482020483790359E-3</c:v>
                </c:pt>
                <c:pt idx="39">
                  <c:v>-4.4693310788579211E-3</c:v>
                </c:pt>
                <c:pt idx="40">
                  <c:v>-9.1127529809960275E-3</c:v>
                </c:pt>
                <c:pt idx="41">
                  <c:v>-1.7411190559140526E-2</c:v>
                </c:pt>
                <c:pt idx="42">
                  <c:v>-3.1261407059684138E-2</c:v>
                </c:pt>
                <c:pt idx="43">
                  <c:v>-5.2895844283269607E-2</c:v>
                </c:pt>
                <c:pt idx="44">
                  <c:v>-8.4588212838046919E-2</c:v>
                </c:pt>
                <c:pt idx="45">
                  <c:v>-0.12821379702681848</c:v>
                </c:pt>
                <c:pt idx="46">
                  <c:v>-0.18475049372940019</c:v>
                </c:pt>
                <c:pt idx="47">
                  <c:v>-0.25385663083915988</c:v>
                </c:pt>
                <c:pt idx="48">
                  <c:v>-0.33366801950460589</c:v>
                </c:pt>
                <c:pt idx="49">
                  <c:v>-0.42090732837452871</c:v>
                </c:pt>
                <c:pt idx="50">
                  <c:v>-0.51130743624889785</c:v>
                </c:pt>
                <c:pt idx="51">
                  <c:v>-0.60025207760490729</c:v>
                </c:pt>
                <c:pt idx="52">
                  <c:v>-0.68347156319309033</c:v>
                </c:pt>
                <c:pt idx="53">
                  <c:v>-0.7576233453206993</c:v>
                </c:pt>
                <c:pt idx="54">
                  <c:v>-0.82063546140762844</c:v>
                </c:pt>
                <c:pt idx="55">
                  <c:v>-0.87177132884984232</c:v>
                </c:pt>
                <c:pt idx="56">
                  <c:v>-0.91145382551715326</c:v>
                </c:pt>
                <c:pt idx="57">
                  <c:v>-0.94093856108717389</c:v>
                </c:pt>
                <c:pt idx="58">
                  <c:v>-0.96194027160809059</c:v>
                </c:pt>
                <c:pt idx="59">
                  <c:v>-0.97629806035644573</c:v>
                </c:pt>
                <c:pt idx="60">
                  <c:v>-0.9857298675328463</c:v>
                </c:pt>
                <c:pt idx="61">
                  <c:v>-0.9916900446229221</c:v>
                </c:pt>
                <c:pt idx="62">
                  <c:v>-0.99531703866825838</c:v>
                </c:pt>
                <c:pt idx="63">
                  <c:v>-0.99744473292034053</c:v>
                </c:pt>
                <c:pt idx="64">
                  <c:v>-0.99864916666080905</c:v>
                </c:pt>
                <c:pt idx="65">
                  <c:v>-0.9993077192495905</c:v>
                </c:pt>
                <c:pt idx="66">
                  <c:v>-0.9996558487934778</c:v>
                </c:pt>
                <c:pt idx="67">
                  <c:v>-0.99983393496209039</c:v>
                </c:pt>
                <c:pt idx="68">
                  <c:v>-0.99992217016949925</c:v>
                </c:pt>
                <c:pt idx="69">
                  <c:v>-0.99996454886123576</c:v>
                </c:pt>
                <c:pt idx="70">
                  <c:v>-0.99998429612997741</c:v>
                </c:pt>
                <c:pt idx="71">
                  <c:v>-0.99999323060832723</c:v>
                </c:pt>
                <c:pt idx="72">
                  <c:v>-0.99999715861436633</c:v>
                </c:pt>
                <c:pt idx="73">
                  <c:v>-0.9999988379738568</c:v>
                </c:pt>
                <c:pt idx="74">
                  <c:v>-0.99999953669140029</c:v>
                </c:pt>
                <c:pt idx="75">
                  <c:v>-0.99999981980085551</c:v>
                </c:pt>
                <c:pt idx="76">
                  <c:v>-0.99999993159033584</c:v>
                </c:pt>
                <c:pt idx="77">
                  <c:v>-0.99999997463621049</c:v>
                </c:pt>
                <c:pt idx="78">
                  <c:v>-0.99999999081059676</c:v>
                </c:pt>
                <c:pt idx="79">
                  <c:v>-0.99999999674480977</c:v>
                </c:pt>
                <c:pt idx="80">
                  <c:v>-0.99999999887198321</c:v>
                </c:pt>
                <c:pt idx="81">
                  <c:v>-0.99999999961740971</c:v>
                </c:pt>
                <c:pt idx="82">
                  <c:v>-0.99999999987292643</c:v>
                </c:pt>
                <c:pt idx="83">
                  <c:v>-0.99999999995864786</c:v>
                </c:pt>
                <c:pt idx="84">
                  <c:v>-0.999999999986809</c:v>
                </c:pt>
                <c:pt idx="85">
                  <c:v>-0.9999999999958733</c:v>
                </c:pt>
                <c:pt idx="86">
                  <c:v>-0.99999999999873335</c:v>
                </c:pt>
                <c:pt idx="87">
                  <c:v>-0.99999999999961831</c:v>
                </c:pt>
                <c:pt idx="88">
                  <c:v>-0.99999999999988709</c:v>
                </c:pt>
                <c:pt idx="89">
                  <c:v>-0.99999999999996714</c:v>
                </c:pt>
                <c:pt idx="90">
                  <c:v>-0.99999999999999056</c:v>
                </c:pt>
                <c:pt idx="91">
                  <c:v>-0.99999999999999734</c:v>
                </c:pt>
                <c:pt idx="92">
                  <c:v>-0.99999999999999922</c:v>
                </c:pt>
                <c:pt idx="93">
                  <c:v>-0.99999999999999978</c:v>
                </c:pt>
                <c:pt idx="94">
                  <c:v>-1</c:v>
                </c:pt>
                <c:pt idx="95">
                  <c:v>-1</c:v>
                </c:pt>
                <c:pt idx="96">
                  <c:v>-1</c:v>
                </c:pt>
                <c:pt idx="97">
                  <c:v>-1</c:v>
                </c:pt>
                <c:pt idx="98">
                  <c:v>-1</c:v>
                </c:pt>
                <c:pt idx="99">
                  <c:v>-1</c:v>
                </c:pt>
                <c:pt idx="100">
                  <c:v>-1</c:v>
                </c:pt>
              </c:numCache>
            </c:numRef>
          </c:val>
          <c:smooth val="0"/>
          <c:extLst>
            <c:ext xmlns:c16="http://schemas.microsoft.com/office/drawing/2014/chart" uri="{C3380CC4-5D6E-409C-BE32-E72D297353CC}">
              <c16:uniqueId val="{00000000-AAEF-469F-A424-481BE58F874F}"/>
            </c:ext>
          </c:extLst>
        </c:ser>
        <c:ser>
          <c:idx val="1"/>
          <c:order val="1"/>
          <c:tx>
            <c:strRef>
              <c:f>'Question 2'!$I$116</c:f>
              <c:strCache>
                <c:ptCount val="1"/>
                <c:pt idx="0">
                  <c:v>30-day</c:v>
                </c:pt>
              </c:strCache>
            </c:strRef>
          </c:tx>
          <c:spPr>
            <a:ln w="28575" cap="rnd">
              <a:solidFill>
                <a:schemeClr val="accent2"/>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2'!$I$117:$I$217</c:f>
              <c:numCache>
                <c:formatCode>General</c:formatCode>
                <c:ptCount val="101"/>
                <c:pt idx="0">
                  <c:v>-3.3174202548406089E-3</c:v>
                </c:pt>
                <c:pt idx="1">
                  <c:v>-4.2361230062242152E-3</c:v>
                </c:pt>
                <c:pt idx="2">
                  <c:v>-5.3515144341046454E-3</c:v>
                </c:pt>
                <c:pt idx="3">
                  <c:v>-6.6920679216401985E-3</c:v>
                </c:pt>
                <c:pt idx="4">
                  <c:v>-8.287810904843056E-3</c:v>
                </c:pt>
                <c:pt idx="5">
                  <c:v>-1.0170016859077726E-2</c:v>
                </c:pt>
                <c:pt idx="6">
                  <c:v>-1.2370851261033522E-2</c:v>
                </c:pt>
                <c:pt idx="7">
                  <c:v>-1.4922979011237569E-2</c:v>
                </c:pt>
                <c:pt idx="8">
                  <c:v>-1.7859141999848407E-2</c:v>
                </c:pt>
                <c:pt idx="9">
                  <c:v>-2.1211716356105702E-2</c:v>
                </c:pt>
                <c:pt idx="10">
                  <c:v>-2.5012259423476454E-2</c:v>
                </c:pt>
                <c:pt idx="11">
                  <c:v>-2.9291056649741711E-2</c:v>
                </c:pt>
                <c:pt idx="12">
                  <c:v>-3.4076678390949494E-2</c:v>
                </c:pt>
                <c:pt idx="13">
                  <c:v>-3.9395556130223781E-2</c:v>
                </c:pt>
                <c:pt idx="14">
                  <c:v>-4.5271586846755064E-2</c:v>
                </c:pt>
                <c:pt idx="15">
                  <c:v>-5.1725773283845845E-2</c:v>
                </c:pt>
                <c:pt idx="16">
                  <c:v>-5.8775906708638956E-2</c:v>
                </c:pt>
                <c:pt idx="17">
                  <c:v>-6.6436297482427728E-2</c:v>
                </c:pt>
                <c:pt idx="18">
                  <c:v>-7.4717557420572761E-2</c:v>
                </c:pt>
                <c:pt idx="19">
                  <c:v>-8.3626436563158352E-2</c:v>
                </c:pt>
                <c:pt idx="20">
                  <c:v>-9.3165715645299227E-2</c:v>
                </c:pt>
                <c:pt idx="21">
                  <c:v>-0.10333415428724546</c:v>
                </c:pt>
                <c:pt idx="22">
                  <c:v>-0.11412649375057436</c:v>
                </c:pt>
                <c:pt idx="23">
                  <c:v>-0.12553351205240462</c:v>
                </c:pt>
                <c:pt idx="24">
                  <c:v>-0.13754212831263798</c:v>
                </c:pt>
                <c:pt idx="25">
                  <c:v>-0.15013555244107032</c:v>
                </c:pt>
                <c:pt idx="26">
                  <c:v>-0.1632934756572888</c:v>
                </c:pt>
                <c:pt idx="27">
                  <c:v>-0.17699229687660908</c:v>
                </c:pt>
                <c:pt idx="28">
                  <c:v>-0.19120537968543985</c:v>
                </c:pt>
                <c:pt idx="29">
                  <c:v>-0.20590333446108217</c:v>
                </c:pt>
                <c:pt idx="30">
                  <c:v>-0.22105432015281479</c:v>
                </c:pt>
                <c:pt idx="31">
                  <c:v>-0.23662436031973169</c:v>
                </c:pt>
                <c:pt idx="32">
                  <c:v>-0.25257766820128402</c:v>
                </c:pt>
                <c:pt idx="33">
                  <c:v>-0.26887697586310505</c:v>
                </c:pt>
                <c:pt idx="34">
                  <c:v>-0.28548386279761351</c:v>
                </c:pt>
                <c:pt idx="35">
                  <c:v>-0.30235907975041743</c:v>
                </c:pt>
                <c:pt idx="36">
                  <c:v>-0.31946286397481238</c:v>
                </c:pt>
                <c:pt idx="37">
                  <c:v>-0.33675524257372391</c:v>
                </c:pt>
                <c:pt idx="38">
                  <c:v>-0.35419632105864185</c:v>
                </c:pt>
                <c:pt idx="39">
                  <c:v>-0.37174655472712564</c:v>
                </c:pt>
                <c:pt idx="40">
                  <c:v>-0.38936700092457227</c:v>
                </c:pt>
                <c:pt idx="41">
                  <c:v>-0.40701955070380497</c:v>
                </c:pt>
                <c:pt idx="42">
                  <c:v>-0.42466713882092105</c:v>
                </c:pt>
                <c:pt idx="43">
                  <c:v>-0.44227393140238264</c:v>
                </c:pt>
                <c:pt idx="44">
                  <c:v>-0.45980549098254331</c:v>
                </c:pt>
                <c:pt idx="45">
                  <c:v>-0.47722891893991026</c:v>
                </c:pt>
                <c:pt idx="46">
                  <c:v>-0.49451297565293995</c:v>
                </c:pt>
                <c:pt idx="47">
                  <c:v>-0.51162817895117829</c:v>
                </c:pt>
                <c:pt idx="48">
                  <c:v>-0.52854688165553765</c:v>
                </c:pt>
                <c:pt idx="49">
                  <c:v>-0.5452433291831964</c:v>
                </c:pt>
                <c:pt idx="50">
                  <c:v>-0.56169369833957361</c:v>
                </c:pt>
                <c:pt idx="51">
                  <c:v>-0.57787611853402443</c:v>
                </c:pt>
                <c:pt idx="52">
                  <c:v>-0.59377067673958062</c:v>
                </c:pt>
                <c:pt idx="53">
                  <c:v>-0.60935940757290474</c:v>
                </c:pt>
                <c:pt idx="54">
                  <c:v>-0.62462626990103909</c:v>
                </c:pt>
                <c:pt idx="55">
                  <c:v>-0.63955711138970961</c:v>
                </c:pt>
                <c:pt idx="56">
                  <c:v>-0.65413962239625034</c:v>
                </c:pt>
                <c:pt idx="57">
                  <c:v>-0.66836328058164485</c:v>
                </c:pt>
                <c:pt idx="58">
                  <c:v>-0.68221928757326</c:v>
                </c:pt>
                <c:pt idx="59">
                  <c:v>-0.69570049895507946</c:v>
                </c:pt>
                <c:pt idx="60">
                  <c:v>-0.70880134879802015</c:v>
                </c:pt>
                <c:pt idx="61">
                  <c:v>-0.72151776987130911</c:v>
                </c:pt>
                <c:pt idx="62">
                  <c:v>-0.73384711059898711</c:v>
                </c:pt>
                <c:pt idx="63">
                  <c:v>-0.74578804974507229</c:v>
                </c:pt>
                <c:pt idx="64">
                  <c:v>-0.75734050972840516</c:v>
                </c:pt>
                <c:pt idx="65">
                  <c:v>-0.76850556938504955</c:v>
                </c:pt>
                <c:pt idx="66">
                  <c:v>-0.7792853769135486</c:v>
                </c:pt>
                <c:pt idx="67">
                  <c:v>-0.78968306365735341</c:v>
                </c:pt>
                <c:pt idx="68">
                  <c:v>-0.79970265930018236</c:v>
                </c:pt>
                <c:pt idx="69">
                  <c:v>-0.80934900897463002</c:v>
                </c:pt>
                <c:pt idx="70">
                  <c:v>-0.81862769271256486</c:v>
                </c:pt>
                <c:pt idx="71">
                  <c:v>-0.82754494759814268</c:v>
                </c:pt>
                <c:pt idx="72">
                  <c:v>-0.83610759292093462</c:v>
                </c:pt>
                <c:pt idx="73">
                  <c:v>-0.84432295856787887</c:v>
                </c:pt>
                <c:pt idx="74">
                  <c:v>-0.85219881683865673</c:v>
                </c:pt>
                <c:pt idx="75">
                  <c:v>-0.85974331781966185</c:v>
                </c:pt>
                <c:pt idx="76">
                  <c:v>-0.8669649284069425</c:v>
                </c:pt>
                <c:pt idx="77">
                  <c:v>-0.87387237502826176</c:v>
                </c:pt>
                <c:pt idx="78">
                  <c:v>-0.88047459007857054</c:v>
                </c:pt>
                <c:pt idx="79">
                  <c:v>-0.88678066205158235</c:v>
                </c:pt>
                <c:pt idx="80">
                  <c:v>-0.89279978932252113</c:v>
                </c:pt>
                <c:pt idx="81">
                  <c:v>-0.89854123751330461</c:v>
                </c:pt>
                <c:pt idx="82">
                  <c:v>-0.90401430035113972</c:v>
                </c:pt>
                <c:pt idx="83">
                  <c:v>-0.90922826391452127</c:v>
                </c:pt>
                <c:pt idx="84">
                  <c:v>-0.91419237414666565</c:v>
                </c:pt>
                <c:pt idx="85">
                  <c:v>-0.91891580750523894</c:v>
                </c:pt>
                <c:pt idx="86">
                  <c:v>-0.92340764460857894</c:v>
                </c:pt>
                <c:pt idx="87">
                  <c:v>-0.92767684673224415</c:v>
                </c:pt>
                <c:pt idx="88">
                  <c:v>-0.93173223500538382</c:v>
                </c:pt>
                <c:pt idx="89">
                  <c:v>-0.93558247215391477</c:v>
                </c:pt>
                <c:pt idx="90">
                  <c:v>-0.93923604663656857</c:v>
                </c:pt>
                <c:pt idx="91">
                  <c:v>-0.9427012590203574</c:v>
                </c:pt>
                <c:pt idx="92">
                  <c:v>-0.94598621044369335</c:v>
                </c:pt>
                <c:pt idx="93">
                  <c:v>-0.9490987930181235</c:v>
                </c:pt>
                <c:pt idx="94">
                  <c:v>-0.95204668202322928</c:v>
                </c:pt>
                <c:pt idx="95">
                  <c:v>-0.95483732975356284</c:v>
                </c:pt>
                <c:pt idx="96">
                  <c:v>-0.95747796088138892</c:v>
                </c:pt>
                <c:pt idx="97">
                  <c:v>-0.95997556920437344</c:v>
                </c:pt>
                <c:pt idx="98">
                  <c:v>-0.9623369156530881</c:v>
                </c:pt>
                <c:pt idx="99">
                  <c:v>-0.96456852743917598</c:v>
                </c:pt>
                <c:pt idx="100">
                  <c:v>-0.96667669823118529</c:v>
                </c:pt>
              </c:numCache>
            </c:numRef>
          </c:val>
          <c:smooth val="0"/>
          <c:extLst>
            <c:ext xmlns:c16="http://schemas.microsoft.com/office/drawing/2014/chart" uri="{C3380CC4-5D6E-409C-BE32-E72D297353CC}">
              <c16:uniqueId val="{00000001-AAEF-469F-A424-481BE58F874F}"/>
            </c:ext>
          </c:extLst>
        </c:ser>
        <c:ser>
          <c:idx val="2"/>
          <c:order val="2"/>
          <c:tx>
            <c:strRef>
              <c:f>'Question 2'!$J$116</c:f>
              <c:strCache>
                <c:ptCount val="1"/>
                <c:pt idx="0">
                  <c:v>60-day</c:v>
                </c:pt>
              </c:strCache>
            </c:strRef>
          </c:tx>
          <c:spPr>
            <a:ln w="28575" cap="rnd">
              <a:solidFill>
                <a:schemeClr val="accent3"/>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2'!$J$117:$J$217</c:f>
              <c:numCache>
                <c:formatCode>General</c:formatCode>
                <c:ptCount val="101"/>
                <c:pt idx="0">
                  <c:v>-3.5167310695001459E-2</c:v>
                </c:pt>
                <c:pt idx="1">
                  <c:v>-3.9906383080816295E-2</c:v>
                </c:pt>
                <c:pt idx="2">
                  <c:v>-4.5045000587097157E-2</c:v>
                </c:pt>
                <c:pt idx="3">
                  <c:v>-5.0590414371973834E-2</c:v>
                </c:pt>
                <c:pt idx="4">
                  <c:v>-5.6547861176644398E-2</c:v>
                </c:pt>
                <c:pt idx="5">
                  <c:v>-6.2920540411467871E-2</c:v>
                </c:pt>
                <c:pt idx="6">
                  <c:v>-6.9709614704966616E-2</c:v>
                </c:pt>
                <c:pt idx="7">
                  <c:v>-7.6914232356692036E-2</c:v>
                </c:pt>
                <c:pt idx="8">
                  <c:v>-8.4531569900566525E-2</c:v>
                </c:pt>
                <c:pt idx="9">
                  <c:v>-9.2556892815460409E-2</c:v>
                </c:pt>
                <c:pt idx="10">
                  <c:v>-0.10098363230926874</c:v>
                </c:pt>
                <c:pt idx="11">
                  <c:v>-0.10980347604574422</c:v>
                </c:pt>
                <c:pt idx="12">
                  <c:v>-0.119006470673443</c:v>
                </c:pt>
                <c:pt idx="13">
                  <c:v>-0.12858113404687402</c:v>
                </c:pt>
                <c:pt idx="14">
                  <c:v>-0.13851457509481349</c:v>
                </c:pt>
                <c:pt idx="15">
                  <c:v>-0.14879261938353724</c:v>
                </c:pt>
                <c:pt idx="16">
                  <c:v>-0.15939993853755868</c:v>
                </c:pt>
                <c:pt idx="17">
                  <c:v>-0.17032018181186162</c:v>
                </c:pt>
                <c:pt idx="18">
                  <c:v>-0.18153610825277491</c:v>
                </c:pt>
                <c:pt idx="19">
                  <c:v>-0.19302971803501776</c:v>
                </c:pt>
                <c:pt idx="20">
                  <c:v>-0.2047823817163828</c:v>
                </c:pt>
                <c:pt idx="21">
                  <c:v>-0.21677496630563475</c:v>
                </c:pt>
                <c:pt idx="22">
                  <c:v>-0.22898795719080456</c:v>
                </c:pt>
                <c:pt idx="23">
                  <c:v>-0.24140157512184302</c:v>
                </c:pt>
                <c:pt idx="24">
                  <c:v>-0.25399588758183556</c:v>
                </c:pt>
                <c:pt idx="25">
                  <c:v>-0.26675091401320999</c:v>
                </c:pt>
                <c:pt idx="26">
                  <c:v>-0.27964672448867034</c:v>
                </c:pt>
                <c:pt idx="27">
                  <c:v>-0.29266353153020436</c:v>
                </c:pt>
                <c:pt idx="28">
                  <c:v>-0.30578177488309488</c:v>
                </c:pt>
                <c:pt idx="29">
                  <c:v>-0.31898219914523424</c:v>
                </c:pt>
                <c:pt idx="30">
                  <c:v>-0.33224592423525279</c:v>
                </c:pt>
                <c:pt idx="31">
                  <c:v>-0.34555450875622662</c:v>
                </c:pt>
                <c:pt idx="32">
                  <c:v>-0.3588900063753967</c:v>
                </c:pt>
                <c:pt idx="33">
                  <c:v>-0.37223501539481785</c:v>
                </c:pt>
                <c:pt idx="34">
                  <c:v>-0.38557272173373563</c:v>
                </c:pt>
                <c:pt idx="35">
                  <c:v>-0.39888693558129668</c:v>
                </c:pt>
                <c:pt idx="36">
                  <c:v>-0.41216212200858005</c:v>
                </c:pt>
                <c:pt idx="37">
                  <c:v>-0.42538342585250338</c:v>
                </c:pt>
                <c:pt idx="38">
                  <c:v>-0.43853669120155969</c:v>
                </c:pt>
                <c:pt idx="39">
                  <c:v>-0.45160847582519137</c:v>
                </c:pt>
                <c:pt idx="40">
                  <c:v>-0.46458606089553872</c:v>
                </c:pt>
                <c:pt idx="41">
                  <c:v>-0.47745745635287801</c:v>
                </c:pt>
                <c:pt idx="42">
                  <c:v>-0.49021140226486032</c:v>
                </c:pt>
                <c:pt idx="43">
                  <c:v>-0.50283736652520838</c:v>
                </c:pt>
                <c:pt idx="44">
                  <c:v>-0.51532553923030067</c:v>
                </c:pt>
                <c:pt idx="45">
                  <c:v>-0.52766682406250787</c:v>
                </c:pt>
                <c:pt idx="46">
                  <c:v>-0.5398528269977515</c:v>
                </c:pt>
                <c:pt idx="47">
                  <c:v>-0.55187584264174161</c:v>
                </c:pt>
                <c:pt idx="48">
                  <c:v>-0.56372883848523636</c:v>
                </c:pt>
                <c:pt idx="49">
                  <c:v>-0.57540543735363525</c:v>
                </c:pt>
                <c:pt idx="50">
                  <c:v>-0.58689989831059364</c:v>
                </c:pt>
                <c:pt idx="51">
                  <c:v>-0.59820709625935287</c:v>
                </c:pt>
                <c:pt idx="52">
                  <c:v>-0.60932250046930658</c:v>
                </c:pt>
                <c:pt idx="53">
                  <c:v>-0.62024215223924384</c:v>
                </c:pt>
                <c:pt idx="54">
                  <c:v>-0.63096264189265627</c:v>
                </c:pt>
                <c:pt idx="55">
                  <c:v>-0.64148108528492043</c:v>
                </c:pt>
                <c:pt idx="56">
                  <c:v>-0.65179509998686114</c:v>
                </c:pt>
                <c:pt idx="57">
                  <c:v>-0.66190278129446001</c:v>
                </c:pt>
                <c:pt idx="58">
                  <c:v>-0.67180267820027662</c:v>
                </c:pt>
                <c:pt idx="59">
                  <c:v>-0.68149376944857432</c:v>
                </c:pt>
                <c:pt idx="60">
                  <c:v>-0.69097543978323728</c:v>
                </c:pt>
                <c:pt idx="61">
                  <c:v>-0.70024745648532016</c:v>
                </c:pt>
                <c:pt idx="62">
                  <c:v>-0.70930994628556765</c:v>
                </c:pt>
                <c:pt idx="63">
                  <c:v>-0.7181633727264104</c:v>
                </c:pt>
                <c:pt idx="64">
                  <c:v>-0.72680851403785562</c:v>
                </c:pt>
                <c:pt idx="65">
                  <c:v>-0.73524644158228403</c:v>
                </c:pt>
                <c:pt idx="66">
                  <c:v>-0.74347849891445916</c:v>
                </c:pt>
                <c:pt idx="67">
                  <c:v>-0.75150628149502019</c:v>
                </c:pt>
                <c:pt idx="68">
                  <c:v>-0.75933161708835339</c:v>
                </c:pt>
                <c:pt idx="69">
                  <c:v>-0.76695654686897119</c:v>
                </c:pt>
                <c:pt idx="70">
                  <c:v>-0.77438330725439097</c:v>
                </c:pt>
                <c:pt idx="71">
                  <c:v>-0.78161431247690905</c:v>
                </c:pt>
                <c:pt idx="72">
                  <c:v>-0.78865213790164701</c:v>
                </c:pt>
                <c:pt idx="73">
                  <c:v>-0.79549950409371439</c:v>
                </c:pt>
                <c:pt idx="74">
                  <c:v>-0.80215926163329643</c:v>
                </c:pt>
                <c:pt idx="75">
                  <c:v>-0.80863437667389571</c:v>
                </c:pt>
                <c:pt idx="76">
                  <c:v>-0.81492791723578772</c:v>
                </c:pt>
                <c:pt idx="77">
                  <c:v>-0.82104304022398966</c:v>
                </c:pt>
                <c:pt idx="78">
                  <c:v>-0.82698297915763297</c:v>
                </c:pt>
                <c:pt idx="79">
                  <c:v>-0.83275103259557015</c:v>
                </c:pt>
                <c:pt idx="80">
                  <c:v>-0.83835055324128827</c:v>
                </c:pt>
                <c:pt idx="81">
                  <c:v>-0.84378493770873342</c:v>
                </c:pt>
                <c:pt idx="82">
                  <c:v>-0.84905761692943971</c:v>
                </c:pt>
                <c:pt idx="83">
                  <c:v>-0.85417204718038708</c:v>
                </c:pt>
                <c:pt idx="84">
                  <c:v>-0.85913170171124864</c:v>
                </c:pt>
                <c:pt idx="85">
                  <c:v>-0.8639400629491365</c:v>
                </c:pt>
                <c:pt idx="86">
                  <c:v>-0.86860061525855559</c:v>
                </c:pt>
                <c:pt idx="87">
                  <c:v>-0.87311683823405195</c:v>
                </c:pt>
                <c:pt idx="88">
                  <c:v>-0.87749220050294963</c:v>
                </c:pt>
                <c:pt idx="89">
                  <c:v>-0.88173015401560084</c:v>
                </c:pt>
                <c:pt idx="90">
                  <c:v>-0.88583412880071954</c:v>
                </c:pt>
                <c:pt idx="91">
                  <c:v>-0.88980752816360453</c:v>
                </c:pt>
                <c:pt idx="92">
                  <c:v>-0.89365372430538026</c:v>
                </c:pt>
                <c:pt idx="93">
                  <c:v>-0.89737605434177703</c:v>
                </c:pt>
                <c:pt idx="94">
                  <c:v>-0.9009778167004272</c:v>
                </c:pt>
                <c:pt idx="95">
                  <c:v>-0.90446226787616069</c:v>
                </c:pt>
                <c:pt idx="96">
                  <c:v>-0.90783261952432859</c:v>
                </c:pt>
                <c:pt idx="97">
                  <c:v>-0.91109203587277587</c:v>
                </c:pt>
                <c:pt idx="98">
                  <c:v>-0.91424363143368892</c:v>
                </c:pt>
                <c:pt idx="99">
                  <c:v>-0.91729046899718192</c:v>
                </c:pt>
                <c:pt idx="100">
                  <c:v>-0.92023555788913514</c:v>
                </c:pt>
              </c:numCache>
            </c:numRef>
          </c:val>
          <c:smooth val="0"/>
          <c:extLst>
            <c:ext xmlns:c16="http://schemas.microsoft.com/office/drawing/2014/chart" uri="{C3380CC4-5D6E-409C-BE32-E72D297353CC}">
              <c16:uniqueId val="{00000002-AAEF-469F-A424-481BE58F874F}"/>
            </c:ext>
          </c:extLst>
        </c:ser>
        <c:dLbls>
          <c:showLegendKey val="0"/>
          <c:showVal val="0"/>
          <c:showCatName val="0"/>
          <c:showSerName val="0"/>
          <c:showPercent val="0"/>
          <c:showBubbleSize val="0"/>
        </c:dLbls>
        <c:smooth val="0"/>
        <c:axId val="1510169120"/>
        <c:axId val="1510162400"/>
      </c:lineChart>
      <c:catAx>
        <c:axId val="151016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Spot</a:t>
                </a:r>
                <a:r>
                  <a:rPr lang="en-US" altLang="zh-CN" baseline="0"/>
                  <a:t>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162400"/>
        <c:crosses val="autoZero"/>
        <c:auto val="1"/>
        <c:lblAlgn val="ctr"/>
        <c:lblOffset val="100"/>
        <c:tickLblSkip val="10"/>
        <c:noMultiLvlLbl val="0"/>
      </c:catAx>
      <c:valAx>
        <c:axId val="151016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Delta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16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Short Call Gamma</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2'!$K$116</c:f>
              <c:strCache>
                <c:ptCount val="1"/>
                <c:pt idx="0">
                  <c:v>1-day</c:v>
                </c:pt>
              </c:strCache>
            </c:strRef>
          </c:tx>
          <c:spPr>
            <a:ln w="28575" cap="rnd">
              <a:solidFill>
                <a:schemeClr val="accent1"/>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2'!$K$117:$K$217</c:f>
              <c:numCache>
                <c:formatCode>General</c:formatCode>
                <c:ptCount val="101"/>
                <c:pt idx="0">
                  <c:v>6.2509920069839333E-54</c:v>
                </c:pt>
                <c:pt idx="1">
                  <c:v>6.3647200642249052E-51</c:v>
                </c:pt>
                <c:pt idx="2">
                  <c:v>4.657471916866785E-48</c:v>
                </c:pt>
                <c:pt idx="3">
                  <c:v>2.4896146215663471E-45</c:v>
                </c:pt>
                <c:pt idx="4">
                  <c:v>9.8705047907710589E-43</c:v>
                </c:pt>
                <c:pt idx="5">
                  <c:v>2.9441987775868706E-40</c:v>
                </c:pt>
                <c:pt idx="6">
                  <c:v>6.696139893039874E-38</c:v>
                </c:pt>
                <c:pt idx="7">
                  <c:v>1.1758842979514833E-35</c:v>
                </c:pt>
                <c:pt idx="8">
                  <c:v>1.6132868489971169E-33</c:v>
                </c:pt>
                <c:pt idx="9">
                  <c:v>1.7485807751279761E-31</c:v>
                </c:pt>
                <c:pt idx="10">
                  <c:v>1.5129532761003528E-29</c:v>
                </c:pt>
                <c:pt idx="11">
                  <c:v>1.0553793665243119E-27</c:v>
                </c:pt>
                <c:pt idx="12">
                  <c:v>5.9905979272973094E-26</c:v>
                </c:pt>
                <c:pt idx="13">
                  <c:v>2.7913882123006202E-24</c:v>
                </c:pt>
                <c:pt idx="14">
                  <c:v>1.0766121027933347E-22</c:v>
                </c:pt>
                <c:pt idx="15">
                  <c:v>3.4641164744752513E-21</c:v>
                </c:pt>
                <c:pt idx="16">
                  <c:v>9.3679200564214067E-20</c:v>
                </c:pt>
                <c:pt idx="17">
                  <c:v>2.1441969922732804E-18</c:v>
                </c:pt>
                <c:pt idx="18">
                  <c:v>4.1816878720401836E-17</c:v>
                </c:pt>
                <c:pt idx="19">
                  <c:v>6.9927837953399629E-16</c:v>
                </c:pt>
                <c:pt idx="20">
                  <c:v>1.0087122121127992E-14</c:v>
                </c:pt>
                <c:pt idx="21">
                  <c:v>1.2623507218475395E-13</c:v>
                </c:pt>
                <c:pt idx="22">
                  <c:v>1.3779805650424386E-12</c:v>
                </c:pt>
                <c:pt idx="23">
                  <c:v>1.3188533897883628E-11</c:v>
                </c:pt>
                <c:pt idx="24">
                  <c:v>1.1121737739853289E-10</c:v>
                </c:pt>
                <c:pt idx="25">
                  <c:v>8.3023784227486395E-10</c:v>
                </c:pt>
                <c:pt idx="26">
                  <c:v>5.5108916301154887E-9</c:v>
                </c:pt>
                <c:pt idx="27">
                  <c:v>3.2664547932260118E-8</c:v>
                </c:pt>
                <c:pt idx="28">
                  <c:v>1.7359141171001718E-7</c:v>
                </c:pt>
                <c:pt idx="29">
                  <c:v>8.3034428209951581E-7</c:v>
                </c:pt>
                <c:pt idx="30">
                  <c:v>3.5881684243373381E-6</c:v>
                </c:pt>
                <c:pt idx="31">
                  <c:v>1.4057472684981728E-5</c:v>
                </c:pt>
                <c:pt idx="32">
                  <c:v>5.009904116844239E-5</c:v>
                </c:pt>
                <c:pt idx="33">
                  <c:v>1.6294598850439054E-4</c:v>
                </c:pt>
                <c:pt idx="34">
                  <c:v>4.8517031033878358E-4</c:v>
                </c:pt>
                <c:pt idx="35">
                  <c:v>1.3263809063425575E-3</c:v>
                </c:pt>
                <c:pt idx="36">
                  <c:v>3.3388663789269122E-3</c:v>
                </c:pt>
                <c:pt idx="37">
                  <c:v>7.7601228328033388E-3</c:v>
                </c:pt>
                <c:pt idx="38">
                  <c:v>1.6695922479297833E-2</c:v>
                </c:pt>
                <c:pt idx="39">
                  <c:v>3.3335878634942959E-2</c:v>
                </c:pt>
                <c:pt idx="40">
                  <c:v>6.1917964997344629E-2</c:v>
                </c:pt>
                <c:pt idx="41">
                  <c:v>0.10723257666752969</c:v>
                </c:pt>
                <c:pt idx="42">
                  <c:v>0.17354198994276773</c:v>
                </c:pt>
                <c:pt idx="43">
                  <c:v>0.26301166244316043</c:v>
                </c:pt>
                <c:pt idx="44">
                  <c:v>0.3740477676963716</c:v>
                </c:pt>
                <c:pt idx="45">
                  <c:v>0.50016774180358659</c:v>
                </c:pt>
                <c:pt idx="46">
                  <c:v>0.63003296414785426</c:v>
                </c:pt>
                <c:pt idx="47">
                  <c:v>0.74896463816132197</c:v>
                </c:pt>
                <c:pt idx="48">
                  <c:v>0.84172791299643457</c:v>
                </c:pt>
                <c:pt idx="49">
                  <c:v>0.89583550994259631</c:v>
                </c:pt>
                <c:pt idx="50">
                  <c:v>0.90435262366790248</c:v>
                </c:pt>
                <c:pt idx="51">
                  <c:v>0.86732425541738933</c:v>
                </c:pt>
                <c:pt idx="52">
                  <c:v>0.79143632390967289</c:v>
                </c:pt>
                <c:pt idx="53">
                  <c:v>0.68813627387132248</c:v>
                </c:pt>
                <c:pt idx="54">
                  <c:v>0.5709100339686316</c:v>
                </c:pt>
                <c:pt idx="55">
                  <c:v>0.45256917560012999</c:v>
                </c:pt>
                <c:pt idx="56">
                  <c:v>0.34323781730544856</c:v>
                </c:pt>
                <c:pt idx="57">
                  <c:v>0.24937178053400963</c:v>
                </c:pt>
                <c:pt idx="58">
                  <c:v>0.17376881030460092</c:v>
                </c:pt>
                <c:pt idx="59">
                  <c:v>0.11627356912623958</c:v>
                </c:pt>
                <c:pt idx="60">
                  <c:v>7.4794534958312398E-2</c:v>
                </c:pt>
                <c:pt idx="61">
                  <c:v>4.6303826801638345E-2</c:v>
                </c:pt>
                <c:pt idx="62">
                  <c:v>2.7617517950669617E-2</c:v>
                </c:pt>
                <c:pt idx="63">
                  <c:v>1.5886217031122744E-2</c:v>
                </c:pt>
                <c:pt idx="64">
                  <c:v>8.8217986908827352E-3</c:v>
                </c:pt>
                <c:pt idx="65">
                  <c:v>4.7338367492892408E-3</c:v>
                </c:pt>
                <c:pt idx="66">
                  <c:v>2.4569373525485105E-3</c:v>
                </c:pt>
                <c:pt idx="67">
                  <c:v>1.2345019947584369E-3</c:v>
                </c:pt>
                <c:pt idx="68">
                  <c:v>6.0101622994920909E-4</c:v>
                </c:pt>
                <c:pt idx="69">
                  <c:v>2.837560364889524E-4</c:v>
                </c:pt>
                <c:pt idx="70">
                  <c:v>1.3002439122971316E-4</c:v>
                </c:pt>
                <c:pt idx="71">
                  <c:v>5.7872280093358674E-5</c:v>
                </c:pt>
                <c:pt idx="72">
                  <c:v>2.5039000188450281E-5</c:v>
                </c:pt>
                <c:pt idx="73">
                  <c:v>1.053873121082351E-5</c:v>
                </c:pt>
                <c:pt idx="74">
                  <c:v>4.3181635274260372E-6</c:v>
                </c:pt>
                <c:pt idx="75">
                  <c:v>1.7236703295295789E-6</c:v>
                </c:pt>
                <c:pt idx="76">
                  <c:v>6.7073270952308938E-7</c:v>
                </c:pt>
                <c:pt idx="77">
                  <c:v>2.5460791279548927E-7</c:v>
                </c:pt>
                <c:pt idx="78">
                  <c:v>9.4340876159101333E-8</c:v>
                </c:pt>
                <c:pt idx="79">
                  <c:v>3.4143165292665818E-8</c:v>
                </c:pt>
                <c:pt idx="80">
                  <c:v>1.2076633453851887E-8</c:v>
                </c:pt>
                <c:pt idx="81">
                  <c:v>4.1771584997936524E-9</c:v>
                </c:pt>
                <c:pt idx="82">
                  <c:v>1.413697102350426E-9</c:v>
                </c:pt>
                <c:pt idx="83">
                  <c:v>4.6839516318597474E-10</c:v>
                </c:pt>
                <c:pt idx="84">
                  <c:v>1.5201361217930504E-10</c:v>
                </c:pt>
                <c:pt idx="85">
                  <c:v>4.8349657668607015E-11</c:v>
                </c:pt>
                <c:pt idx="86">
                  <c:v>1.507875856735612E-11</c:v>
                </c:pt>
                <c:pt idx="87">
                  <c:v>4.6133166921651828E-12</c:v>
                </c:pt>
                <c:pt idx="88">
                  <c:v>1.3853028212883945E-12</c:v>
                </c:pt>
                <c:pt idx="89">
                  <c:v>4.0847214210899145E-13</c:v>
                </c:pt>
                <c:pt idx="90">
                  <c:v>1.1832142009355387E-13</c:v>
                </c:pt>
                <c:pt idx="91">
                  <c:v>3.3685194027708184E-14</c:v>
                </c:pt>
                <c:pt idx="92">
                  <c:v>9.4292209762504357E-15</c:v>
                </c:pt>
                <c:pt idx="93">
                  <c:v>2.5963004267069695E-15</c:v>
                </c:pt>
                <c:pt idx="94">
                  <c:v>7.0348178851263848E-16</c:v>
                </c:pt>
                <c:pt idx="95">
                  <c:v>1.8764683747863881E-16</c:v>
                </c:pt>
                <c:pt idx="96">
                  <c:v>4.9293225831571666E-17</c:v>
                </c:pt>
                <c:pt idx="97">
                  <c:v>1.2757146198583159E-17</c:v>
                </c:pt>
                <c:pt idx="98">
                  <c:v>3.2538576260682207E-18</c:v>
                </c:pt>
                <c:pt idx="99">
                  <c:v>8.1823217409901303E-19</c:v>
                </c:pt>
                <c:pt idx="100">
                  <c:v>2.0292605176655113E-19</c:v>
                </c:pt>
              </c:numCache>
            </c:numRef>
          </c:val>
          <c:smooth val="0"/>
          <c:extLst>
            <c:ext xmlns:c16="http://schemas.microsoft.com/office/drawing/2014/chart" uri="{C3380CC4-5D6E-409C-BE32-E72D297353CC}">
              <c16:uniqueId val="{00000000-B815-44F9-9823-2B02DA247C76}"/>
            </c:ext>
          </c:extLst>
        </c:ser>
        <c:ser>
          <c:idx val="1"/>
          <c:order val="1"/>
          <c:tx>
            <c:strRef>
              <c:f>'Question 2'!$L$116</c:f>
              <c:strCache>
                <c:ptCount val="1"/>
                <c:pt idx="0">
                  <c:v>30-day</c:v>
                </c:pt>
              </c:strCache>
            </c:strRef>
          </c:tx>
          <c:spPr>
            <a:ln w="28575" cap="rnd">
              <a:solidFill>
                <a:schemeClr val="accent2"/>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2'!$L$117:$L$217</c:f>
              <c:numCache>
                <c:formatCode>General</c:formatCode>
                <c:ptCount val="101"/>
                <c:pt idx="0">
                  <c:v>8.2940798077466276E-3</c:v>
                </c:pt>
                <c:pt idx="1">
                  <c:v>1.0124447442499776E-2</c:v>
                </c:pt>
                <c:pt idx="2">
                  <c:v>1.223087952291952E-2</c:v>
                </c:pt>
                <c:pt idx="3">
                  <c:v>1.4630287433501234E-2</c:v>
                </c:pt>
                <c:pt idx="4">
                  <c:v>1.7336753875276712E-2</c:v>
                </c:pt>
                <c:pt idx="5">
                  <c:v>2.0361039974908252E-2</c:v>
                </c:pt>
                <c:pt idx="6">
                  <c:v>2.371016019936447E-2</c:v>
                </c:pt>
                <c:pt idx="7">
                  <c:v>2.7387038653919352E-2</c:v>
                </c:pt>
                <c:pt idx="8">
                  <c:v>3.1390257081789302E-2</c:v>
                </c:pt>
                <c:pt idx="9">
                  <c:v>3.5713901373417456E-2</c:v>
                </c:pt>
                <c:pt idx="10">
                  <c:v>4.0347509813589269E-2</c:v>
                </c:pt>
                <c:pt idx="11">
                  <c:v>4.5276122810857397E-2</c:v>
                </c:pt>
                <c:pt idx="12">
                  <c:v>5.0480430608844828E-2</c:v>
                </c:pt>
                <c:pt idx="13">
                  <c:v>5.5937012588049936E-2</c:v>
                </c:pt>
                <c:pt idx="14">
                  <c:v>6.1618659315027483E-2</c:v>
                </c:pt>
                <c:pt idx="15">
                  <c:v>6.7494766538457956E-2</c:v>
                </c:pt>
                <c:pt idx="16">
                  <c:v>7.353178889521067E-2</c:v>
                </c:pt>
                <c:pt idx="17">
                  <c:v>7.9693740174820948E-2</c:v>
                </c:pt>
                <c:pt idx="18">
                  <c:v>8.5942726576600709E-2</c:v>
                </c:pt>
                <c:pt idx="19">
                  <c:v>9.2239499440670808E-2</c:v>
                </c:pt>
                <c:pt idx="20">
                  <c:v>9.8544014390074305E-2</c:v>
                </c:pt>
                <c:pt idx="21">
                  <c:v>0.10481598462411156</c:v>
                </c:pt>
                <c:pt idx="22">
                  <c:v>0.11101541718647917</c:v>
                </c:pt>
                <c:pt idx="23">
                  <c:v>0.11710312232751852</c:v>
                </c:pt>
                <c:pt idx="24">
                  <c:v>0.12304118752130541</c:v>
                </c:pt>
                <c:pt idx="25">
                  <c:v>0.12879340922279894</c:v>
                </c:pt>
                <c:pt idx="26">
                  <c:v>0.13432567700104175</c:v>
                </c:pt>
                <c:pt idx="27">
                  <c:v>0.13960630621172956</c:v>
                </c:pt>
                <c:pt idx="28">
                  <c:v>0.14460631683445727</c:v>
                </c:pt>
                <c:pt idx="29">
                  <c:v>0.14929965746282453</c:v>
                </c:pt>
                <c:pt idx="30">
                  <c:v>0.15366337467357827</c:v>
                </c:pt>
                <c:pt idx="31">
                  <c:v>0.15767772909597971</c:v>
                </c:pt>
                <c:pt idx="32">
                  <c:v>0.16132626044350837</c:v>
                </c:pt>
                <c:pt idx="33">
                  <c:v>0.16459580455202238</c:v>
                </c:pt>
                <c:pt idx="34">
                  <c:v>0.16747646609215394</c:v>
                </c:pt>
                <c:pt idx="35">
                  <c:v>0.16996155109407421</c:v>
                </c:pt>
                <c:pt idx="36">
                  <c:v>0.17204746374846974</c:v>
                </c:pt>
                <c:pt idx="37">
                  <c:v>0.1737335721400064</c:v>
                </c:pt>
                <c:pt idx="38">
                  <c:v>0.17502204764202411</c:v>
                </c:pt>
                <c:pt idx="39">
                  <c:v>0.1759176826682203</c:v>
                </c:pt>
                <c:pt idx="40">
                  <c:v>0.17642769135374078</c:v>
                </c:pt>
                <c:pt idx="41">
                  <c:v>0.17656149753953451</c:v>
                </c:pt>
                <c:pt idx="42">
                  <c:v>0.17633051417479445</c:v>
                </c:pt>
                <c:pt idx="43">
                  <c:v>0.17574791794679878</c:v>
                </c:pt>
                <c:pt idx="44">
                  <c:v>0.1748284226084868</c:v>
                </c:pt>
                <c:pt idx="45">
                  <c:v>0.17358805411346556</c:v>
                </c:pt>
                <c:pt idx="46">
                  <c:v>0.17204393029635853</c:v>
                </c:pt>
                <c:pt idx="47">
                  <c:v>0.17021404746263483</c:v>
                </c:pt>
                <c:pt idx="48">
                  <c:v>0.16811707588408362</c:v>
                </c:pt>
                <c:pt idx="49">
                  <c:v>0.16577216584038698</c:v>
                </c:pt>
                <c:pt idx="50">
                  <c:v>0.16319876550898496</c:v>
                </c:pt>
                <c:pt idx="51">
                  <c:v>0.16041645168862287</c:v>
                </c:pt>
                <c:pt idx="52">
                  <c:v>0.15744477404956786</c:v>
                </c:pt>
                <c:pt idx="53">
                  <c:v>0.15430311333740901</c:v>
                </c:pt>
                <c:pt idx="54">
                  <c:v>0.15101055371878272</c:v>
                </c:pt>
                <c:pt idx="55">
                  <c:v>0.14758576924659422</c:v>
                </c:pt>
                <c:pt idx="56">
                  <c:v>0.14404692423917506</c:v>
                </c:pt>
                <c:pt idx="57">
                  <c:v>0.14041158721152558</c:v>
                </c:pt>
                <c:pt idx="58">
                  <c:v>0.13669665786621338</c:v>
                </c:pt>
                <c:pt idx="59">
                  <c:v>0.13291830654515566</c:v>
                </c:pt>
                <c:pt idx="60">
                  <c:v>0.12909192545971179</c:v>
                </c:pt>
                <c:pt idx="61">
                  <c:v>0.12523209095340043</c:v>
                </c:pt>
                <c:pt idx="62">
                  <c:v>0.12135253600718685</c:v>
                </c:pt>
                <c:pt idx="63">
                  <c:v>0.11746613216968092</c:v>
                </c:pt>
                <c:pt idx="64">
                  <c:v>0.11358488008177579</c:v>
                </c:pt>
                <c:pt idx="65">
                  <c:v>0.10971990776531146</c:v>
                </c:pt>
                <c:pt idx="66">
                  <c:v>0.10588147585642803</c:v>
                </c:pt>
                <c:pt idx="67">
                  <c:v>0.1020789889846162</c:v>
                </c:pt>
                <c:pt idx="68">
                  <c:v>9.8321012526459042E-2</c:v>
                </c:pt>
                <c:pt idx="69">
                  <c:v>9.4615293997173111E-2</c:v>
                </c:pt>
                <c:pt idx="70">
                  <c:v>9.0968788381926041E-2</c:v>
                </c:pt>
                <c:pt idx="71">
                  <c:v>8.7387686751299931E-2</c:v>
                </c:pt>
                <c:pt idx="72">
                  <c:v>8.387744755007337E-2</c:v>
                </c:pt>
                <c:pt idx="73">
                  <c:v>8.0442829994753259E-2</c:v>
                </c:pt>
                <c:pt idx="74">
                  <c:v>7.7087929062146954E-2</c:v>
                </c:pt>
                <c:pt idx="75">
                  <c:v>7.3816211598014256E-2</c:v>
                </c:pt>
                <c:pt idx="76">
                  <c:v>7.0630553120863443E-2</c:v>
                </c:pt>
                <c:pt idx="77">
                  <c:v>6.7533274940757823E-2</c:v>
                </c:pt>
                <c:pt idx="78">
                  <c:v>6.4526181256166826E-2</c:v>
                </c:pt>
                <c:pt idx="79">
                  <c:v>6.1610595933113479E-2</c:v>
                </c:pt>
                <c:pt idx="80">
                  <c:v>5.8787398709889305E-2</c:v>
                </c:pt>
                <c:pt idx="81">
                  <c:v>5.6057060607257764E-2</c:v>
                </c:pt>
                <c:pt idx="82">
                  <c:v>5.3419678358232504E-2</c:v>
                </c:pt>
                <c:pt idx="83">
                  <c:v>5.0875007703132802E-2</c:v>
                </c:pt>
                <c:pt idx="84">
                  <c:v>4.8422495424672335E-2</c:v>
                </c:pt>
                <c:pt idx="85">
                  <c:v>4.6061310024340239E-2</c:v>
                </c:pt>
                <c:pt idx="86">
                  <c:v>4.3790370965348324E-2</c:v>
                </c:pt>
                <c:pt idx="87">
                  <c:v>4.1608376429005098E-2</c:v>
                </c:pt>
                <c:pt idx="88">
                  <c:v>3.9513829550649027E-2</c:v>
                </c:pt>
                <c:pt idx="89">
                  <c:v>3.7505063118326305E-2</c:v>
                </c:pt>
                <c:pt idx="90">
                  <c:v>3.5580262732365649E-2</c:v>
                </c:pt>
                <c:pt idx="91">
                  <c:v>3.3737488437009452E-2</c:v>
                </c:pt>
                <c:pt idx="92">
                  <c:v>3.1974694846443143E-2</c:v>
                </c:pt>
                <c:pt idx="93">
                  <c:v>3.0289749797058903E-2</c:v>
                </c:pt>
                <c:pt idx="94">
                  <c:v>2.8680451565736176E-2</c:v>
                </c:pt>
                <c:pt idx="95">
                  <c:v>2.7144544700449295E-2</c:v>
                </c:pt>
                <c:pt idx="96">
                  <c:v>2.567973451475929E-2</c:v>
                </c:pt>
                <c:pt idx="97">
                  <c:v>2.4283700301832908E-2</c:v>
                </c:pt>
                <c:pt idx="98">
                  <c:v>2.2954107326684774E-2</c:v>
                </c:pt>
                <c:pt idx="99">
                  <c:v>2.1688617657468101E-2</c:v>
                </c:pt>
                <c:pt idx="100">
                  <c:v>2.0484899897956314E-2</c:v>
                </c:pt>
              </c:numCache>
            </c:numRef>
          </c:val>
          <c:smooth val="0"/>
          <c:extLst>
            <c:ext xmlns:c16="http://schemas.microsoft.com/office/drawing/2014/chart" uri="{C3380CC4-5D6E-409C-BE32-E72D297353CC}">
              <c16:uniqueId val="{00000001-B815-44F9-9823-2B02DA247C76}"/>
            </c:ext>
          </c:extLst>
        </c:ser>
        <c:ser>
          <c:idx val="2"/>
          <c:order val="2"/>
          <c:tx>
            <c:strRef>
              <c:f>'Question 2'!$M$116</c:f>
              <c:strCache>
                <c:ptCount val="1"/>
                <c:pt idx="0">
                  <c:v>60-day</c:v>
                </c:pt>
              </c:strCache>
            </c:strRef>
          </c:tx>
          <c:spPr>
            <a:ln w="28575" cap="rnd">
              <a:solidFill>
                <a:schemeClr val="accent3"/>
              </a:solidFill>
              <a:round/>
            </a:ln>
            <a:effectLst/>
          </c:spPr>
          <c:marker>
            <c:symbol val="none"/>
          </c:marker>
          <c:cat>
            <c:numRef>
              <c:f>'Question 2'!$A$117:$A$217</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2'!$M$117:$M$217</c:f>
              <c:numCache>
                <c:formatCode>General</c:formatCode>
                <c:ptCount val="101"/>
                <c:pt idx="0">
                  <c:v>4.5422118034068842E-2</c:v>
                </c:pt>
                <c:pt idx="1">
                  <c:v>4.9374705114001494E-2</c:v>
                </c:pt>
                <c:pt idx="2">
                  <c:v>5.3409738192709603E-2</c:v>
                </c:pt>
                <c:pt idx="3">
                  <c:v>5.750726919561238E-2</c:v>
                </c:pt>
                <c:pt idx="4">
                  <c:v>6.1646999119503401E-2</c:v>
                </c:pt>
                <c:pt idx="5">
                  <c:v>6.5808519506070223E-2</c:v>
                </c:pt>
                <c:pt idx="6">
                  <c:v>6.9971539722287215E-2</c:v>
                </c:pt>
                <c:pt idx="7">
                  <c:v>7.4116097367407346E-2</c:v>
                </c:pt>
                <c:pt idx="8">
                  <c:v>7.8222749793268265E-2</c:v>
                </c:pt>
                <c:pt idx="9">
                  <c:v>8.2272745345499262E-2</c:v>
                </c:pt>
                <c:pt idx="10">
                  <c:v>8.6248173498394212E-2</c:v>
                </c:pt>
                <c:pt idx="11">
                  <c:v>9.0132093559715867E-2</c:v>
                </c:pt>
                <c:pt idx="12">
                  <c:v>9.3908642060486339E-2</c:v>
                </c:pt>
                <c:pt idx="13">
                  <c:v>9.7563119318408345E-2</c:v>
                </c:pt>
                <c:pt idx="14">
                  <c:v>0.10108205597338708</c:v>
                </c:pt>
                <c:pt idx="15">
                  <c:v>0.10445326054268181</c:v>
                </c:pt>
                <c:pt idx="16">
                  <c:v>0.10766584923560002</c:v>
                </c:pt>
                <c:pt idx="17">
                  <c:v>0.11071025940819985</c:v>
                </c:pt>
                <c:pt idx="18">
                  <c:v>0.11357824813253153</c:v>
                </c:pt>
                <c:pt idx="19">
                  <c:v>0.11626287740799769</c:v>
                </c:pt>
                <c:pt idx="20">
                  <c:v>0.11875848756002877</c:v>
                </c:pt>
                <c:pt idx="21">
                  <c:v>0.12106066035880066</c:v>
                </c:pt>
                <c:pt idx="22">
                  <c:v>0.12316617335330766</c:v>
                </c:pt>
                <c:pt idx="23">
                  <c:v>0.12507294685850925</c:v>
                </c:pt>
                <c:pt idx="24">
                  <c:v>0.126779984959876</c:v>
                </c:pt>
                <c:pt idx="25">
                  <c:v>0.12828731181439382</c:v>
                </c:pt>
                <c:pt idx="26">
                  <c:v>0.12959590443345714</c:v>
                </c:pt>
                <c:pt idx="27">
                  <c:v>0.13070762303412295</c:v>
                </c:pt>
                <c:pt idx="28">
                  <c:v>0.13162513994354325</c:v>
                </c:pt>
                <c:pt idx="29">
                  <c:v>0.13235186793924877</c:v>
                </c:pt>
                <c:pt idx="30">
                  <c:v>0.13289188880715924</c:v>
                </c:pt>
                <c:pt idx="31">
                  <c:v>0.1332498828012332</c:v>
                </c:pt>
                <c:pt idx="32">
                  <c:v>0.13343105959471746</c:v>
                </c:pt>
                <c:pt idx="33">
                  <c:v>0.13344109122390541</c:v>
                </c:pt>
                <c:pt idx="34">
                  <c:v>0.13328604744182238</c:v>
                </c:pt>
                <c:pt idx="35">
                  <c:v>0.1329723338217563</c:v>
                </c:pt>
                <c:pt idx="36">
                  <c:v>0.13250663287930717</c:v>
                </c:pt>
                <c:pt idx="37">
                  <c:v>0.13189584841674021</c:v>
                </c:pt>
                <c:pt idx="38">
                  <c:v>0.13114705323487807</c:v>
                </c:pt>
                <c:pt idx="39">
                  <c:v>0.13026744030543194</c:v>
                </c:pt>
                <c:pt idx="40">
                  <c:v>0.12926427745034497</c:v>
                </c:pt>
                <c:pt idx="41">
                  <c:v>0.12814486553414103</c:v>
                </c:pt>
                <c:pt idx="42">
                  <c:v>0.12691650014011932</c:v>
                </c:pt>
                <c:pt idx="43">
                  <c:v>0.12558643667116831</c:v>
                </c:pt>
                <c:pt idx="44">
                  <c:v>0.1241618587906245</c:v>
                </c:pt>
                <c:pt idx="45">
                  <c:v>0.12264985009759818</c:v>
                </c:pt>
                <c:pt idx="46">
                  <c:v>0.12105736891414062</c:v>
                </c:pt>
                <c:pt idx="47">
                  <c:v>0.11939122604817907</c:v>
                </c:pt>
                <c:pt idx="48">
                  <c:v>0.11765806538591396</c:v>
                </c:pt>
                <c:pt idx="49">
                  <c:v>0.11586434716001703</c:v>
                </c:pt>
                <c:pt idx="50">
                  <c:v>0.114016333735154</c:v>
                </c:pt>
                <c:pt idx="51">
                  <c:v>0.11212007774976133</c:v>
                </c:pt>
                <c:pt idx="52">
                  <c:v>0.11018141245235054</c:v>
                </c:pt>
                <c:pt idx="53">
                  <c:v>0.10820594407159988</c:v>
                </c:pt>
                <c:pt idx="54">
                  <c:v>0.10619904606191237</c:v>
                </c:pt>
                <c:pt idx="55">
                  <c:v>0.10416585506968537</c:v>
                </c:pt>
                <c:pt idx="56">
                  <c:v>0.10211126847009815</c:v>
                </c:pt>
                <c:pt idx="57">
                  <c:v>0.10003994332955396</c:v>
                </c:pt>
                <c:pt idx="58">
                  <c:v>9.795629665486319E-2</c:v>
                </c:pt>
                <c:pt idx="59">
                  <c:v>9.5864506796668997E-2</c:v>
                </c:pt>
                <c:pt idx="60">
                  <c:v>9.3768515881366185E-2</c:v>
                </c:pt>
                <c:pt idx="61">
                  <c:v>9.1672033152734048E-2</c:v>
                </c:pt>
                <c:pt idx="62">
                  <c:v>8.9578539111591443E-2</c:v>
                </c:pt>
                <c:pt idx="63">
                  <c:v>8.7491290348906348E-2</c:v>
                </c:pt>
                <c:pt idx="64">
                  <c:v>8.541332497487332E-2</c:v>
                </c:pt>
                <c:pt idx="65">
                  <c:v>8.3347468553454124E-2</c:v>
                </c:pt>
                <c:pt idx="66">
                  <c:v>8.1296340458705998E-2</c:v>
                </c:pt>
                <c:pt idx="67">
                  <c:v>7.9262360575854715E-2</c:v>
                </c:pt>
                <c:pt idx="68">
                  <c:v>7.7247756276474788E-2</c:v>
                </c:pt>
                <c:pt idx="69">
                  <c:v>7.5254569603290938E-2</c:v>
                </c:pt>
                <c:pt idx="70">
                  <c:v>7.3284664605989383E-2</c:v>
                </c:pt>
                <c:pt idx="71">
                  <c:v>7.1339734775016331E-2</c:v>
                </c:pt>
                <c:pt idx="72">
                  <c:v>6.9421310525630317E-2</c:v>
                </c:pt>
                <c:pt idx="73">
                  <c:v>6.7530766689461771E-2</c:v>
                </c:pt>
                <c:pt idx="74">
                  <c:v>6.5669329975517846E-2</c:v>
                </c:pt>
                <c:pt idx="75">
                  <c:v>6.3838086366950889E-2</c:v>
                </c:pt>
                <c:pt idx="76">
                  <c:v>6.203798842399396E-2</c:v>
                </c:pt>
                <c:pt idx="77">
                  <c:v>6.0269862467258781E-2</c:v>
                </c:pt>
                <c:pt idx="78">
                  <c:v>5.8534415619103483E-2</c:v>
                </c:pt>
                <c:pt idx="79">
                  <c:v>5.6832242684013247E-2</c:v>
                </c:pt>
                <c:pt idx="80">
                  <c:v>5.5163832851913723E-2</c:v>
                </c:pt>
                <c:pt idx="81">
                  <c:v>5.3529576211060866E-2</c:v>
                </c:pt>
                <c:pt idx="82">
                  <c:v>5.1929770059636761E-2</c:v>
                </c:pt>
                <c:pt idx="83">
                  <c:v>5.0364625007441169E-2</c:v>
                </c:pt>
                <c:pt idx="84">
                  <c:v>4.8834270861114498E-2</c:v>
                </c:pt>
                <c:pt idx="85">
                  <c:v>4.733876228817268E-2</c:v>
                </c:pt>
                <c:pt idx="86">
                  <c:v>4.5878084256792538E-2</c:v>
                </c:pt>
                <c:pt idx="87">
                  <c:v>4.4452157249765534E-2</c:v>
                </c:pt>
                <c:pt idx="88">
                  <c:v>4.3060842252356263E-2</c:v>
                </c:pt>
                <c:pt idx="89">
                  <c:v>4.1703945514965528E-2</c:v>
                </c:pt>
                <c:pt idx="90">
                  <c:v>4.038122309252215E-2</c:v>
                </c:pt>
                <c:pt idx="91">
                  <c:v>3.9092385163421707E-2</c:v>
                </c:pt>
                <c:pt idx="92">
                  <c:v>3.7837100131603976E-2</c:v>
                </c:pt>
                <c:pt idx="93">
                  <c:v>3.6614998516025447E-2</c:v>
                </c:pt>
                <c:pt idx="94">
                  <c:v>3.5425676632347379E-2</c:v>
                </c:pt>
                <c:pt idx="95">
                  <c:v>3.4268700072131765E-2</c:v>
                </c:pt>
                <c:pt idx="96">
                  <c:v>3.3143606985228308E-2</c:v>
                </c:pt>
                <c:pt idx="97">
                  <c:v>3.2049911171347513E-2</c:v>
                </c:pt>
                <c:pt idx="98">
                  <c:v>3.0987104987062867E-2</c:v>
                </c:pt>
                <c:pt idx="99">
                  <c:v>2.9954662074669076E-2</c:v>
                </c:pt>
                <c:pt idx="100">
                  <c:v>2.8952039919453526E-2</c:v>
                </c:pt>
              </c:numCache>
            </c:numRef>
          </c:val>
          <c:smooth val="0"/>
          <c:extLst>
            <c:ext xmlns:c16="http://schemas.microsoft.com/office/drawing/2014/chart" uri="{C3380CC4-5D6E-409C-BE32-E72D297353CC}">
              <c16:uniqueId val="{00000002-B815-44F9-9823-2B02DA247C76}"/>
            </c:ext>
          </c:extLst>
        </c:ser>
        <c:dLbls>
          <c:showLegendKey val="0"/>
          <c:showVal val="0"/>
          <c:showCatName val="0"/>
          <c:showSerName val="0"/>
          <c:showPercent val="0"/>
          <c:showBubbleSize val="0"/>
        </c:dLbls>
        <c:smooth val="0"/>
        <c:axId val="1691228336"/>
        <c:axId val="1691224496"/>
      </c:lineChart>
      <c:catAx>
        <c:axId val="169122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Spot</a:t>
                </a:r>
                <a:r>
                  <a:rPr lang="en-US" altLang="zh-CN" baseline="0"/>
                  <a:t>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24496"/>
        <c:crosses val="autoZero"/>
        <c:auto val="1"/>
        <c:lblAlgn val="ctr"/>
        <c:lblOffset val="100"/>
        <c:tickLblSkip val="10"/>
        <c:noMultiLvlLbl val="0"/>
      </c:catAx>
      <c:valAx>
        <c:axId val="169122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Gamma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28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Put Delta over</a:t>
            </a:r>
            <a:r>
              <a:rPr lang="en-US" baseline="0"/>
              <a:t> Time to Maturity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1'!$B$11</c:f>
              <c:strCache>
                <c:ptCount val="1"/>
                <c:pt idx="0">
                  <c:v>In the money</c:v>
                </c:pt>
              </c:strCache>
            </c:strRef>
          </c:tx>
          <c:spPr>
            <a:ln w="28575" cap="rnd">
              <a:solidFill>
                <a:schemeClr val="accent1"/>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1'!$B$12:$B$74</c:f>
              <c:numCache>
                <c:formatCode>General</c:formatCode>
                <c:ptCount val="63"/>
                <c:pt idx="0">
                  <c:v>-1.8019914449496355E-7</c:v>
                </c:pt>
                <c:pt idx="1">
                  <c:v>-1.4824560849568957E-4</c:v>
                </c:pt>
                <c:pt idx="2">
                  <c:v>-1.4854452633502602E-3</c:v>
                </c:pt>
                <c:pt idx="3">
                  <c:v>-4.8421184171453246E-3</c:v>
                </c:pt>
                <c:pt idx="4">
                  <c:v>-9.9966061721771249E-3</c:v>
                </c:pt>
                <c:pt idx="5">
                  <c:v>-1.6366446099922105E-2</c:v>
                </c:pt>
                <c:pt idx="6">
                  <c:v>-2.3424707524692945E-2</c:v>
                </c:pt>
                <c:pt idx="7">
                  <c:v>-3.0790053783597338E-2</c:v>
                </c:pt>
                <c:pt idx="8">
                  <c:v>-3.8209837831295168E-2</c:v>
                </c:pt>
                <c:pt idx="9">
                  <c:v>-4.5524741186950823E-2</c:v>
                </c:pt>
                <c:pt idx="10">
                  <c:v>-5.2638532101192625E-2</c:v>
                </c:pt>
                <c:pt idx="11">
                  <c:v>-5.9496355778952625E-2</c:v>
                </c:pt>
                <c:pt idx="12">
                  <c:v>-6.6070075773657089E-2</c:v>
                </c:pt>
                <c:pt idx="13">
                  <c:v>-7.2348609274403231E-2</c:v>
                </c:pt>
                <c:pt idx="14">
                  <c:v>-7.8331610552575981E-2</c:v>
                </c:pt>
                <c:pt idx="15">
                  <c:v>-8.4025353447165774E-2</c:v>
                </c:pt>
                <c:pt idx="16">
                  <c:v>-8.9440049330740123E-2</c:v>
                </c:pt>
                <c:pt idx="17">
                  <c:v>-9.4588102484869263E-2</c:v>
                </c:pt>
                <c:pt idx="18">
                  <c:v>-9.9482979567153462E-2</c:v>
                </c:pt>
                <c:pt idx="19">
                  <c:v>-0.10413848295535832</c:v>
                </c:pt>
                <c:pt idx="20">
                  <c:v>-0.10856829065402762</c:v>
                </c:pt>
                <c:pt idx="21">
                  <c:v>-0.11278567253571758</c:v>
                </c:pt>
                <c:pt idx="22">
                  <c:v>-0.11680332326295817</c:v>
                </c:pt>
                <c:pt idx="23">
                  <c:v>-0.12063327222295239</c:v>
                </c:pt>
                <c:pt idx="24">
                  <c:v>-0.1242868439667264</c:v>
                </c:pt>
                <c:pt idx="25">
                  <c:v>-0.12777465137219979</c:v>
                </c:pt>
                <c:pt idx="26">
                  <c:v>-0.13110660957869447</c:v>
                </c:pt>
                <c:pt idx="27">
                  <c:v>-0.13429196265625087</c:v>
                </c:pt>
                <c:pt idx="28">
                  <c:v>-0.13733931761824791</c:v>
                </c:pt>
                <c:pt idx="29">
                  <c:v>-0.14025668218033815</c:v>
                </c:pt>
                <c:pt idx="30">
                  <c:v>-0.14305150388993537</c:v>
                </c:pt>
                <c:pt idx="31">
                  <c:v>-0.14573070908300578</c:v>
                </c:pt>
                <c:pt idx="32">
                  <c:v>-0.14830074069241594</c:v>
                </c:pt>
                <c:pt idx="33">
                  <c:v>-0.15076759431811726</c:v>
                </c:pt>
                <c:pt idx="34">
                  <c:v>-0.15313685223074591</c:v>
                </c:pt>
                <c:pt idx="35">
                  <c:v>-0.15541371515558744</c:v>
                </c:pt>
                <c:pt idx="36">
                  <c:v>-0.15760303179994228</c:v>
                </c:pt>
                <c:pt idx="37">
                  <c:v>-0.15970932616212985</c:v>
                </c:pt>
                <c:pt idx="38">
                  <c:v>-0.16173682270743639</c:v>
                </c:pt>
                <c:pt idx="39">
                  <c:v>-0.16368946952408869</c:v>
                </c:pt>
                <c:pt idx="40">
                  <c:v>-0.16557095958699997</c:v>
                </c:pt>
                <c:pt idx="41">
                  <c:v>-0.16738475026287813</c:v>
                </c:pt>
                <c:pt idx="42">
                  <c:v>-0.16913408119029882</c:v>
                </c:pt>
                <c:pt idx="43">
                  <c:v>-0.17082199066461057</c:v>
                </c:pt>
                <c:pt idx="44">
                  <c:v>-0.1724513306515072</c:v>
                </c:pt>
                <c:pt idx="45">
                  <c:v>-0.17402478054574222</c:v>
                </c:pt>
                <c:pt idx="46">
                  <c:v>-0.17554485978347434</c:v>
                </c:pt>
                <c:pt idx="47">
                  <c:v>-0.17701393940855381</c:v>
                </c:pt>
                <c:pt idx="48">
                  <c:v>-0.17843425268500068</c:v>
                </c:pt>
                <c:pt idx="49">
                  <c:v>-0.17980790484016196</c:v>
                </c:pt>
                <c:pt idx="50">
                  <c:v>-0.18113688201569822</c:v>
                </c:pt>
                <c:pt idx="51">
                  <c:v>-0.18242305949667958</c:v>
                </c:pt>
                <c:pt idx="52">
                  <c:v>-0.18366820928271765</c:v>
                </c:pt>
                <c:pt idx="53">
                  <c:v>-0.1848740070591981</c:v>
                </c:pt>
                <c:pt idx="54">
                  <c:v>-0.18604203862132707</c:v>
                </c:pt>
                <c:pt idx="55">
                  <c:v>-0.18717380579881082</c:v>
                </c:pt>
                <c:pt idx="56">
                  <c:v>-0.18827073192454058</c:v>
                </c:pt>
                <c:pt idx="57">
                  <c:v>-0.18933416688662352</c:v>
                </c:pt>
                <c:pt idx="58">
                  <c:v>-0.19036539179944012</c:v>
                </c:pt>
                <c:pt idx="59">
                  <c:v>-0.19136562332610429</c:v>
                </c:pt>
                <c:pt idx="60">
                  <c:v>-0.19233601768170694</c:v>
                </c:pt>
                <c:pt idx="61">
                  <c:v>-0.19327767434402432</c:v>
                </c:pt>
                <c:pt idx="62">
                  <c:v>-0.19419163949592966</c:v>
                </c:pt>
              </c:numCache>
            </c:numRef>
          </c:val>
          <c:smooth val="0"/>
          <c:extLst>
            <c:ext xmlns:c16="http://schemas.microsoft.com/office/drawing/2014/chart" uri="{C3380CC4-5D6E-409C-BE32-E72D297353CC}">
              <c16:uniqueId val="{00000000-7B9D-41EE-9894-55C57514A6C9}"/>
            </c:ext>
          </c:extLst>
        </c:ser>
        <c:ser>
          <c:idx val="1"/>
          <c:order val="1"/>
          <c:tx>
            <c:strRef>
              <c:f>'Question 1'!$C$11</c:f>
              <c:strCache>
                <c:ptCount val="1"/>
                <c:pt idx="0">
                  <c:v>At the money </c:v>
                </c:pt>
              </c:strCache>
            </c:strRef>
          </c:tx>
          <c:spPr>
            <a:ln w="28575" cap="rnd">
              <a:solidFill>
                <a:schemeClr val="accent2"/>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1'!$C$12:$C$74</c:f>
              <c:numCache>
                <c:formatCode>General</c:formatCode>
                <c:ptCount val="63"/>
                <c:pt idx="0">
                  <c:v>-0.48869256375108405</c:v>
                </c:pt>
                <c:pt idx="1">
                  <c:v>-0.48401101148273074</c:v>
                </c:pt>
                <c:pt idx="2">
                  <c:v>-0.48042019008388781</c:v>
                </c:pt>
                <c:pt idx="3">
                  <c:v>-0.47739420957713241</c:v>
                </c:pt>
                <c:pt idx="4">
                  <c:v>-0.47472934102285025</c:v>
                </c:pt>
                <c:pt idx="5">
                  <c:v>-0.47232108513185178</c:v>
                </c:pt>
                <c:pt idx="6">
                  <c:v>-0.47010735594710518</c:v>
                </c:pt>
                <c:pt idx="7">
                  <c:v>-0.46804769548036618</c:v>
                </c:pt>
                <c:pt idx="8">
                  <c:v>-0.46611399767493977</c:v>
                </c:pt>
                <c:pt idx="9">
                  <c:v>-0.46428579589022201</c:v>
                </c:pt>
                <c:pt idx="10">
                  <c:v>-0.46254763736021998</c:v>
                </c:pt>
                <c:pt idx="11">
                  <c:v>-0.46088751518766724</c:v>
                </c:pt>
                <c:pt idx="12">
                  <c:v>-0.45929587961700591</c:v>
                </c:pt>
                <c:pt idx="13">
                  <c:v>-0.45776498668838594</c:v>
                </c:pt>
                <c:pt idx="14">
                  <c:v>-0.45628845339884561</c:v>
                </c:pt>
                <c:pt idx="15">
                  <c:v>-0.4548609445727777</c:v>
                </c:pt>
                <c:pt idx="16">
                  <c:v>-0.45347794669824737</c:v>
                </c:pt>
                <c:pt idx="17">
                  <c:v>-0.45213560091176153</c:v>
                </c:pt>
                <c:pt idx="18">
                  <c:v>-0.45083057725571751</c:v>
                </c:pt>
                <c:pt idx="19">
                  <c:v>-0.44955997838704875</c:v>
                </c:pt>
                <c:pt idx="20">
                  <c:v>-0.44832126472035883</c:v>
                </c:pt>
                <c:pt idx="21">
                  <c:v>-0.44711219544690706</c:v>
                </c:pt>
                <c:pt idx="22">
                  <c:v>-0.44593078149818655</c:v>
                </c:pt>
                <c:pt idx="23">
                  <c:v>-0.44477524762404175</c:v>
                </c:pt>
                <c:pt idx="24">
                  <c:v>-0.44364400151517613</c:v>
                </c:pt>
                <c:pt idx="25">
                  <c:v>-0.44253560843366269</c:v>
                </c:pt>
                <c:pt idx="26">
                  <c:v>-0.44144877019606832</c:v>
                </c:pt>
                <c:pt idx="27">
                  <c:v>-0.4403823076297575</c:v>
                </c:pt>
                <c:pt idx="28">
                  <c:v>-0.43933514582554323</c:v>
                </c:pt>
                <c:pt idx="29">
                  <c:v>-0.43830630166042317</c:v>
                </c:pt>
                <c:pt idx="30">
                  <c:v>-0.43729487317733451</c:v>
                </c:pt>
                <c:pt idx="31">
                  <c:v>-0.43630003049486432</c:v>
                </c:pt>
                <c:pt idx="32">
                  <c:v>-0.43532100798582396</c:v>
                </c:pt>
                <c:pt idx="33">
                  <c:v>-0.43435709751467877</c:v>
                </c:pt>
                <c:pt idx="34">
                  <c:v>-0.43340764256371123</c:v>
                </c:pt>
                <c:pt idx="35">
                  <c:v>-0.43247203310918247</c:v>
                </c:pt>
                <c:pt idx="36">
                  <c:v>-0.43154970113365354</c:v>
                </c:pt>
                <c:pt idx="37">
                  <c:v>-0.43064011668049973</c:v>
                </c:pt>
                <c:pt idx="38">
                  <c:v>-0.4297427843726318</c:v>
                </c:pt>
                <c:pt idx="39">
                  <c:v>-0.42885724033035411</c:v>
                </c:pt>
                <c:pt idx="40">
                  <c:v>-0.42798304943380872</c:v>
                </c:pt>
                <c:pt idx="41">
                  <c:v>-0.42711980288404661</c:v>
                </c:pt>
                <c:pt idx="42">
                  <c:v>-0.42626711602384826</c:v>
                </c:pt>
                <c:pt idx="43">
                  <c:v>-0.42542462638525258</c:v>
                </c:pt>
                <c:pt idx="44">
                  <c:v>-0.42459199193561625</c:v>
                </c:pt>
                <c:pt idx="45">
                  <c:v>-0.4237688894980669</c:v>
                </c:pt>
                <c:pt idx="46">
                  <c:v>-0.42295501332561192</c:v>
                </c:pt>
                <c:pt idx="47">
                  <c:v>-0.42215007381101577</c:v>
                </c:pt>
                <c:pt idx="48">
                  <c:v>-0.42135379631696857</c:v>
                </c:pt>
                <c:pt idx="49">
                  <c:v>-0.420565920113114</c:v>
                </c:pt>
                <c:pt idx="50">
                  <c:v>-0.41978619740823875</c:v>
                </c:pt>
                <c:pt idx="51">
                  <c:v>-0.41901439246741345</c:v>
                </c:pt>
                <c:pt idx="52">
                  <c:v>-0.41825028080514182</c:v>
                </c:pt>
                <c:pt idx="53">
                  <c:v>-0.41749364844666981</c:v>
                </c:pt>
                <c:pt idx="54">
                  <c:v>-0.41674429125054291</c:v>
                </c:pt>
                <c:pt idx="55">
                  <c:v>-0.41600201428631833</c:v>
                </c:pt>
                <c:pt idx="56">
                  <c:v>-0.41526663126203633</c:v>
                </c:pt>
                <c:pt idx="57">
                  <c:v>-0.41453796399667542</c:v>
                </c:pt>
                <c:pt idx="58">
                  <c:v>-0.41381584193333998</c:v>
                </c:pt>
                <c:pt idx="59">
                  <c:v>-0.41310010168940403</c:v>
                </c:pt>
                <c:pt idx="60">
                  <c:v>-0.41239058664023631</c:v>
                </c:pt>
                <c:pt idx="61">
                  <c:v>-0.4116871465334917</c:v>
                </c:pt>
                <c:pt idx="62">
                  <c:v>-0.41098963713127035</c:v>
                </c:pt>
              </c:numCache>
            </c:numRef>
          </c:val>
          <c:smooth val="0"/>
          <c:extLst>
            <c:ext xmlns:c16="http://schemas.microsoft.com/office/drawing/2014/chart" uri="{C3380CC4-5D6E-409C-BE32-E72D297353CC}">
              <c16:uniqueId val="{00000001-7B9D-41EE-9894-55C57514A6C9}"/>
            </c:ext>
          </c:extLst>
        </c:ser>
        <c:ser>
          <c:idx val="2"/>
          <c:order val="2"/>
          <c:tx>
            <c:strRef>
              <c:f>'Question 1'!$D$11</c:f>
              <c:strCache>
                <c:ptCount val="1"/>
                <c:pt idx="0">
                  <c:v>Out of the money</c:v>
                </c:pt>
              </c:strCache>
            </c:strRef>
          </c:tx>
          <c:spPr>
            <a:ln w="28575" cap="rnd">
              <a:solidFill>
                <a:schemeClr val="accent3"/>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1'!$D$12:$D$74</c:f>
              <c:numCache>
                <c:formatCode>General</c:formatCode>
                <c:ptCount val="63"/>
                <c:pt idx="0">
                  <c:v>-0.99997989911007612</c:v>
                </c:pt>
                <c:pt idx="1">
                  <c:v>-0.99803396106081788</c:v>
                </c:pt>
                <c:pt idx="2">
                  <c:v>-0.99030768577307504</c:v>
                </c:pt>
                <c:pt idx="3">
                  <c:v>-0.97781811801565932</c:v>
                </c:pt>
                <c:pt idx="4">
                  <c:v>-0.96292538915208781</c:v>
                </c:pt>
                <c:pt idx="5">
                  <c:v>-0.947226121520233</c:v>
                </c:pt>
                <c:pt idx="6">
                  <c:v>-0.93159239989987053</c:v>
                </c:pt>
                <c:pt idx="7">
                  <c:v>-0.91645981923363906</c:v>
                </c:pt>
                <c:pt idx="8">
                  <c:v>-0.90202549346271965</c:v>
                </c:pt>
                <c:pt idx="9">
                  <c:v>-0.88836017509460152</c:v>
                </c:pt>
                <c:pt idx="10">
                  <c:v>-0.87546900309949449</c:v>
                </c:pt>
                <c:pt idx="11">
                  <c:v>-0.86332418416744494</c:v>
                </c:pt>
                <c:pt idx="12">
                  <c:v>-0.85188259755162288</c:v>
                </c:pt>
                <c:pt idx="13">
                  <c:v>-0.84109526432578841</c:v>
                </c:pt>
                <c:pt idx="14">
                  <c:v>-0.83091238152710434</c:v>
                </c:pt>
                <c:pt idx="15">
                  <c:v>-0.82128591565289577</c:v>
                </c:pt>
                <c:pt idx="16">
                  <c:v>-0.81217084616645518</c:v>
                </c:pt>
                <c:pt idx="17">
                  <c:v>-0.80352566388150437</c:v>
                </c:pt>
                <c:pt idx="18">
                  <c:v>-0.79531246360222629</c:v>
                </c:pt>
                <c:pt idx="19">
                  <c:v>-0.78749682291670564</c:v>
                </c:pt>
                <c:pt idx="20">
                  <c:v>-0.78004757591781893</c:v>
                </c:pt>
                <c:pt idx="21">
                  <c:v>-0.7729365432087878</c:v>
                </c:pt>
                <c:pt idx="22">
                  <c:v>-0.76613825226350363</c:v>
                </c:pt>
                <c:pt idx="23">
                  <c:v>-0.75962966643291785</c:v>
                </c:pt>
                <c:pt idx="24">
                  <c:v>-0.75338993176705293</c:v>
                </c:pt>
                <c:pt idx="25">
                  <c:v>-0.74740014558658086</c:v>
                </c:pt>
                <c:pt idx="26">
                  <c:v>-0.74164314778463059</c:v>
                </c:pt>
                <c:pt idx="27">
                  <c:v>-0.73610333422978425</c:v>
                </c:pt>
                <c:pt idx="28">
                  <c:v>-0.7307664908205419</c:v>
                </c:pt>
                <c:pt idx="29">
                  <c:v>-0.72561964638014542</c:v>
                </c:pt>
                <c:pt idx="30">
                  <c:v>-0.72065094248169248</c:v>
                </c:pt>
                <c:pt idx="31">
                  <c:v>-0.71584951833937027</c:v>
                </c:pt>
                <c:pt idx="32">
                  <c:v>-0.71120540902248019</c:v>
                </c:pt>
                <c:pt idx="33">
                  <c:v>-0.70670945540351071</c:v>
                </c:pt>
                <c:pt idx="34">
                  <c:v>-0.70235322441608106</c:v>
                </c:pt>
                <c:pt idx="35">
                  <c:v>-0.69812893835984169</c:v>
                </c:pt>
                <c:pt idx="36">
                  <c:v>-0.6940294121404188</c:v>
                </c:pt>
                <c:pt idx="37">
                  <c:v>-0.69004799747005463</c:v>
                </c:pt>
                <c:pt idx="38">
                  <c:v>-0.6861785331776914</c:v>
                </c:pt>
                <c:pt idx="39">
                  <c:v>-0.68241530088612623</c:v>
                </c:pt>
                <c:pt idx="40">
                  <c:v>-0.67875298540938789</c:v>
                </c:pt>
                <c:pt idx="41">
                  <c:v>-0.6751866393068664</c:v>
                </c:pt>
                <c:pt idx="42">
                  <c:v>-0.67171165110322295</c:v>
                </c:pt>
                <c:pt idx="43">
                  <c:v>-0.66832371674602686</c:v>
                </c:pt>
                <c:pt idx="44">
                  <c:v>-0.66501881392758</c:v>
                </c:pt>
                <c:pt idx="45">
                  <c:v>-0.66179317894460943</c:v>
                </c:pt>
                <c:pt idx="46">
                  <c:v>-0.65864328581039422</c:v>
                </c:pt>
                <c:pt idx="47">
                  <c:v>-0.65556582736932445</c:v>
                </c:pt>
                <c:pt idx="48">
                  <c:v>-0.65255769819459086</c:v>
                </c:pt>
                <c:pt idx="49">
                  <c:v>-0.64961597907635593</c:v>
                </c:pt>
                <c:pt idx="50">
                  <c:v>-0.64673792293089827</c:v>
                </c:pt>
                <c:pt idx="51">
                  <c:v>-0.64392094198134875</c:v>
                </c:pt>
                <c:pt idx="52">
                  <c:v>-0.64116259607816728</c:v>
                </c:pt>
                <c:pt idx="53">
                  <c:v>-0.63846058204278966</c:v>
                </c:pt>
                <c:pt idx="54">
                  <c:v>-0.63581272393122368</c:v>
                </c:pt>
                <c:pt idx="55">
                  <c:v>-0.63321696412604611</c:v>
                </c:pt>
                <c:pt idx="56">
                  <c:v>-0.63067135517547668</c:v>
                </c:pt>
                <c:pt idx="57">
                  <c:v>-0.62817405230717682</c:v>
                </c:pt>
                <c:pt idx="58">
                  <c:v>-0.62572330655230135</c:v>
                </c:pt>
                <c:pt idx="59">
                  <c:v>-0.62331745842226538</c:v>
                </c:pt>
                <c:pt idx="60">
                  <c:v>-0.62095493208680408</c:v>
                </c:pt>
                <c:pt idx="61">
                  <c:v>-0.61863423000729678</c:v>
                </c:pt>
                <c:pt idx="62">
                  <c:v>-0.61635392798409439</c:v>
                </c:pt>
              </c:numCache>
            </c:numRef>
          </c:val>
          <c:smooth val="0"/>
          <c:extLst>
            <c:ext xmlns:c16="http://schemas.microsoft.com/office/drawing/2014/chart" uri="{C3380CC4-5D6E-409C-BE32-E72D297353CC}">
              <c16:uniqueId val="{00000002-7B9D-41EE-9894-55C57514A6C9}"/>
            </c:ext>
          </c:extLst>
        </c:ser>
        <c:dLbls>
          <c:showLegendKey val="0"/>
          <c:showVal val="0"/>
          <c:showCatName val="0"/>
          <c:showSerName val="0"/>
          <c:showPercent val="0"/>
          <c:showBubbleSize val="0"/>
        </c:dLbls>
        <c:smooth val="0"/>
        <c:axId val="1543574112"/>
        <c:axId val="1543580768"/>
      </c:lineChart>
      <c:dateAx>
        <c:axId val="154357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to Maturity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80768"/>
        <c:crosses val="autoZero"/>
        <c:auto val="0"/>
        <c:lblOffset val="100"/>
        <c:baseTimeUnit val="days"/>
        <c:majorUnit val="5"/>
        <c:majorTimeUnit val="days"/>
      </c:dateAx>
      <c:valAx>
        <c:axId val="154358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Delta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74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Put Gamma over</a:t>
            </a:r>
            <a:r>
              <a:rPr lang="en-US" baseline="0"/>
              <a:t> Time to Maturity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1'!$E$11</c:f>
              <c:strCache>
                <c:ptCount val="1"/>
                <c:pt idx="0">
                  <c:v>In the money</c:v>
                </c:pt>
              </c:strCache>
            </c:strRef>
          </c:tx>
          <c:spPr>
            <a:ln w="28575" cap="rnd">
              <a:solidFill>
                <a:schemeClr val="accent1"/>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1'!$E$12:$E$74</c:f>
              <c:numCache>
                <c:formatCode>General</c:formatCode>
                <c:ptCount val="63"/>
                <c:pt idx="0">
                  <c:v>2.1545879119119737E-6</c:v>
                </c:pt>
                <c:pt idx="1">
                  <c:v>9.183577021706186E-4</c:v>
                </c:pt>
                <c:pt idx="2">
                  <c:v>6.3324358394046655E-3</c:v>
                </c:pt>
                <c:pt idx="3">
                  <c:v>1.5933693569139366E-2</c:v>
                </c:pt>
                <c:pt idx="4">
                  <c:v>2.702219821916085E-2</c:v>
                </c:pt>
                <c:pt idx="5">
                  <c:v>3.7784298948411822E-2</c:v>
                </c:pt>
                <c:pt idx="6">
                  <c:v>4.7430804112740442E-2</c:v>
                </c:pt>
                <c:pt idx="7">
                  <c:v>5.5742671134543807E-2</c:v>
                </c:pt>
                <c:pt idx="8">
                  <c:v>6.2757929743819871E-2</c:v>
                </c:pt>
                <c:pt idx="9">
                  <c:v>6.8612088630664425E-2</c:v>
                </c:pt>
                <c:pt idx="10">
                  <c:v>7.3465153186271642E-2</c:v>
                </c:pt>
                <c:pt idx="11">
                  <c:v>7.7470959546029103E-2</c:v>
                </c:pt>
                <c:pt idx="12">
                  <c:v>8.0766030135932129E-2</c:v>
                </c:pt>
                <c:pt idx="13">
                  <c:v>8.3467048604712019E-2</c:v>
                </c:pt>
                <c:pt idx="14">
                  <c:v>8.5671891095160005E-2</c:v>
                </c:pt>
                <c:pt idx="15">
                  <c:v>8.7461913486088935E-2</c:v>
                </c:pt>
                <c:pt idx="16">
                  <c:v>8.8904484350501412E-2</c:v>
                </c:pt>
                <c:pt idx="17">
                  <c:v>9.0055350404167414E-2</c:v>
                </c:pt>
                <c:pt idx="18">
                  <c:v>9.0960693055049113E-2</c:v>
                </c:pt>
                <c:pt idx="19">
                  <c:v>9.1658854087522862E-2</c:v>
                </c:pt>
                <c:pt idx="20">
                  <c:v>9.2181756929161709E-2</c:v>
                </c:pt>
                <c:pt idx="21">
                  <c:v>9.2556065858632103E-2</c:v>
                </c:pt>
                <c:pt idx="22">
                  <c:v>9.2804127143789356E-2</c:v>
                </c:pt>
                <c:pt idx="23">
                  <c:v>9.2944732009621167E-2</c:v>
                </c:pt>
                <c:pt idx="24">
                  <c:v>9.2993735462830865E-2</c:v>
                </c:pt>
                <c:pt idx="25">
                  <c:v>9.2964559069794353E-2</c:v>
                </c:pt>
                <c:pt idx="26">
                  <c:v>9.2868600477680183E-2</c:v>
                </c:pt>
                <c:pt idx="27">
                  <c:v>9.2715567982598682E-2</c:v>
                </c:pt>
                <c:pt idx="28">
                  <c:v>9.251375477103041E-2</c:v>
                </c:pt>
                <c:pt idx="29">
                  <c:v>9.2270264497517823E-2</c:v>
                </c:pt>
                <c:pt idx="30">
                  <c:v>9.1991197497151886E-2</c:v>
                </c:pt>
                <c:pt idx="31">
                  <c:v>9.1681805054592808E-2</c:v>
                </c:pt>
                <c:pt idx="32">
                  <c:v>9.1346617665106725E-2</c:v>
                </c:pt>
                <c:pt idx="33">
                  <c:v>9.0989552046626482E-2</c:v>
                </c:pt>
                <c:pt idx="34">
                  <c:v>9.0614000729776933E-2</c:v>
                </c:pt>
                <c:pt idx="35">
                  <c:v>9.0222907313098108E-2</c:v>
                </c:pt>
                <c:pt idx="36">
                  <c:v>8.9818829882280571E-2</c:v>
                </c:pt>
                <c:pt idx="37">
                  <c:v>8.9403994622878333E-2</c:v>
                </c:pt>
                <c:pt idx="38">
                  <c:v>8.8980341280458661E-2</c:v>
                </c:pt>
                <c:pt idx="39">
                  <c:v>8.8549561820771894E-2</c:v>
                </c:pt>
                <c:pt idx="40">
                  <c:v>8.8113133399841642E-2</c:v>
                </c:pt>
                <c:pt idx="41">
                  <c:v>8.7672346557806591E-2</c:v>
                </c:pt>
                <c:pt idx="42">
                  <c:v>8.7228329391402556E-2</c:v>
                </c:pt>
                <c:pt idx="43">
                  <c:v>8.6782068330693435E-2</c:v>
                </c:pt>
                <c:pt idx="44">
                  <c:v>8.6334426040161893E-2</c:v>
                </c:pt>
                <c:pt idx="45">
                  <c:v>8.5886156877893499E-2</c:v>
                </c:pt>
                <c:pt idx="46">
                  <c:v>8.5437920275641246E-2</c:v>
                </c:pt>
                <c:pt idx="47">
                  <c:v>8.4990292344100479E-2</c:v>
                </c:pt>
                <c:pt idx="48">
                  <c:v>8.4543775959408693E-2</c:v>
                </c:pt>
                <c:pt idx="49">
                  <c:v>8.4098809546831119E-2</c:v>
                </c:pt>
                <c:pt idx="50">
                  <c:v>8.3655774744293046E-2</c:v>
                </c:pt>
                <c:pt idx="51">
                  <c:v>8.3215003100651039E-2</c:v>
                </c:pt>
                <c:pt idx="52">
                  <c:v>8.2776781940380101E-2</c:v>
                </c:pt>
                <c:pt idx="53">
                  <c:v>8.2341359506886896E-2</c:v>
                </c:pt>
                <c:pt idx="54">
                  <c:v>8.1908949480298435E-2</c:v>
                </c:pt>
                <c:pt idx="55">
                  <c:v>8.1479734951783581E-2</c:v>
                </c:pt>
                <c:pt idx="56">
                  <c:v>8.1053871924815862E-2</c:v>
                </c:pt>
                <c:pt idx="57">
                  <c:v>8.0631492403917857E-2</c:v>
                </c:pt>
                <c:pt idx="58">
                  <c:v>8.0212707123050966E-2</c:v>
                </c:pt>
                <c:pt idx="59">
                  <c:v>7.9797607958688621E-2</c:v>
                </c:pt>
                <c:pt idx="60">
                  <c:v>7.9386270066531164E-2</c:v>
                </c:pt>
                <c:pt idx="61">
                  <c:v>7.8978753775630003E-2</c:v>
                </c:pt>
                <c:pt idx="62">
                  <c:v>7.8575106269237457E-2</c:v>
                </c:pt>
              </c:numCache>
            </c:numRef>
          </c:val>
          <c:smooth val="0"/>
          <c:extLst>
            <c:ext xmlns:c16="http://schemas.microsoft.com/office/drawing/2014/chart" uri="{C3380CC4-5D6E-409C-BE32-E72D297353CC}">
              <c16:uniqueId val="{00000000-213A-4C21-8A81-2B5E6DCA1EB1}"/>
            </c:ext>
          </c:extLst>
        </c:ser>
        <c:ser>
          <c:idx val="1"/>
          <c:order val="1"/>
          <c:tx>
            <c:strRef>
              <c:f>'Question 1'!$F$11</c:f>
              <c:strCache>
                <c:ptCount val="1"/>
                <c:pt idx="0">
                  <c:v>At the money </c:v>
                </c:pt>
              </c:strCache>
            </c:strRef>
          </c:tx>
          <c:spPr>
            <a:ln w="28575" cap="rnd">
              <a:solidFill>
                <a:schemeClr val="accent2"/>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1'!$F$12:$F$74</c:f>
              <c:numCache>
                <c:formatCode>General</c:formatCode>
                <c:ptCount val="63"/>
                <c:pt idx="0">
                  <c:v>0.90435262366789937</c:v>
                </c:pt>
                <c:pt idx="1">
                  <c:v>0.63921699292146028</c:v>
                </c:pt>
                <c:pt idx="2">
                  <c:v>0.52170883191976491</c:v>
                </c:pt>
                <c:pt idx="3">
                  <c:v>0.45163160623499171</c:v>
                </c:pt>
                <c:pt idx="4">
                  <c:v>0.40378931955478975</c:v>
                </c:pt>
                <c:pt idx="5">
                  <c:v>0.36845945984126294</c:v>
                </c:pt>
                <c:pt idx="6">
                  <c:v>0.34099014137785472</c:v>
                </c:pt>
                <c:pt idx="7">
                  <c:v>0.31883893965596072</c:v>
                </c:pt>
                <c:pt idx="8">
                  <c:v>0.30048348088904037</c:v>
                </c:pt>
                <c:pt idx="9">
                  <c:v>0.28494914815948302</c:v>
                </c:pt>
                <c:pt idx="10">
                  <c:v>0.27157921403527896</c:v>
                </c:pt>
                <c:pt idx="11">
                  <c:v>0.2599128511680735</c:v>
                </c:pt>
                <c:pt idx="12">
                  <c:v>0.2496158778021362</c:v>
                </c:pt>
                <c:pt idx="13">
                  <c:v>0.24043925403588218</c:v>
                </c:pt>
                <c:pt idx="14">
                  <c:v>0.23219307704828829</c:v>
                </c:pt>
                <c:pt idx="15">
                  <c:v>0.22472966881597994</c:v>
                </c:pt>
                <c:pt idx="16">
                  <c:v>0.21793222311508981</c:v>
                </c:pt>
                <c:pt idx="17">
                  <c:v>0.21170697362544272</c:v>
                </c:pt>
                <c:pt idx="18">
                  <c:v>0.20597766123923011</c:v>
                </c:pt>
                <c:pt idx="19">
                  <c:v>0.20068154319481696</c:v>
                </c:pt>
                <c:pt idx="20">
                  <c:v>0.19576646067243303</c:v>
                </c:pt>
                <c:pt idx="21">
                  <c:v>0.19118864830870569</c:v>
                </c:pt>
                <c:pt idx="22">
                  <c:v>0.18691107352190711</c:v>
                </c:pt>
                <c:pt idx="23">
                  <c:v>0.1829021605673356</c:v>
                </c:pt>
                <c:pt idx="24">
                  <c:v>0.17913479823320708</c:v>
                </c:pt>
                <c:pt idx="25">
                  <c:v>0.17558555954737259</c:v>
                </c:pt>
                <c:pt idx="26">
                  <c:v>0.17223408195833098</c:v>
                </c:pt>
                <c:pt idx="27">
                  <c:v>0.16906257038909528</c:v>
                </c:pt>
                <c:pt idx="28">
                  <c:v>0.16605539537554903</c:v>
                </c:pt>
                <c:pt idx="29">
                  <c:v>0.16319876550898443</c:v>
                </c:pt>
                <c:pt idx="30">
                  <c:v>0.16048045847256584</c:v>
                </c:pt>
                <c:pt idx="31">
                  <c:v>0.15788959867366487</c:v>
                </c:pt>
                <c:pt idx="32">
                  <c:v>0.15541647222239785</c:v>
                </c:pt>
                <c:pt idx="33">
                  <c:v>0.15305237206268116</c:v>
                </c:pt>
                <c:pt idx="34">
                  <c:v>0.15078946761504841</c:v>
                </c:pt>
                <c:pt idx="35">
                  <c:v>0.14862069447407986</c:v>
                </c:pt>
                <c:pt idx="36">
                  <c:v>0.14653966061307322</c:v>
                </c:pt>
                <c:pt idx="37">
                  <c:v>0.14454056625346717</c:v>
                </c:pt>
                <c:pt idx="38">
                  <c:v>0.14261813510676025</c:v>
                </c:pt>
                <c:pt idx="39">
                  <c:v>0.14076755512922157</c:v>
                </c:pt>
                <c:pt idx="40">
                  <c:v>0.13898442727199584</c:v>
                </c:pt>
                <c:pt idx="41">
                  <c:v>0.13726472098181794</c:v>
                </c:pt>
                <c:pt idx="42">
                  <c:v>0.13560473542594728</c:v>
                </c:pt>
                <c:pt idx="43">
                  <c:v>0.13400106559089628</c:v>
                </c:pt>
                <c:pt idx="44">
                  <c:v>0.13245057254706002</c:v>
                </c:pt>
                <c:pt idx="45">
                  <c:v>0.13095035728740745</c:v>
                </c:pt>
                <c:pt idx="46">
                  <c:v>0.12949773764334155</c:v>
                </c:pt>
                <c:pt idx="47">
                  <c:v>0.12809022785888349</c:v>
                </c:pt>
                <c:pt idx="48">
                  <c:v>0.1267255204687715</c:v>
                </c:pt>
                <c:pt idx="49">
                  <c:v>0.1254014701794938</c:v>
                </c:pt>
                <c:pt idx="50">
                  <c:v>0.12411607949675307</c:v>
                </c:pt>
                <c:pt idx="51">
                  <c:v>0.12286748588003228</c:v>
                </c:pt>
                <c:pt idx="52">
                  <c:v>0.12165395023611518</c:v>
                </c:pt>
                <c:pt idx="53">
                  <c:v>0.12047384658966588</c:v>
                </c:pt>
                <c:pt idx="54">
                  <c:v>0.11932565279114826</c:v>
                </c:pt>
                <c:pt idx="55">
                  <c:v>0.11820794214115971</c:v>
                </c:pt>
                <c:pt idx="56">
                  <c:v>0.11711937582623537</c:v>
                </c:pt>
                <c:pt idx="57">
                  <c:v>0.11605869607480548</c:v>
                </c:pt>
                <c:pt idx="58">
                  <c:v>0.11502471995364499</c:v>
                </c:pt>
                <c:pt idx="59">
                  <c:v>0.11401633373515363</c:v>
                </c:pt>
                <c:pt idx="60">
                  <c:v>0.11303248777440257</c:v>
                </c:pt>
                <c:pt idx="61">
                  <c:v>0.11207219184230051</c:v>
                </c:pt>
                <c:pt idx="62">
                  <c:v>0.1111345108676427</c:v>
                </c:pt>
              </c:numCache>
            </c:numRef>
          </c:val>
          <c:smooth val="0"/>
          <c:extLst>
            <c:ext xmlns:c16="http://schemas.microsoft.com/office/drawing/2014/chart" uri="{C3380CC4-5D6E-409C-BE32-E72D297353CC}">
              <c16:uniqueId val="{00000001-213A-4C21-8A81-2B5E6DCA1EB1}"/>
            </c:ext>
          </c:extLst>
        </c:ser>
        <c:ser>
          <c:idx val="2"/>
          <c:order val="2"/>
          <c:tx>
            <c:strRef>
              <c:f>'Question 1'!$G$11</c:f>
              <c:strCache>
                <c:ptCount val="1"/>
                <c:pt idx="0">
                  <c:v>Out of the money</c:v>
                </c:pt>
              </c:strCache>
            </c:strRef>
          </c:tx>
          <c:spPr>
            <a:ln w="28575" cap="rnd">
              <a:solidFill>
                <a:schemeClr val="accent3"/>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1'!$G$12:$G$74</c:f>
              <c:numCache>
                <c:formatCode>General</c:formatCode>
                <c:ptCount val="63"/>
                <c:pt idx="0">
                  <c:v>1.9724705802474113E-4</c:v>
                </c:pt>
                <c:pt idx="1">
                  <c:v>1.0010039523953893E-2</c:v>
                </c:pt>
                <c:pt idx="2">
                  <c:v>3.3956317506512672E-2</c:v>
                </c:pt>
                <c:pt idx="3">
                  <c:v>5.9927916967091939E-2</c:v>
                </c:pt>
                <c:pt idx="4">
                  <c:v>8.215067900985118E-2</c:v>
                </c:pt>
                <c:pt idx="5">
                  <c:v>9.9675179019541413E-2</c:v>
                </c:pt>
                <c:pt idx="6">
                  <c:v>0.11306431419872762</c:v>
                </c:pt>
                <c:pt idx="7">
                  <c:v>0.12315297243571437</c:v>
                </c:pt>
                <c:pt idx="8">
                  <c:v>0.13069316847975213</c:v>
                </c:pt>
                <c:pt idx="9">
                  <c:v>0.13628455574075427</c:v>
                </c:pt>
                <c:pt idx="10">
                  <c:v>0.14038585385117955</c:v>
                </c:pt>
                <c:pt idx="11">
                  <c:v>0.14334334170253815</c:v>
                </c:pt>
                <c:pt idx="12">
                  <c:v>0.14541805155292548</c:v>
                </c:pt>
                <c:pt idx="13">
                  <c:v>0.14680753669399765</c:v>
                </c:pt>
                <c:pt idx="14">
                  <c:v>0.14766226640918625</c:v>
                </c:pt>
                <c:pt idx="15">
                  <c:v>0.14809769450479413</c:v>
                </c:pt>
                <c:pt idx="16">
                  <c:v>0.14820308281684649</c:v>
                </c:pt>
                <c:pt idx="17">
                  <c:v>0.14804795792386374</c:v>
                </c:pt>
                <c:pt idx="18">
                  <c:v>0.14768685843547222</c:v>
                </c:pt>
                <c:pt idx="19">
                  <c:v>0.14716284890565656</c:v>
                </c:pt>
                <c:pt idx="20">
                  <c:v>0.14651014072438887</c:v>
                </c:pt>
                <c:pt idx="21">
                  <c:v>0.14575606260008189</c:v>
                </c:pt>
                <c:pt idx="22">
                  <c:v>0.1449225539479326</c:v>
                </c:pt>
                <c:pt idx="23">
                  <c:v>0.14402730561155863</c:v>
                </c:pt>
                <c:pt idx="24">
                  <c:v>0.14308463782891132</c:v>
                </c:pt>
                <c:pt idx="25">
                  <c:v>0.14210618088632349</c:v>
                </c:pt>
                <c:pt idx="26">
                  <c:v>0.14110140646036229</c:v>
                </c:pt>
                <c:pt idx="27">
                  <c:v>0.14007804512557998</c:v>
                </c:pt>
                <c:pt idx="28">
                  <c:v>0.13904241645252369</c:v>
                </c:pt>
                <c:pt idx="29">
                  <c:v>0.13799969152487546</c:v>
                </c:pt>
                <c:pt idx="30">
                  <c:v>0.1369541028636774</c:v>
                </c:pt>
                <c:pt idx="31">
                  <c:v>0.13590911316705556</c:v>
                </c:pt>
                <c:pt idx="32">
                  <c:v>0.13486755160776098</c:v>
                </c:pt>
                <c:pt idx="33">
                  <c:v>0.13383172443108493</c:v>
                </c:pt>
                <c:pt idx="34">
                  <c:v>0.13280350508549923</c:v>
                </c:pt>
                <c:pt idx="35">
                  <c:v>0.13178440797038696</c:v>
                </c:pt>
                <c:pt idx="36">
                  <c:v>0.1307756490070674</c:v>
                </c:pt>
                <c:pt idx="37">
                  <c:v>0.12977819556349307</c:v>
                </c:pt>
                <c:pt idx="38">
                  <c:v>0.12879280773986188</c:v>
                </c:pt>
                <c:pt idx="39">
                  <c:v>0.12782007261519082</c:v>
                </c:pt>
                <c:pt idx="40">
                  <c:v>0.12686043273625414</c:v>
                </c:pt>
                <c:pt idx="41">
                  <c:v>0.12591420987966723</c:v>
                </c:pt>
                <c:pt idx="42">
                  <c:v>0.1249816249198117</c:v>
                </c:pt>
                <c:pt idx="43">
                  <c:v>0.12406281447800301</c:v>
                </c:pt>
                <c:pt idx="44">
                  <c:v>0.12315784490283493</c:v>
                </c:pt>
                <c:pt idx="45">
                  <c:v>0.12226672403113034</c:v>
                </c:pt>
                <c:pt idx="46">
                  <c:v>0.12138941109808131</c:v>
                </c:pt>
                <c:pt idx="47">
                  <c:v>0.12052582509987683</c:v>
                </c:pt>
                <c:pt idx="48">
                  <c:v>0.11967585185919398</c:v>
                </c:pt>
                <c:pt idx="49">
                  <c:v>0.11883935000087514</c:v>
                </c:pt>
                <c:pt idx="50">
                  <c:v>0.11801615600996418</c:v>
                </c:pt>
                <c:pt idx="51">
                  <c:v>0.11720608851548474</c:v>
                </c:pt>
                <c:pt idx="52">
                  <c:v>0.11640895191968442</c:v>
                </c:pt>
                <c:pt idx="53">
                  <c:v>0.11562453947296827</c:v>
                </c:pt>
                <c:pt idx="54">
                  <c:v>0.11485263587862346</c:v>
                </c:pt>
                <c:pt idx="55">
                  <c:v>0.11409301949807049</c:v>
                </c:pt>
                <c:pt idx="56">
                  <c:v>0.11334546421626693</c:v>
                </c:pt>
                <c:pt idx="57">
                  <c:v>0.11260974101762748</c:v>
                </c:pt>
                <c:pt idx="58">
                  <c:v>0.11188561931508655</c:v>
                </c:pt>
                <c:pt idx="59">
                  <c:v>0.11117286806844869</c:v>
                </c:pt>
                <c:pt idx="60">
                  <c:v>0.11047125672272949</c:v>
                </c:pt>
                <c:pt idx="61">
                  <c:v>0.10978055599261319</c:v>
                </c:pt>
                <c:pt idx="62">
                  <c:v>0.10910053851529049</c:v>
                </c:pt>
              </c:numCache>
            </c:numRef>
          </c:val>
          <c:smooth val="0"/>
          <c:extLst>
            <c:ext xmlns:c16="http://schemas.microsoft.com/office/drawing/2014/chart" uri="{C3380CC4-5D6E-409C-BE32-E72D297353CC}">
              <c16:uniqueId val="{00000002-213A-4C21-8A81-2B5E6DCA1EB1}"/>
            </c:ext>
          </c:extLst>
        </c:ser>
        <c:dLbls>
          <c:showLegendKey val="0"/>
          <c:showVal val="0"/>
          <c:showCatName val="0"/>
          <c:showSerName val="0"/>
          <c:showPercent val="0"/>
          <c:showBubbleSize val="0"/>
        </c:dLbls>
        <c:smooth val="0"/>
        <c:axId val="1538197072"/>
        <c:axId val="1538196240"/>
      </c:lineChart>
      <c:dateAx>
        <c:axId val="153819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to Maturity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96240"/>
        <c:crosses val="autoZero"/>
        <c:auto val="0"/>
        <c:lblOffset val="100"/>
        <c:baseTimeUnit val="days"/>
        <c:majorUnit val="5"/>
        <c:majorTimeUnit val="days"/>
      </c:dateAx>
      <c:valAx>
        <c:axId val="153819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Gamma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9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kern="1200" spc="0" baseline="0">
                <a:solidFill>
                  <a:sysClr val="windowText" lastClr="000000">
                    <a:lumMod val="65000"/>
                    <a:lumOff val="35000"/>
                  </a:sysClr>
                </a:solidFill>
              </a:rPr>
              <a:t>Call Delta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1'!$B$78</c:f>
              <c:strCache>
                <c:ptCount val="1"/>
                <c:pt idx="0">
                  <c:v>In the money</c:v>
                </c:pt>
              </c:strCache>
            </c:strRef>
          </c:tx>
          <c:spPr>
            <a:ln w="28575" cap="rnd">
              <a:solidFill>
                <a:schemeClr val="accent1"/>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1'!$B$79:$B$141</c:f>
              <c:numCache>
                <c:formatCode>General</c:formatCode>
                <c:ptCount val="63"/>
                <c:pt idx="0">
                  <c:v>2.0100889923863172E-5</c:v>
                </c:pt>
                <c:pt idx="1">
                  <c:v>1.9660389391821186E-3</c:v>
                </c:pt>
                <c:pt idx="2">
                  <c:v>9.6923142269249481E-3</c:v>
                </c:pt>
                <c:pt idx="3">
                  <c:v>2.2181881984340655E-2</c:v>
                </c:pt>
                <c:pt idx="4">
                  <c:v>3.7074610847912234E-2</c:v>
                </c:pt>
                <c:pt idx="5">
                  <c:v>5.2773878479767035E-2</c:v>
                </c:pt>
                <c:pt idx="6">
                  <c:v>6.8407600100129501E-2</c:v>
                </c:pt>
                <c:pt idx="7">
                  <c:v>8.3540180766360994E-2</c:v>
                </c:pt>
                <c:pt idx="8">
                  <c:v>9.797450653728039E-2</c:v>
                </c:pt>
                <c:pt idx="9">
                  <c:v>0.11163982490539853</c:v>
                </c:pt>
                <c:pt idx="10">
                  <c:v>0.12453099690050555</c:v>
                </c:pt>
                <c:pt idx="11">
                  <c:v>0.13667581583255503</c:v>
                </c:pt>
                <c:pt idx="12">
                  <c:v>0.14811740244837718</c:v>
                </c:pt>
                <c:pt idx="13">
                  <c:v>0.15890473567421157</c:v>
                </c:pt>
                <c:pt idx="14">
                  <c:v>0.16908761847289569</c:v>
                </c:pt>
                <c:pt idx="15">
                  <c:v>0.17871408434710417</c:v>
                </c:pt>
                <c:pt idx="16">
                  <c:v>0.18782915383354482</c:v>
                </c:pt>
                <c:pt idx="17">
                  <c:v>0.19647433611849566</c:v>
                </c:pt>
                <c:pt idx="18">
                  <c:v>0.20468753639777368</c:v>
                </c:pt>
                <c:pt idx="19">
                  <c:v>0.21250317708329441</c:v>
                </c:pt>
                <c:pt idx="20">
                  <c:v>0.21995242408218102</c:v>
                </c:pt>
                <c:pt idx="21">
                  <c:v>0.22706345679121218</c:v>
                </c:pt>
                <c:pt idx="22">
                  <c:v>0.23386174773649634</c:v>
                </c:pt>
                <c:pt idx="23">
                  <c:v>0.24037033356708221</c:v>
                </c:pt>
                <c:pt idx="24">
                  <c:v>0.24661006823294707</c:v>
                </c:pt>
                <c:pt idx="25">
                  <c:v>0.25259985441341914</c:v>
                </c:pt>
                <c:pt idx="26">
                  <c:v>0.25835685221536941</c:v>
                </c:pt>
                <c:pt idx="27">
                  <c:v>0.26389666577021575</c:v>
                </c:pt>
                <c:pt idx="28">
                  <c:v>0.2692335091794581</c:v>
                </c:pt>
                <c:pt idx="29">
                  <c:v>0.27438035361985458</c:v>
                </c:pt>
                <c:pt idx="30">
                  <c:v>0.27934905751830752</c:v>
                </c:pt>
                <c:pt idx="31">
                  <c:v>0.28415048166062973</c:v>
                </c:pt>
                <c:pt idx="32">
                  <c:v>0.28879459097751981</c:v>
                </c:pt>
                <c:pt idx="33">
                  <c:v>0.29329054459648929</c:v>
                </c:pt>
                <c:pt idx="34">
                  <c:v>0.29764677558391894</c:v>
                </c:pt>
                <c:pt idx="35">
                  <c:v>0.30187106164015831</c:v>
                </c:pt>
                <c:pt idx="36">
                  <c:v>0.3059705878595812</c:v>
                </c:pt>
                <c:pt idx="37">
                  <c:v>0.30995200252994543</c:v>
                </c:pt>
                <c:pt idx="38">
                  <c:v>0.3138214668223086</c:v>
                </c:pt>
                <c:pt idx="39">
                  <c:v>0.31758469911387377</c:v>
                </c:pt>
                <c:pt idx="40">
                  <c:v>0.32124701459061211</c:v>
                </c:pt>
                <c:pt idx="41">
                  <c:v>0.32481336069313355</c:v>
                </c:pt>
                <c:pt idx="42">
                  <c:v>0.32828834889677705</c:v>
                </c:pt>
                <c:pt idx="43">
                  <c:v>0.33167628325397314</c:v>
                </c:pt>
                <c:pt idx="44">
                  <c:v>0.33498118607242</c:v>
                </c:pt>
                <c:pt idx="45">
                  <c:v>0.33820682105539063</c:v>
                </c:pt>
                <c:pt idx="46">
                  <c:v>0.34135671418960578</c:v>
                </c:pt>
                <c:pt idx="47">
                  <c:v>0.34443417263067555</c:v>
                </c:pt>
                <c:pt idx="48">
                  <c:v>0.34744230180540919</c:v>
                </c:pt>
                <c:pt idx="49">
                  <c:v>0.35038402092364407</c:v>
                </c:pt>
                <c:pt idx="50">
                  <c:v>0.35326207706910173</c:v>
                </c:pt>
                <c:pt idx="51">
                  <c:v>0.3560790580186512</c:v>
                </c:pt>
                <c:pt idx="52">
                  <c:v>0.35883740392183272</c:v>
                </c:pt>
                <c:pt idx="53">
                  <c:v>0.36153941795721034</c:v>
                </c:pt>
                <c:pt idx="54">
                  <c:v>0.36418727606877627</c:v>
                </c:pt>
                <c:pt idx="55">
                  <c:v>0.36678303587395383</c:v>
                </c:pt>
                <c:pt idx="56">
                  <c:v>0.36932864482452332</c:v>
                </c:pt>
                <c:pt idx="57">
                  <c:v>0.37182594769282312</c:v>
                </c:pt>
                <c:pt idx="58">
                  <c:v>0.37427669344769865</c:v>
                </c:pt>
                <c:pt idx="59">
                  <c:v>0.37668254157773468</c:v>
                </c:pt>
                <c:pt idx="60">
                  <c:v>0.37904506791319592</c:v>
                </c:pt>
                <c:pt idx="61">
                  <c:v>0.38136576999270322</c:v>
                </c:pt>
                <c:pt idx="62">
                  <c:v>0.38364607201590561</c:v>
                </c:pt>
              </c:numCache>
            </c:numRef>
          </c:val>
          <c:smooth val="0"/>
          <c:extLst>
            <c:ext xmlns:c16="http://schemas.microsoft.com/office/drawing/2014/chart" uri="{C3380CC4-5D6E-409C-BE32-E72D297353CC}">
              <c16:uniqueId val="{00000000-68FB-4C6C-97ED-00A76D76E6AD}"/>
            </c:ext>
          </c:extLst>
        </c:ser>
        <c:ser>
          <c:idx val="1"/>
          <c:order val="1"/>
          <c:tx>
            <c:strRef>
              <c:f>'Question 1'!$C$78</c:f>
              <c:strCache>
                <c:ptCount val="1"/>
                <c:pt idx="0">
                  <c:v>At the money </c:v>
                </c:pt>
              </c:strCache>
            </c:strRef>
          </c:tx>
          <c:spPr>
            <a:ln w="28575" cap="rnd">
              <a:solidFill>
                <a:schemeClr val="accent2"/>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1'!$C$79:$C$141</c:f>
              <c:numCache>
                <c:formatCode>General</c:formatCode>
                <c:ptCount val="63"/>
                <c:pt idx="0">
                  <c:v>0.51130743624891595</c:v>
                </c:pt>
                <c:pt idx="1">
                  <c:v>0.51598898851726926</c:v>
                </c:pt>
                <c:pt idx="2">
                  <c:v>0.51957980991611219</c:v>
                </c:pt>
                <c:pt idx="3">
                  <c:v>0.52260579042286759</c:v>
                </c:pt>
                <c:pt idx="4">
                  <c:v>0.52527065897714975</c:v>
                </c:pt>
                <c:pt idx="5">
                  <c:v>0.52767891486814822</c:v>
                </c:pt>
                <c:pt idx="6">
                  <c:v>0.52989264405289482</c:v>
                </c:pt>
                <c:pt idx="7">
                  <c:v>0.53195230451963382</c:v>
                </c:pt>
                <c:pt idx="8">
                  <c:v>0.53388600232506023</c:v>
                </c:pt>
                <c:pt idx="9">
                  <c:v>0.53571420410977799</c:v>
                </c:pt>
                <c:pt idx="10">
                  <c:v>0.53745236263978002</c:v>
                </c:pt>
                <c:pt idx="11">
                  <c:v>0.53911248481233276</c:v>
                </c:pt>
                <c:pt idx="12">
                  <c:v>0.54070412038299409</c:v>
                </c:pt>
                <c:pt idx="13">
                  <c:v>0.54223501331161406</c:v>
                </c:pt>
                <c:pt idx="14">
                  <c:v>0.54371154660115439</c:v>
                </c:pt>
                <c:pt idx="15">
                  <c:v>0.5451390554272223</c:v>
                </c:pt>
                <c:pt idx="16">
                  <c:v>0.54652205330175263</c:v>
                </c:pt>
                <c:pt idx="17">
                  <c:v>0.54786439908823847</c:v>
                </c:pt>
                <c:pt idx="18">
                  <c:v>0.54916942274428249</c:v>
                </c:pt>
                <c:pt idx="19">
                  <c:v>0.55044002161295125</c:v>
                </c:pt>
                <c:pt idx="20">
                  <c:v>0.55167873527964117</c:v>
                </c:pt>
                <c:pt idx="21">
                  <c:v>0.55288780455309294</c:v>
                </c:pt>
                <c:pt idx="22">
                  <c:v>0.55406921850181345</c:v>
                </c:pt>
                <c:pt idx="23">
                  <c:v>0.55522475237595825</c:v>
                </c:pt>
                <c:pt idx="24">
                  <c:v>0.55635599848482387</c:v>
                </c:pt>
                <c:pt idx="25">
                  <c:v>0.55746439156633731</c:v>
                </c:pt>
                <c:pt idx="26">
                  <c:v>0.55855122980393168</c:v>
                </c:pt>
                <c:pt idx="27">
                  <c:v>0.5596176923702425</c:v>
                </c:pt>
                <c:pt idx="28">
                  <c:v>0.56066485417445677</c:v>
                </c:pt>
                <c:pt idx="29">
                  <c:v>0.56169369833957683</c:v>
                </c:pt>
                <c:pt idx="30">
                  <c:v>0.56270512682266549</c:v>
                </c:pt>
                <c:pt idx="31">
                  <c:v>0.56369996950513568</c:v>
                </c:pt>
                <c:pt idx="32">
                  <c:v>0.56467899201417604</c:v>
                </c:pt>
                <c:pt idx="33">
                  <c:v>0.56564290248532123</c:v>
                </c:pt>
                <c:pt idx="34">
                  <c:v>0.56659235743628877</c:v>
                </c:pt>
                <c:pt idx="35">
                  <c:v>0.56752796689081753</c:v>
                </c:pt>
                <c:pt idx="36">
                  <c:v>0.56845029886634646</c:v>
                </c:pt>
                <c:pt idx="37">
                  <c:v>0.56935988331950027</c:v>
                </c:pt>
                <c:pt idx="38">
                  <c:v>0.5702572156273682</c:v>
                </c:pt>
                <c:pt idx="39">
                  <c:v>0.57114275966964589</c:v>
                </c:pt>
                <c:pt idx="40">
                  <c:v>0.57201695056619128</c:v>
                </c:pt>
                <c:pt idx="41">
                  <c:v>0.57288019711595339</c:v>
                </c:pt>
                <c:pt idx="42">
                  <c:v>0.57373288397615174</c:v>
                </c:pt>
                <c:pt idx="43">
                  <c:v>0.57457537361474742</c:v>
                </c:pt>
                <c:pt idx="44">
                  <c:v>0.57540800806438375</c:v>
                </c:pt>
                <c:pt idx="45">
                  <c:v>0.5762311105019331</c:v>
                </c:pt>
                <c:pt idx="46">
                  <c:v>0.57704498667438808</c:v>
                </c:pt>
                <c:pt idx="47">
                  <c:v>0.57784992618898423</c:v>
                </c:pt>
                <c:pt idx="48">
                  <c:v>0.57864620368303143</c:v>
                </c:pt>
                <c:pt idx="49">
                  <c:v>0.579434079886886</c:v>
                </c:pt>
                <c:pt idx="50">
                  <c:v>0.58021380259176125</c:v>
                </c:pt>
                <c:pt idx="51">
                  <c:v>0.58098560753258655</c:v>
                </c:pt>
                <c:pt idx="52">
                  <c:v>0.58174971919485818</c:v>
                </c:pt>
                <c:pt idx="53">
                  <c:v>0.58250635155333019</c:v>
                </c:pt>
                <c:pt idx="54">
                  <c:v>0.58325570874945709</c:v>
                </c:pt>
                <c:pt idx="55">
                  <c:v>0.58399798571368167</c:v>
                </c:pt>
                <c:pt idx="56">
                  <c:v>0.58473336873796367</c:v>
                </c:pt>
                <c:pt idx="57">
                  <c:v>0.58546203600332458</c:v>
                </c:pt>
                <c:pt idx="58">
                  <c:v>0.58618415806666002</c:v>
                </c:pt>
                <c:pt idx="59">
                  <c:v>0.58689989831059597</c:v>
                </c:pt>
                <c:pt idx="60">
                  <c:v>0.58760941335976369</c:v>
                </c:pt>
                <c:pt idx="61">
                  <c:v>0.5883128534665083</c:v>
                </c:pt>
                <c:pt idx="62">
                  <c:v>0.58901036286872965</c:v>
                </c:pt>
              </c:numCache>
            </c:numRef>
          </c:val>
          <c:smooth val="0"/>
          <c:extLst>
            <c:ext xmlns:c16="http://schemas.microsoft.com/office/drawing/2014/chart" uri="{C3380CC4-5D6E-409C-BE32-E72D297353CC}">
              <c16:uniqueId val="{00000001-68FB-4C6C-97ED-00A76D76E6AD}"/>
            </c:ext>
          </c:extLst>
        </c:ser>
        <c:ser>
          <c:idx val="2"/>
          <c:order val="2"/>
          <c:tx>
            <c:strRef>
              <c:f>'Question 1'!$D$78</c:f>
              <c:strCache>
                <c:ptCount val="1"/>
                <c:pt idx="0">
                  <c:v>Out of the money</c:v>
                </c:pt>
              </c:strCache>
            </c:strRef>
          </c:tx>
          <c:spPr>
            <a:ln w="28575" cap="rnd">
              <a:solidFill>
                <a:schemeClr val="accent3"/>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1'!$D$79:$D$141</c:f>
              <c:numCache>
                <c:formatCode>General</c:formatCode>
                <c:ptCount val="63"/>
                <c:pt idx="0">
                  <c:v>0.99999981980085551</c:v>
                </c:pt>
                <c:pt idx="1">
                  <c:v>0.99985175439150431</c:v>
                </c:pt>
                <c:pt idx="2">
                  <c:v>0.99851455473664974</c:v>
                </c:pt>
                <c:pt idx="3">
                  <c:v>0.99515788158285468</c:v>
                </c:pt>
                <c:pt idx="4">
                  <c:v>0.99000339382782288</c:v>
                </c:pt>
                <c:pt idx="5">
                  <c:v>0.98363355390007789</c:v>
                </c:pt>
                <c:pt idx="6">
                  <c:v>0.97657529247530706</c:v>
                </c:pt>
                <c:pt idx="7">
                  <c:v>0.96920994621640266</c:v>
                </c:pt>
                <c:pt idx="8">
                  <c:v>0.96179016216870483</c:v>
                </c:pt>
                <c:pt idx="9">
                  <c:v>0.95447525881304918</c:v>
                </c:pt>
                <c:pt idx="10">
                  <c:v>0.94736146789880737</c:v>
                </c:pt>
                <c:pt idx="11">
                  <c:v>0.94050364422104737</c:v>
                </c:pt>
                <c:pt idx="12">
                  <c:v>0.93392992422634291</c:v>
                </c:pt>
                <c:pt idx="13">
                  <c:v>0.92765139072559677</c:v>
                </c:pt>
                <c:pt idx="14">
                  <c:v>0.92166838944742402</c:v>
                </c:pt>
                <c:pt idx="15">
                  <c:v>0.91597464655283423</c:v>
                </c:pt>
                <c:pt idx="16">
                  <c:v>0.91055995066925988</c:v>
                </c:pt>
                <c:pt idx="17">
                  <c:v>0.90541189751513074</c:v>
                </c:pt>
                <c:pt idx="18">
                  <c:v>0.90051702043284654</c:v>
                </c:pt>
                <c:pt idx="19">
                  <c:v>0.89586151704464168</c:v>
                </c:pt>
                <c:pt idx="20">
                  <c:v>0.89143170934597238</c:v>
                </c:pt>
                <c:pt idx="21">
                  <c:v>0.88721432746428242</c:v>
                </c:pt>
                <c:pt idx="22">
                  <c:v>0.88319667673704183</c:v>
                </c:pt>
                <c:pt idx="23">
                  <c:v>0.87936672777704761</c:v>
                </c:pt>
                <c:pt idx="24">
                  <c:v>0.8757131560332736</c:v>
                </c:pt>
                <c:pt idx="25">
                  <c:v>0.87222534862780021</c:v>
                </c:pt>
                <c:pt idx="26">
                  <c:v>0.86889339042130553</c:v>
                </c:pt>
                <c:pt idx="27">
                  <c:v>0.86570803734374913</c:v>
                </c:pt>
                <c:pt idx="28">
                  <c:v>0.86266068238175209</c:v>
                </c:pt>
                <c:pt idx="29">
                  <c:v>0.85974331781966185</c:v>
                </c:pt>
                <c:pt idx="30">
                  <c:v>0.85694849611006463</c:v>
                </c:pt>
                <c:pt idx="31">
                  <c:v>0.85426929091699422</c:v>
                </c:pt>
                <c:pt idx="32">
                  <c:v>0.85169925930758406</c:v>
                </c:pt>
                <c:pt idx="33">
                  <c:v>0.84923240568188274</c:v>
                </c:pt>
                <c:pt idx="34">
                  <c:v>0.84686314776925409</c:v>
                </c:pt>
                <c:pt idx="35">
                  <c:v>0.84458628484441256</c:v>
                </c:pt>
                <c:pt idx="36">
                  <c:v>0.84239696820005772</c:v>
                </c:pt>
                <c:pt idx="37">
                  <c:v>0.84029067383787015</c:v>
                </c:pt>
                <c:pt idx="38">
                  <c:v>0.83826317729256361</c:v>
                </c:pt>
                <c:pt idx="39">
                  <c:v>0.83631053047591131</c:v>
                </c:pt>
                <c:pt idx="40">
                  <c:v>0.83442904041300003</c:v>
                </c:pt>
                <c:pt idx="41">
                  <c:v>0.83261524973712187</c:v>
                </c:pt>
                <c:pt idx="42">
                  <c:v>0.83086591880970118</c:v>
                </c:pt>
                <c:pt idx="43">
                  <c:v>0.82917800933538943</c:v>
                </c:pt>
                <c:pt idx="44">
                  <c:v>0.8275486693484928</c:v>
                </c:pt>
                <c:pt idx="45">
                  <c:v>0.82597521945425778</c:v>
                </c:pt>
                <c:pt idx="46">
                  <c:v>0.82445514021652566</c:v>
                </c:pt>
                <c:pt idx="47">
                  <c:v>0.82298606059144619</c:v>
                </c:pt>
                <c:pt idx="48">
                  <c:v>0.82156574731499932</c:v>
                </c:pt>
                <c:pt idx="49">
                  <c:v>0.82019209515983804</c:v>
                </c:pt>
                <c:pt idx="50">
                  <c:v>0.81886311798430178</c:v>
                </c:pt>
                <c:pt idx="51">
                  <c:v>0.81757694050332042</c:v>
                </c:pt>
                <c:pt idx="52">
                  <c:v>0.81633179071728235</c:v>
                </c:pt>
                <c:pt idx="53">
                  <c:v>0.8151259929408019</c:v>
                </c:pt>
                <c:pt idx="54">
                  <c:v>0.81395796137867293</c:v>
                </c:pt>
                <c:pt idx="55">
                  <c:v>0.81282619420118918</c:v>
                </c:pt>
                <c:pt idx="56">
                  <c:v>0.81172926807545942</c:v>
                </c:pt>
                <c:pt idx="57">
                  <c:v>0.81066583311337648</c:v>
                </c:pt>
                <c:pt idx="58">
                  <c:v>0.80963460820055988</c:v>
                </c:pt>
                <c:pt idx="59">
                  <c:v>0.80863437667389571</c:v>
                </c:pt>
                <c:pt idx="60">
                  <c:v>0.80766398231829306</c:v>
                </c:pt>
                <c:pt idx="61">
                  <c:v>0.80672232565597568</c:v>
                </c:pt>
                <c:pt idx="62">
                  <c:v>0.80580836050407034</c:v>
                </c:pt>
              </c:numCache>
            </c:numRef>
          </c:val>
          <c:smooth val="0"/>
          <c:extLst>
            <c:ext xmlns:c16="http://schemas.microsoft.com/office/drawing/2014/chart" uri="{C3380CC4-5D6E-409C-BE32-E72D297353CC}">
              <c16:uniqueId val="{00000002-68FB-4C6C-97ED-00A76D76E6AD}"/>
            </c:ext>
          </c:extLst>
        </c:ser>
        <c:dLbls>
          <c:showLegendKey val="0"/>
          <c:showVal val="0"/>
          <c:showCatName val="0"/>
          <c:showSerName val="0"/>
          <c:showPercent val="0"/>
          <c:showBubbleSize val="0"/>
        </c:dLbls>
        <c:smooth val="0"/>
        <c:axId val="1721268448"/>
        <c:axId val="1721273728"/>
      </c:lineChart>
      <c:dateAx>
        <c:axId val="172126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Days to Maturity</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273728"/>
        <c:crosses val="autoZero"/>
        <c:auto val="0"/>
        <c:lblOffset val="100"/>
        <c:baseTimeUnit val="days"/>
        <c:majorUnit val="5"/>
        <c:majorTimeUnit val="days"/>
      </c:dateAx>
      <c:valAx>
        <c:axId val="172127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Delta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268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Put Gamma over</a:t>
            </a:r>
            <a:r>
              <a:rPr lang="en-US" baseline="0"/>
              <a:t> Time to Maturity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1'!$E$11</c:f>
              <c:strCache>
                <c:ptCount val="1"/>
                <c:pt idx="0">
                  <c:v>In the money</c:v>
                </c:pt>
              </c:strCache>
            </c:strRef>
          </c:tx>
          <c:spPr>
            <a:ln w="28575" cap="rnd">
              <a:solidFill>
                <a:schemeClr val="accent1"/>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1'!$E$12:$E$74</c:f>
              <c:numCache>
                <c:formatCode>General</c:formatCode>
                <c:ptCount val="63"/>
                <c:pt idx="0">
                  <c:v>2.1545879119119737E-6</c:v>
                </c:pt>
                <c:pt idx="1">
                  <c:v>9.183577021706186E-4</c:v>
                </c:pt>
                <c:pt idx="2">
                  <c:v>6.3324358394046655E-3</c:v>
                </c:pt>
                <c:pt idx="3">
                  <c:v>1.5933693569139366E-2</c:v>
                </c:pt>
                <c:pt idx="4">
                  <c:v>2.702219821916085E-2</c:v>
                </c:pt>
                <c:pt idx="5">
                  <c:v>3.7784298948411822E-2</c:v>
                </c:pt>
                <c:pt idx="6">
                  <c:v>4.7430804112740442E-2</c:v>
                </c:pt>
                <c:pt idx="7">
                  <c:v>5.5742671134543807E-2</c:v>
                </c:pt>
                <c:pt idx="8">
                  <c:v>6.2757929743819871E-2</c:v>
                </c:pt>
                <c:pt idx="9">
                  <c:v>6.8612088630664425E-2</c:v>
                </c:pt>
                <c:pt idx="10">
                  <c:v>7.3465153186271642E-2</c:v>
                </c:pt>
                <c:pt idx="11">
                  <c:v>7.7470959546029103E-2</c:v>
                </c:pt>
                <c:pt idx="12">
                  <c:v>8.0766030135932129E-2</c:v>
                </c:pt>
                <c:pt idx="13">
                  <c:v>8.3467048604712019E-2</c:v>
                </c:pt>
                <c:pt idx="14">
                  <c:v>8.5671891095160005E-2</c:v>
                </c:pt>
                <c:pt idx="15">
                  <c:v>8.7461913486088935E-2</c:v>
                </c:pt>
                <c:pt idx="16">
                  <c:v>8.8904484350501412E-2</c:v>
                </c:pt>
                <c:pt idx="17">
                  <c:v>9.0055350404167414E-2</c:v>
                </c:pt>
                <c:pt idx="18">
                  <c:v>9.0960693055049113E-2</c:v>
                </c:pt>
                <c:pt idx="19">
                  <c:v>9.1658854087522862E-2</c:v>
                </c:pt>
                <c:pt idx="20">
                  <c:v>9.2181756929161709E-2</c:v>
                </c:pt>
                <c:pt idx="21">
                  <c:v>9.2556065858632103E-2</c:v>
                </c:pt>
                <c:pt idx="22">
                  <c:v>9.2804127143789356E-2</c:v>
                </c:pt>
                <c:pt idx="23">
                  <c:v>9.2944732009621167E-2</c:v>
                </c:pt>
                <c:pt idx="24">
                  <c:v>9.2993735462830865E-2</c:v>
                </c:pt>
                <c:pt idx="25">
                  <c:v>9.2964559069794353E-2</c:v>
                </c:pt>
                <c:pt idx="26">
                  <c:v>9.2868600477680183E-2</c:v>
                </c:pt>
                <c:pt idx="27">
                  <c:v>9.2715567982598682E-2</c:v>
                </c:pt>
                <c:pt idx="28">
                  <c:v>9.251375477103041E-2</c:v>
                </c:pt>
                <c:pt idx="29">
                  <c:v>9.2270264497517823E-2</c:v>
                </c:pt>
                <c:pt idx="30">
                  <c:v>9.1991197497151886E-2</c:v>
                </c:pt>
                <c:pt idx="31">
                  <c:v>9.1681805054592808E-2</c:v>
                </c:pt>
                <c:pt idx="32">
                  <c:v>9.1346617665106725E-2</c:v>
                </c:pt>
                <c:pt idx="33">
                  <c:v>9.0989552046626482E-2</c:v>
                </c:pt>
                <c:pt idx="34">
                  <c:v>9.0614000729776933E-2</c:v>
                </c:pt>
                <c:pt idx="35">
                  <c:v>9.0222907313098108E-2</c:v>
                </c:pt>
                <c:pt idx="36">
                  <c:v>8.9818829882280571E-2</c:v>
                </c:pt>
                <c:pt idx="37">
                  <c:v>8.9403994622878333E-2</c:v>
                </c:pt>
                <c:pt idx="38">
                  <c:v>8.8980341280458661E-2</c:v>
                </c:pt>
                <c:pt idx="39">
                  <c:v>8.8549561820771894E-2</c:v>
                </c:pt>
                <c:pt idx="40">
                  <c:v>8.8113133399841642E-2</c:v>
                </c:pt>
                <c:pt idx="41">
                  <c:v>8.7672346557806591E-2</c:v>
                </c:pt>
                <c:pt idx="42">
                  <c:v>8.7228329391402556E-2</c:v>
                </c:pt>
                <c:pt idx="43">
                  <c:v>8.6782068330693435E-2</c:v>
                </c:pt>
                <c:pt idx="44">
                  <c:v>8.6334426040161893E-2</c:v>
                </c:pt>
                <c:pt idx="45">
                  <c:v>8.5886156877893499E-2</c:v>
                </c:pt>
                <c:pt idx="46">
                  <c:v>8.5437920275641246E-2</c:v>
                </c:pt>
                <c:pt idx="47">
                  <c:v>8.4990292344100479E-2</c:v>
                </c:pt>
                <c:pt idx="48">
                  <c:v>8.4543775959408693E-2</c:v>
                </c:pt>
                <c:pt idx="49">
                  <c:v>8.4098809546831119E-2</c:v>
                </c:pt>
                <c:pt idx="50">
                  <c:v>8.3655774744293046E-2</c:v>
                </c:pt>
                <c:pt idx="51">
                  <c:v>8.3215003100651039E-2</c:v>
                </c:pt>
                <c:pt idx="52">
                  <c:v>8.2776781940380101E-2</c:v>
                </c:pt>
                <c:pt idx="53">
                  <c:v>8.2341359506886896E-2</c:v>
                </c:pt>
                <c:pt idx="54">
                  <c:v>8.1908949480298435E-2</c:v>
                </c:pt>
                <c:pt idx="55">
                  <c:v>8.1479734951783581E-2</c:v>
                </c:pt>
                <c:pt idx="56">
                  <c:v>8.1053871924815862E-2</c:v>
                </c:pt>
                <c:pt idx="57">
                  <c:v>8.0631492403917857E-2</c:v>
                </c:pt>
                <c:pt idx="58">
                  <c:v>8.0212707123050966E-2</c:v>
                </c:pt>
                <c:pt idx="59">
                  <c:v>7.9797607958688621E-2</c:v>
                </c:pt>
                <c:pt idx="60">
                  <c:v>7.9386270066531164E-2</c:v>
                </c:pt>
                <c:pt idx="61">
                  <c:v>7.8978753775630003E-2</c:v>
                </c:pt>
                <c:pt idx="62">
                  <c:v>7.8575106269237457E-2</c:v>
                </c:pt>
              </c:numCache>
            </c:numRef>
          </c:val>
          <c:smooth val="0"/>
          <c:extLst>
            <c:ext xmlns:c16="http://schemas.microsoft.com/office/drawing/2014/chart" uri="{C3380CC4-5D6E-409C-BE32-E72D297353CC}">
              <c16:uniqueId val="{00000000-84B1-48D8-A0FB-9576480CE45E}"/>
            </c:ext>
          </c:extLst>
        </c:ser>
        <c:ser>
          <c:idx val="1"/>
          <c:order val="1"/>
          <c:tx>
            <c:strRef>
              <c:f>'Question 1'!$F$11</c:f>
              <c:strCache>
                <c:ptCount val="1"/>
                <c:pt idx="0">
                  <c:v>At the money </c:v>
                </c:pt>
              </c:strCache>
            </c:strRef>
          </c:tx>
          <c:spPr>
            <a:ln w="28575" cap="rnd">
              <a:solidFill>
                <a:schemeClr val="accent2"/>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1'!$F$12:$F$74</c:f>
              <c:numCache>
                <c:formatCode>General</c:formatCode>
                <c:ptCount val="63"/>
                <c:pt idx="0">
                  <c:v>0.90435262366789937</c:v>
                </c:pt>
                <c:pt idx="1">
                  <c:v>0.63921699292146028</c:v>
                </c:pt>
                <c:pt idx="2">
                  <c:v>0.52170883191976491</c:v>
                </c:pt>
                <c:pt idx="3">
                  <c:v>0.45163160623499171</c:v>
                </c:pt>
                <c:pt idx="4">
                  <c:v>0.40378931955478975</c:v>
                </c:pt>
                <c:pt idx="5">
                  <c:v>0.36845945984126294</c:v>
                </c:pt>
                <c:pt idx="6">
                  <c:v>0.34099014137785472</c:v>
                </c:pt>
                <c:pt idx="7">
                  <c:v>0.31883893965596072</c:v>
                </c:pt>
                <c:pt idx="8">
                  <c:v>0.30048348088904037</c:v>
                </c:pt>
                <c:pt idx="9">
                  <c:v>0.28494914815948302</c:v>
                </c:pt>
                <c:pt idx="10">
                  <c:v>0.27157921403527896</c:v>
                </c:pt>
                <c:pt idx="11">
                  <c:v>0.2599128511680735</c:v>
                </c:pt>
                <c:pt idx="12">
                  <c:v>0.2496158778021362</c:v>
                </c:pt>
                <c:pt idx="13">
                  <c:v>0.24043925403588218</c:v>
                </c:pt>
                <c:pt idx="14">
                  <c:v>0.23219307704828829</c:v>
                </c:pt>
                <c:pt idx="15">
                  <c:v>0.22472966881597994</c:v>
                </c:pt>
                <c:pt idx="16">
                  <c:v>0.21793222311508981</c:v>
                </c:pt>
                <c:pt idx="17">
                  <c:v>0.21170697362544272</c:v>
                </c:pt>
                <c:pt idx="18">
                  <c:v>0.20597766123923011</c:v>
                </c:pt>
                <c:pt idx="19">
                  <c:v>0.20068154319481696</c:v>
                </c:pt>
                <c:pt idx="20">
                  <c:v>0.19576646067243303</c:v>
                </c:pt>
                <c:pt idx="21">
                  <c:v>0.19118864830870569</c:v>
                </c:pt>
                <c:pt idx="22">
                  <c:v>0.18691107352190711</c:v>
                </c:pt>
                <c:pt idx="23">
                  <c:v>0.1829021605673356</c:v>
                </c:pt>
                <c:pt idx="24">
                  <c:v>0.17913479823320708</c:v>
                </c:pt>
                <c:pt idx="25">
                  <c:v>0.17558555954737259</c:v>
                </c:pt>
                <c:pt idx="26">
                  <c:v>0.17223408195833098</c:v>
                </c:pt>
                <c:pt idx="27">
                  <c:v>0.16906257038909528</c:v>
                </c:pt>
                <c:pt idx="28">
                  <c:v>0.16605539537554903</c:v>
                </c:pt>
                <c:pt idx="29">
                  <c:v>0.16319876550898443</c:v>
                </c:pt>
                <c:pt idx="30">
                  <c:v>0.16048045847256584</c:v>
                </c:pt>
                <c:pt idx="31">
                  <c:v>0.15788959867366487</c:v>
                </c:pt>
                <c:pt idx="32">
                  <c:v>0.15541647222239785</c:v>
                </c:pt>
                <c:pt idx="33">
                  <c:v>0.15305237206268116</c:v>
                </c:pt>
                <c:pt idx="34">
                  <c:v>0.15078946761504841</c:v>
                </c:pt>
                <c:pt idx="35">
                  <c:v>0.14862069447407986</c:v>
                </c:pt>
                <c:pt idx="36">
                  <c:v>0.14653966061307322</c:v>
                </c:pt>
                <c:pt idx="37">
                  <c:v>0.14454056625346717</c:v>
                </c:pt>
                <c:pt idx="38">
                  <c:v>0.14261813510676025</c:v>
                </c:pt>
                <c:pt idx="39">
                  <c:v>0.14076755512922157</c:v>
                </c:pt>
                <c:pt idx="40">
                  <c:v>0.13898442727199584</c:v>
                </c:pt>
                <c:pt idx="41">
                  <c:v>0.13726472098181794</c:v>
                </c:pt>
                <c:pt idx="42">
                  <c:v>0.13560473542594728</c:v>
                </c:pt>
                <c:pt idx="43">
                  <c:v>0.13400106559089628</c:v>
                </c:pt>
                <c:pt idx="44">
                  <c:v>0.13245057254706002</c:v>
                </c:pt>
                <c:pt idx="45">
                  <c:v>0.13095035728740745</c:v>
                </c:pt>
                <c:pt idx="46">
                  <c:v>0.12949773764334155</c:v>
                </c:pt>
                <c:pt idx="47">
                  <c:v>0.12809022785888349</c:v>
                </c:pt>
                <c:pt idx="48">
                  <c:v>0.1267255204687715</c:v>
                </c:pt>
                <c:pt idx="49">
                  <c:v>0.1254014701794938</c:v>
                </c:pt>
                <c:pt idx="50">
                  <c:v>0.12411607949675307</c:v>
                </c:pt>
                <c:pt idx="51">
                  <c:v>0.12286748588003228</c:v>
                </c:pt>
                <c:pt idx="52">
                  <c:v>0.12165395023611518</c:v>
                </c:pt>
                <c:pt idx="53">
                  <c:v>0.12047384658966588</c:v>
                </c:pt>
                <c:pt idx="54">
                  <c:v>0.11932565279114826</c:v>
                </c:pt>
                <c:pt idx="55">
                  <c:v>0.11820794214115971</c:v>
                </c:pt>
                <c:pt idx="56">
                  <c:v>0.11711937582623537</c:v>
                </c:pt>
                <c:pt idx="57">
                  <c:v>0.11605869607480548</c:v>
                </c:pt>
                <c:pt idx="58">
                  <c:v>0.11502471995364499</c:v>
                </c:pt>
                <c:pt idx="59">
                  <c:v>0.11401633373515363</c:v>
                </c:pt>
                <c:pt idx="60">
                  <c:v>0.11303248777440257</c:v>
                </c:pt>
                <c:pt idx="61">
                  <c:v>0.11207219184230051</c:v>
                </c:pt>
                <c:pt idx="62">
                  <c:v>0.1111345108676427</c:v>
                </c:pt>
              </c:numCache>
            </c:numRef>
          </c:val>
          <c:smooth val="0"/>
          <c:extLst>
            <c:ext xmlns:c16="http://schemas.microsoft.com/office/drawing/2014/chart" uri="{C3380CC4-5D6E-409C-BE32-E72D297353CC}">
              <c16:uniqueId val="{00000001-84B1-48D8-A0FB-9576480CE45E}"/>
            </c:ext>
          </c:extLst>
        </c:ser>
        <c:ser>
          <c:idx val="2"/>
          <c:order val="2"/>
          <c:tx>
            <c:strRef>
              <c:f>'Question 1'!$G$11</c:f>
              <c:strCache>
                <c:ptCount val="1"/>
                <c:pt idx="0">
                  <c:v>Out of the money</c:v>
                </c:pt>
              </c:strCache>
            </c:strRef>
          </c:tx>
          <c:spPr>
            <a:ln w="28575" cap="rnd">
              <a:solidFill>
                <a:schemeClr val="accent3"/>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1'!$G$12:$G$74</c:f>
              <c:numCache>
                <c:formatCode>General</c:formatCode>
                <c:ptCount val="63"/>
                <c:pt idx="0">
                  <c:v>1.9724705802474113E-4</c:v>
                </c:pt>
                <c:pt idx="1">
                  <c:v>1.0010039523953893E-2</c:v>
                </c:pt>
                <c:pt idx="2">
                  <c:v>3.3956317506512672E-2</c:v>
                </c:pt>
                <c:pt idx="3">
                  <c:v>5.9927916967091939E-2</c:v>
                </c:pt>
                <c:pt idx="4">
                  <c:v>8.215067900985118E-2</c:v>
                </c:pt>
                <c:pt idx="5">
                  <c:v>9.9675179019541413E-2</c:v>
                </c:pt>
                <c:pt idx="6">
                  <c:v>0.11306431419872762</c:v>
                </c:pt>
                <c:pt idx="7">
                  <c:v>0.12315297243571437</c:v>
                </c:pt>
                <c:pt idx="8">
                  <c:v>0.13069316847975213</c:v>
                </c:pt>
                <c:pt idx="9">
                  <c:v>0.13628455574075427</c:v>
                </c:pt>
                <c:pt idx="10">
                  <c:v>0.14038585385117955</c:v>
                </c:pt>
                <c:pt idx="11">
                  <c:v>0.14334334170253815</c:v>
                </c:pt>
                <c:pt idx="12">
                  <c:v>0.14541805155292548</c:v>
                </c:pt>
                <c:pt idx="13">
                  <c:v>0.14680753669399765</c:v>
                </c:pt>
                <c:pt idx="14">
                  <c:v>0.14766226640918625</c:v>
                </c:pt>
                <c:pt idx="15">
                  <c:v>0.14809769450479413</c:v>
                </c:pt>
                <c:pt idx="16">
                  <c:v>0.14820308281684649</c:v>
                </c:pt>
                <c:pt idx="17">
                  <c:v>0.14804795792386374</c:v>
                </c:pt>
                <c:pt idx="18">
                  <c:v>0.14768685843547222</c:v>
                </c:pt>
                <c:pt idx="19">
                  <c:v>0.14716284890565656</c:v>
                </c:pt>
                <c:pt idx="20">
                  <c:v>0.14651014072438887</c:v>
                </c:pt>
                <c:pt idx="21">
                  <c:v>0.14575606260008189</c:v>
                </c:pt>
                <c:pt idx="22">
                  <c:v>0.1449225539479326</c:v>
                </c:pt>
                <c:pt idx="23">
                  <c:v>0.14402730561155863</c:v>
                </c:pt>
                <c:pt idx="24">
                  <c:v>0.14308463782891132</c:v>
                </c:pt>
                <c:pt idx="25">
                  <c:v>0.14210618088632349</c:v>
                </c:pt>
                <c:pt idx="26">
                  <c:v>0.14110140646036229</c:v>
                </c:pt>
                <c:pt idx="27">
                  <c:v>0.14007804512557998</c:v>
                </c:pt>
                <c:pt idx="28">
                  <c:v>0.13904241645252369</c:v>
                </c:pt>
                <c:pt idx="29">
                  <c:v>0.13799969152487546</c:v>
                </c:pt>
                <c:pt idx="30">
                  <c:v>0.1369541028636774</c:v>
                </c:pt>
                <c:pt idx="31">
                  <c:v>0.13590911316705556</c:v>
                </c:pt>
                <c:pt idx="32">
                  <c:v>0.13486755160776098</c:v>
                </c:pt>
                <c:pt idx="33">
                  <c:v>0.13383172443108493</c:v>
                </c:pt>
                <c:pt idx="34">
                  <c:v>0.13280350508549923</c:v>
                </c:pt>
                <c:pt idx="35">
                  <c:v>0.13178440797038696</c:v>
                </c:pt>
                <c:pt idx="36">
                  <c:v>0.1307756490070674</c:v>
                </c:pt>
                <c:pt idx="37">
                  <c:v>0.12977819556349307</c:v>
                </c:pt>
                <c:pt idx="38">
                  <c:v>0.12879280773986188</c:v>
                </c:pt>
                <c:pt idx="39">
                  <c:v>0.12782007261519082</c:v>
                </c:pt>
                <c:pt idx="40">
                  <c:v>0.12686043273625414</c:v>
                </c:pt>
                <c:pt idx="41">
                  <c:v>0.12591420987966723</c:v>
                </c:pt>
                <c:pt idx="42">
                  <c:v>0.1249816249198117</c:v>
                </c:pt>
                <c:pt idx="43">
                  <c:v>0.12406281447800301</c:v>
                </c:pt>
                <c:pt idx="44">
                  <c:v>0.12315784490283493</c:v>
                </c:pt>
                <c:pt idx="45">
                  <c:v>0.12226672403113034</c:v>
                </c:pt>
                <c:pt idx="46">
                  <c:v>0.12138941109808131</c:v>
                </c:pt>
                <c:pt idx="47">
                  <c:v>0.12052582509987683</c:v>
                </c:pt>
                <c:pt idx="48">
                  <c:v>0.11967585185919398</c:v>
                </c:pt>
                <c:pt idx="49">
                  <c:v>0.11883935000087514</c:v>
                </c:pt>
                <c:pt idx="50">
                  <c:v>0.11801615600996418</c:v>
                </c:pt>
                <c:pt idx="51">
                  <c:v>0.11720608851548474</c:v>
                </c:pt>
                <c:pt idx="52">
                  <c:v>0.11640895191968442</c:v>
                </c:pt>
                <c:pt idx="53">
                  <c:v>0.11562453947296827</c:v>
                </c:pt>
                <c:pt idx="54">
                  <c:v>0.11485263587862346</c:v>
                </c:pt>
                <c:pt idx="55">
                  <c:v>0.11409301949807049</c:v>
                </c:pt>
                <c:pt idx="56">
                  <c:v>0.11334546421626693</c:v>
                </c:pt>
                <c:pt idx="57">
                  <c:v>0.11260974101762748</c:v>
                </c:pt>
                <c:pt idx="58">
                  <c:v>0.11188561931508655</c:v>
                </c:pt>
                <c:pt idx="59">
                  <c:v>0.11117286806844869</c:v>
                </c:pt>
                <c:pt idx="60">
                  <c:v>0.11047125672272949</c:v>
                </c:pt>
                <c:pt idx="61">
                  <c:v>0.10978055599261319</c:v>
                </c:pt>
                <c:pt idx="62">
                  <c:v>0.10910053851529049</c:v>
                </c:pt>
              </c:numCache>
            </c:numRef>
          </c:val>
          <c:smooth val="0"/>
          <c:extLst>
            <c:ext xmlns:c16="http://schemas.microsoft.com/office/drawing/2014/chart" uri="{C3380CC4-5D6E-409C-BE32-E72D297353CC}">
              <c16:uniqueId val="{00000002-84B1-48D8-A0FB-9576480CE45E}"/>
            </c:ext>
          </c:extLst>
        </c:ser>
        <c:dLbls>
          <c:showLegendKey val="0"/>
          <c:showVal val="0"/>
          <c:showCatName val="0"/>
          <c:showSerName val="0"/>
          <c:showPercent val="0"/>
          <c:showBubbleSize val="0"/>
        </c:dLbls>
        <c:smooth val="0"/>
        <c:axId val="1538197072"/>
        <c:axId val="1538196240"/>
      </c:lineChart>
      <c:dateAx>
        <c:axId val="153819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to Maturity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96240"/>
        <c:crosses val="autoZero"/>
        <c:auto val="0"/>
        <c:lblOffset val="100"/>
        <c:baseTimeUnit val="days"/>
        <c:majorUnit val="5"/>
        <c:majorTimeUnit val="days"/>
      </c:dateAx>
      <c:valAx>
        <c:axId val="153819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Gamma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9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Call Gamma</a:t>
            </a:r>
            <a:r>
              <a:rPr lang="en-US" altLang="zh-CN" baseline="0"/>
              <a:t> Over Time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1'!$E$78</c:f>
              <c:strCache>
                <c:ptCount val="1"/>
                <c:pt idx="0">
                  <c:v>In the money</c:v>
                </c:pt>
              </c:strCache>
            </c:strRef>
          </c:tx>
          <c:spPr>
            <a:ln w="28575" cap="rnd">
              <a:solidFill>
                <a:schemeClr val="accent1"/>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1'!$E$79:$E$141</c:f>
              <c:numCache>
                <c:formatCode>General</c:formatCode>
                <c:ptCount val="63"/>
                <c:pt idx="0">
                  <c:v>1.9724705802474113E-4</c:v>
                </c:pt>
                <c:pt idx="1">
                  <c:v>1.0010039523953893E-2</c:v>
                </c:pt>
                <c:pt idx="2">
                  <c:v>3.3956317506512672E-2</c:v>
                </c:pt>
                <c:pt idx="3">
                  <c:v>5.9927916967091939E-2</c:v>
                </c:pt>
                <c:pt idx="4">
                  <c:v>8.215067900985118E-2</c:v>
                </c:pt>
                <c:pt idx="5">
                  <c:v>9.9675179019541413E-2</c:v>
                </c:pt>
                <c:pt idx="6">
                  <c:v>0.11306431419872762</c:v>
                </c:pt>
                <c:pt idx="7">
                  <c:v>0.12315297243571437</c:v>
                </c:pt>
                <c:pt idx="8">
                  <c:v>0.13069316847975213</c:v>
                </c:pt>
                <c:pt idx="9">
                  <c:v>0.13628455574075427</c:v>
                </c:pt>
                <c:pt idx="10">
                  <c:v>0.14038585385117955</c:v>
                </c:pt>
                <c:pt idx="11">
                  <c:v>0.14334334170253815</c:v>
                </c:pt>
                <c:pt idx="12">
                  <c:v>0.14541805155292548</c:v>
                </c:pt>
                <c:pt idx="13">
                  <c:v>0.14680753669399765</c:v>
                </c:pt>
                <c:pt idx="14">
                  <c:v>0.14766226640918625</c:v>
                </c:pt>
                <c:pt idx="15">
                  <c:v>0.14809769450479413</c:v>
                </c:pt>
                <c:pt idx="16">
                  <c:v>0.14820308281684649</c:v>
                </c:pt>
                <c:pt idx="17">
                  <c:v>0.14804795792386374</c:v>
                </c:pt>
                <c:pt idx="18">
                  <c:v>0.14768685843547222</c:v>
                </c:pt>
                <c:pt idx="19">
                  <c:v>0.14716284890565656</c:v>
                </c:pt>
                <c:pt idx="20">
                  <c:v>0.14651014072438887</c:v>
                </c:pt>
                <c:pt idx="21">
                  <c:v>0.14575606260008189</c:v>
                </c:pt>
                <c:pt idx="22">
                  <c:v>0.1449225539479326</c:v>
                </c:pt>
                <c:pt idx="23">
                  <c:v>0.14402730561155863</c:v>
                </c:pt>
                <c:pt idx="24">
                  <c:v>0.14308463782891132</c:v>
                </c:pt>
                <c:pt idx="25">
                  <c:v>0.14210618088632349</c:v>
                </c:pt>
                <c:pt idx="26">
                  <c:v>0.14110140646036229</c:v>
                </c:pt>
                <c:pt idx="27">
                  <c:v>0.14007804512557998</c:v>
                </c:pt>
                <c:pt idx="28">
                  <c:v>0.13904241645252369</c:v>
                </c:pt>
                <c:pt idx="29">
                  <c:v>0.13799969152487546</c:v>
                </c:pt>
                <c:pt idx="30">
                  <c:v>0.1369541028636774</c:v>
                </c:pt>
                <c:pt idx="31">
                  <c:v>0.13590911316705556</c:v>
                </c:pt>
                <c:pt idx="32">
                  <c:v>0.13486755160776098</c:v>
                </c:pt>
                <c:pt idx="33">
                  <c:v>0.13383172443108493</c:v>
                </c:pt>
                <c:pt idx="34">
                  <c:v>0.13280350508549923</c:v>
                </c:pt>
                <c:pt idx="35">
                  <c:v>0.13178440797038696</c:v>
                </c:pt>
                <c:pt idx="36">
                  <c:v>0.1307756490070674</c:v>
                </c:pt>
                <c:pt idx="37">
                  <c:v>0.12977819556349307</c:v>
                </c:pt>
                <c:pt idx="38">
                  <c:v>0.12879280773986188</c:v>
                </c:pt>
                <c:pt idx="39">
                  <c:v>0.12782007261519082</c:v>
                </c:pt>
                <c:pt idx="40">
                  <c:v>0.12686043273625414</c:v>
                </c:pt>
                <c:pt idx="41">
                  <c:v>0.12591420987966723</c:v>
                </c:pt>
                <c:pt idx="42">
                  <c:v>0.1249816249198117</c:v>
                </c:pt>
                <c:pt idx="43">
                  <c:v>0.12406281447800301</c:v>
                </c:pt>
                <c:pt idx="44">
                  <c:v>0.12315784490283493</c:v>
                </c:pt>
                <c:pt idx="45">
                  <c:v>0.12226672403113034</c:v>
                </c:pt>
                <c:pt idx="46">
                  <c:v>0.12138941109808131</c:v>
                </c:pt>
                <c:pt idx="47">
                  <c:v>0.12052582509987683</c:v>
                </c:pt>
                <c:pt idx="48">
                  <c:v>0.11967585185919398</c:v>
                </c:pt>
                <c:pt idx="49">
                  <c:v>0.11883935000087514</c:v>
                </c:pt>
                <c:pt idx="50">
                  <c:v>0.11801615600996418</c:v>
                </c:pt>
                <c:pt idx="51">
                  <c:v>0.11720608851548474</c:v>
                </c:pt>
                <c:pt idx="52">
                  <c:v>0.11640895191968442</c:v>
                </c:pt>
                <c:pt idx="53">
                  <c:v>0.11562453947296827</c:v>
                </c:pt>
                <c:pt idx="54">
                  <c:v>0.11485263587862346</c:v>
                </c:pt>
                <c:pt idx="55">
                  <c:v>0.11409301949807049</c:v>
                </c:pt>
                <c:pt idx="56">
                  <c:v>0.11334546421626693</c:v>
                </c:pt>
                <c:pt idx="57">
                  <c:v>0.11260974101762748</c:v>
                </c:pt>
                <c:pt idx="58">
                  <c:v>0.11188561931508655</c:v>
                </c:pt>
                <c:pt idx="59">
                  <c:v>0.11117286806844869</c:v>
                </c:pt>
                <c:pt idx="60">
                  <c:v>0.11047125672272949</c:v>
                </c:pt>
                <c:pt idx="61">
                  <c:v>0.10978055599261319</c:v>
                </c:pt>
                <c:pt idx="62">
                  <c:v>0.10910053851529049</c:v>
                </c:pt>
              </c:numCache>
            </c:numRef>
          </c:val>
          <c:smooth val="0"/>
          <c:extLst>
            <c:ext xmlns:c16="http://schemas.microsoft.com/office/drawing/2014/chart" uri="{C3380CC4-5D6E-409C-BE32-E72D297353CC}">
              <c16:uniqueId val="{00000000-4621-44F8-AFA0-67726ADB648F}"/>
            </c:ext>
          </c:extLst>
        </c:ser>
        <c:ser>
          <c:idx val="1"/>
          <c:order val="1"/>
          <c:tx>
            <c:strRef>
              <c:f>'Question 1'!$F$78</c:f>
              <c:strCache>
                <c:ptCount val="1"/>
                <c:pt idx="0">
                  <c:v>At the money </c:v>
                </c:pt>
              </c:strCache>
            </c:strRef>
          </c:tx>
          <c:spPr>
            <a:ln w="28575" cap="rnd">
              <a:solidFill>
                <a:schemeClr val="accent2"/>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1'!$F$79:$F$141</c:f>
              <c:numCache>
                <c:formatCode>General</c:formatCode>
                <c:ptCount val="63"/>
                <c:pt idx="0">
                  <c:v>0.90435262366789937</c:v>
                </c:pt>
                <c:pt idx="1">
                  <c:v>0.63921699292146028</c:v>
                </c:pt>
                <c:pt idx="2">
                  <c:v>0.52170883191976491</c:v>
                </c:pt>
                <c:pt idx="3">
                  <c:v>0.45163160623499171</c:v>
                </c:pt>
                <c:pt idx="4">
                  <c:v>0.40378931955478975</c:v>
                </c:pt>
                <c:pt idx="5">
                  <c:v>0.36845945984126294</c:v>
                </c:pt>
                <c:pt idx="6">
                  <c:v>0.34099014137785472</c:v>
                </c:pt>
                <c:pt idx="7">
                  <c:v>0.31883893965596072</c:v>
                </c:pt>
                <c:pt idx="8">
                  <c:v>0.30048348088904037</c:v>
                </c:pt>
                <c:pt idx="9">
                  <c:v>0.28494914815948302</c:v>
                </c:pt>
                <c:pt idx="10">
                  <c:v>0.27157921403527896</c:v>
                </c:pt>
                <c:pt idx="11">
                  <c:v>0.2599128511680735</c:v>
                </c:pt>
                <c:pt idx="12">
                  <c:v>0.2496158778021362</c:v>
                </c:pt>
                <c:pt idx="13">
                  <c:v>0.24043925403588218</c:v>
                </c:pt>
                <c:pt idx="14">
                  <c:v>0.23219307704828829</c:v>
                </c:pt>
                <c:pt idx="15">
                  <c:v>0.22472966881597994</c:v>
                </c:pt>
                <c:pt idx="16">
                  <c:v>0.21793222311508981</c:v>
                </c:pt>
                <c:pt idx="17">
                  <c:v>0.21170697362544272</c:v>
                </c:pt>
                <c:pt idx="18">
                  <c:v>0.20597766123923011</c:v>
                </c:pt>
                <c:pt idx="19">
                  <c:v>0.20068154319481696</c:v>
                </c:pt>
                <c:pt idx="20">
                  <c:v>0.19576646067243303</c:v>
                </c:pt>
                <c:pt idx="21">
                  <c:v>0.19118864830870569</c:v>
                </c:pt>
                <c:pt idx="22">
                  <c:v>0.18691107352190711</c:v>
                </c:pt>
                <c:pt idx="23">
                  <c:v>0.1829021605673356</c:v>
                </c:pt>
                <c:pt idx="24">
                  <c:v>0.17913479823320708</c:v>
                </c:pt>
                <c:pt idx="25">
                  <c:v>0.17558555954737259</c:v>
                </c:pt>
                <c:pt idx="26">
                  <c:v>0.17223408195833098</c:v>
                </c:pt>
                <c:pt idx="27">
                  <c:v>0.16906257038909528</c:v>
                </c:pt>
                <c:pt idx="28">
                  <c:v>0.16605539537554903</c:v>
                </c:pt>
                <c:pt idx="29">
                  <c:v>0.16319876550898443</c:v>
                </c:pt>
                <c:pt idx="30">
                  <c:v>0.16048045847256584</c:v>
                </c:pt>
                <c:pt idx="31">
                  <c:v>0.15788959867366487</c:v>
                </c:pt>
                <c:pt idx="32">
                  <c:v>0.15541647222239785</c:v>
                </c:pt>
                <c:pt idx="33">
                  <c:v>0.15305237206268116</c:v>
                </c:pt>
                <c:pt idx="34">
                  <c:v>0.15078946761504841</c:v>
                </c:pt>
                <c:pt idx="35">
                  <c:v>0.14862069447407986</c:v>
                </c:pt>
                <c:pt idx="36">
                  <c:v>0.14653966061307322</c:v>
                </c:pt>
                <c:pt idx="37">
                  <c:v>0.14454056625346717</c:v>
                </c:pt>
                <c:pt idx="38">
                  <c:v>0.14261813510676025</c:v>
                </c:pt>
                <c:pt idx="39">
                  <c:v>0.14076755512922157</c:v>
                </c:pt>
                <c:pt idx="40">
                  <c:v>0.13898442727199584</c:v>
                </c:pt>
                <c:pt idx="41">
                  <c:v>0.13726472098181794</c:v>
                </c:pt>
                <c:pt idx="42">
                  <c:v>0.13560473542594728</c:v>
                </c:pt>
                <c:pt idx="43">
                  <c:v>0.13400106559089628</c:v>
                </c:pt>
                <c:pt idx="44">
                  <c:v>0.13245057254706002</c:v>
                </c:pt>
                <c:pt idx="45">
                  <c:v>0.13095035728740745</c:v>
                </c:pt>
                <c:pt idx="46">
                  <c:v>0.12949773764334155</c:v>
                </c:pt>
                <c:pt idx="47">
                  <c:v>0.12809022785888349</c:v>
                </c:pt>
                <c:pt idx="48">
                  <c:v>0.1267255204687715</c:v>
                </c:pt>
                <c:pt idx="49">
                  <c:v>0.1254014701794938</c:v>
                </c:pt>
                <c:pt idx="50">
                  <c:v>0.12411607949675307</c:v>
                </c:pt>
                <c:pt idx="51">
                  <c:v>0.12286748588003228</c:v>
                </c:pt>
                <c:pt idx="52">
                  <c:v>0.12165395023611518</c:v>
                </c:pt>
                <c:pt idx="53">
                  <c:v>0.12047384658966588</c:v>
                </c:pt>
                <c:pt idx="54">
                  <c:v>0.11932565279114826</c:v>
                </c:pt>
                <c:pt idx="55">
                  <c:v>0.11820794214115971</c:v>
                </c:pt>
                <c:pt idx="56">
                  <c:v>0.11711937582623537</c:v>
                </c:pt>
                <c:pt idx="57">
                  <c:v>0.11605869607480548</c:v>
                </c:pt>
                <c:pt idx="58">
                  <c:v>0.11502471995364499</c:v>
                </c:pt>
                <c:pt idx="59">
                  <c:v>0.11401633373515363</c:v>
                </c:pt>
                <c:pt idx="60">
                  <c:v>0.11303248777440257</c:v>
                </c:pt>
                <c:pt idx="61">
                  <c:v>0.11207219184230051</c:v>
                </c:pt>
                <c:pt idx="62">
                  <c:v>0.1111345108676427</c:v>
                </c:pt>
              </c:numCache>
            </c:numRef>
          </c:val>
          <c:smooth val="0"/>
          <c:extLst>
            <c:ext xmlns:c16="http://schemas.microsoft.com/office/drawing/2014/chart" uri="{C3380CC4-5D6E-409C-BE32-E72D297353CC}">
              <c16:uniqueId val="{00000001-4621-44F8-AFA0-67726ADB648F}"/>
            </c:ext>
          </c:extLst>
        </c:ser>
        <c:ser>
          <c:idx val="2"/>
          <c:order val="2"/>
          <c:tx>
            <c:strRef>
              <c:f>'Question 1'!$G$78</c:f>
              <c:strCache>
                <c:ptCount val="1"/>
                <c:pt idx="0">
                  <c:v>Out of the money</c:v>
                </c:pt>
              </c:strCache>
            </c:strRef>
          </c:tx>
          <c:spPr>
            <a:ln w="28575" cap="rnd">
              <a:solidFill>
                <a:schemeClr val="accent3"/>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1'!$G$79:$G$141</c:f>
              <c:numCache>
                <c:formatCode>General</c:formatCode>
                <c:ptCount val="63"/>
                <c:pt idx="0">
                  <c:v>2.1545879119119737E-6</c:v>
                </c:pt>
                <c:pt idx="1">
                  <c:v>9.183577021706186E-4</c:v>
                </c:pt>
                <c:pt idx="2">
                  <c:v>6.3324358394046655E-3</c:v>
                </c:pt>
                <c:pt idx="3">
                  <c:v>1.5933693569139366E-2</c:v>
                </c:pt>
                <c:pt idx="4">
                  <c:v>2.702219821916085E-2</c:v>
                </c:pt>
                <c:pt idx="5">
                  <c:v>3.7784298948411822E-2</c:v>
                </c:pt>
                <c:pt idx="6">
                  <c:v>4.7430804112740442E-2</c:v>
                </c:pt>
                <c:pt idx="7">
                  <c:v>5.5742671134543807E-2</c:v>
                </c:pt>
                <c:pt idx="8">
                  <c:v>6.2757929743819871E-2</c:v>
                </c:pt>
                <c:pt idx="9">
                  <c:v>6.8612088630664425E-2</c:v>
                </c:pt>
                <c:pt idx="10">
                  <c:v>7.3465153186271642E-2</c:v>
                </c:pt>
                <c:pt idx="11">
                  <c:v>7.7470959546029103E-2</c:v>
                </c:pt>
                <c:pt idx="12">
                  <c:v>8.0766030135932129E-2</c:v>
                </c:pt>
                <c:pt idx="13">
                  <c:v>8.3467048604712019E-2</c:v>
                </c:pt>
                <c:pt idx="14">
                  <c:v>8.5671891095160005E-2</c:v>
                </c:pt>
                <c:pt idx="15">
                  <c:v>8.7461913486088935E-2</c:v>
                </c:pt>
                <c:pt idx="16">
                  <c:v>8.8904484350501412E-2</c:v>
                </c:pt>
                <c:pt idx="17">
                  <c:v>9.0055350404167414E-2</c:v>
                </c:pt>
                <c:pt idx="18">
                  <c:v>9.0960693055049113E-2</c:v>
                </c:pt>
                <c:pt idx="19">
                  <c:v>9.1658854087522862E-2</c:v>
                </c:pt>
                <c:pt idx="20">
                  <c:v>9.2181756929161709E-2</c:v>
                </c:pt>
                <c:pt idx="21">
                  <c:v>9.2556065858632103E-2</c:v>
                </c:pt>
                <c:pt idx="22">
                  <c:v>9.2804127143789356E-2</c:v>
                </c:pt>
                <c:pt idx="23">
                  <c:v>9.2944732009621167E-2</c:v>
                </c:pt>
                <c:pt idx="24">
                  <c:v>9.2993735462830865E-2</c:v>
                </c:pt>
                <c:pt idx="25">
                  <c:v>9.2964559069794353E-2</c:v>
                </c:pt>
                <c:pt idx="26">
                  <c:v>9.2868600477680183E-2</c:v>
                </c:pt>
                <c:pt idx="27">
                  <c:v>9.2715567982598682E-2</c:v>
                </c:pt>
                <c:pt idx="28">
                  <c:v>9.251375477103041E-2</c:v>
                </c:pt>
                <c:pt idx="29">
                  <c:v>9.2270264497517823E-2</c:v>
                </c:pt>
                <c:pt idx="30">
                  <c:v>9.1991197497151886E-2</c:v>
                </c:pt>
                <c:pt idx="31">
                  <c:v>9.1681805054592808E-2</c:v>
                </c:pt>
                <c:pt idx="32">
                  <c:v>9.1346617665106725E-2</c:v>
                </c:pt>
                <c:pt idx="33">
                  <c:v>9.0989552046626482E-2</c:v>
                </c:pt>
                <c:pt idx="34">
                  <c:v>9.0614000729776933E-2</c:v>
                </c:pt>
                <c:pt idx="35">
                  <c:v>9.0222907313098108E-2</c:v>
                </c:pt>
                <c:pt idx="36">
                  <c:v>8.9818829882280571E-2</c:v>
                </c:pt>
                <c:pt idx="37">
                  <c:v>8.9403994622878333E-2</c:v>
                </c:pt>
                <c:pt idx="38">
                  <c:v>8.8980341280458661E-2</c:v>
                </c:pt>
                <c:pt idx="39">
                  <c:v>8.8549561820771894E-2</c:v>
                </c:pt>
                <c:pt idx="40">
                  <c:v>8.8113133399841642E-2</c:v>
                </c:pt>
                <c:pt idx="41">
                  <c:v>8.7672346557806591E-2</c:v>
                </c:pt>
                <c:pt idx="42">
                  <c:v>8.7228329391402556E-2</c:v>
                </c:pt>
                <c:pt idx="43">
                  <c:v>8.6782068330693435E-2</c:v>
                </c:pt>
                <c:pt idx="44">
                  <c:v>8.6334426040161893E-2</c:v>
                </c:pt>
                <c:pt idx="45">
                  <c:v>8.5886156877893499E-2</c:v>
                </c:pt>
                <c:pt idx="46">
                  <c:v>8.5437920275641246E-2</c:v>
                </c:pt>
                <c:pt idx="47">
                  <c:v>8.4990292344100479E-2</c:v>
                </c:pt>
                <c:pt idx="48">
                  <c:v>8.4543775959408693E-2</c:v>
                </c:pt>
                <c:pt idx="49">
                  <c:v>8.4098809546831119E-2</c:v>
                </c:pt>
                <c:pt idx="50">
                  <c:v>8.3655774744293046E-2</c:v>
                </c:pt>
                <c:pt idx="51">
                  <c:v>8.3215003100651039E-2</c:v>
                </c:pt>
                <c:pt idx="52">
                  <c:v>8.2776781940380101E-2</c:v>
                </c:pt>
                <c:pt idx="53">
                  <c:v>8.2341359506886896E-2</c:v>
                </c:pt>
                <c:pt idx="54">
                  <c:v>8.1908949480298435E-2</c:v>
                </c:pt>
                <c:pt idx="55">
                  <c:v>8.1479734951783581E-2</c:v>
                </c:pt>
                <c:pt idx="56">
                  <c:v>8.1053871924815862E-2</c:v>
                </c:pt>
                <c:pt idx="57">
                  <c:v>8.0631492403917857E-2</c:v>
                </c:pt>
                <c:pt idx="58">
                  <c:v>8.0212707123050966E-2</c:v>
                </c:pt>
                <c:pt idx="59">
                  <c:v>7.9797607958688621E-2</c:v>
                </c:pt>
                <c:pt idx="60">
                  <c:v>7.9386270066531164E-2</c:v>
                </c:pt>
                <c:pt idx="61">
                  <c:v>7.8978753775630003E-2</c:v>
                </c:pt>
                <c:pt idx="62">
                  <c:v>7.8575106269237457E-2</c:v>
                </c:pt>
              </c:numCache>
            </c:numRef>
          </c:val>
          <c:smooth val="0"/>
          <c:extLst>
            <c:ext xmlns:c16="http://schemas.microsoft.com/office/drawing/2014/chart" uri="{C3380CC4-5D6E-409C-BE32-E72D297353CC}">
              <c16:uniqueId val="{00000002-4621-44F8-AFA0-67726ADB648F}"/>
            </c:ext>
          </c:extLst>
        </c:ser>
        <c:dLbls>
          <c:showLegendKey val="0"/>
          <c:showVal val="0"/>
          <c:showCatName val="0"/>
          <c:showSerName val="0"/>
          <c:showPercent val="0"/>
          <c:showBubbleSize val="0"/>
        </c:dLbls>
        <c:smooth val="0"/>
        <c:axId val="1404311104"/>
        <c:axId val="1195805728"/>
      </c:lineChart>
      <c:dateAx>
        <c:axId val="14043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Days</a:t>
                </a:r>
                <a:r>
                  <a:rPr lang="en-US" altLang="zh-CN" baseline="0"/>
                  <a:t> to Maturity</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05728"/>
        <c:crosses val="autoZero"/>
        <c:auto val="0"/>
        <c:lblOffset val="100"/>
        <c:baseTimeUnit val="days"/>
        <c:majorUnit val="5"/>
        <c:majorTimeUnit val="days"/>
      </c:dateAx>
      <c:valAx>
        <c:axId val="119580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Gamma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1110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Put Vega over</a:t>
            </a:r>
            <a:r>
              <a:rPr lang="en-US" baseline="0"/>
              <a:t> Time to Maturity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1'!$H$11</c:f>
              <c:strCache>
                <c:ptCount val="1"/>
                <c:pt idx="0">
                  <c:v>In the money</c:v>
                </c:pt>
              </c:strCache>
            </c:strRef>
          </c:tx>
          <c:spPr>
            <a:ln w="28575" cap="rnd">
              <a:solidFill>
                <a:schemeClr val="accent1"/>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1'!$H$12:$H$74</c:f>
              <c:numCache>
                <c:formatCode>General</c:formatCode>
                <c:ptCount val="63"/>
                <c:pt idx="0">
                  <c:v>5.9849664219777061E-7</c:v>
                </c:pt>
                <c:pt idx="1">
                  <c:v>5.1019872342812145E-4</c:v>
                </c:pt>
                <c:pt idx="2">
                  <c:v>5.2770298661705536E-3</c:v>
                </c:pt>
                <c:pt idx="3">
                  <c:v>1.7704103965710413E-2</c:v>
                </c:pt>
                <c:pt idx="4">
                  <c:v>3.7530830859945616E-2</c:v>
                </c:pt>
                <c:pt idx="5">
                  <c:v>6.2973831580686382E-2</c:v>
                </c:pt>
                <c:pt idx="6">
                  <c:v>9.2226563552550836E-2</c:v>
                </c:pt>
                <c:pt idx="7">
                  <c:v>0.12387260252120844</c:v>
                </c:pt>
                <c:pt idx="8">
                  <c:v>0.15689482435954966</c:v>
                </c:pt>
                <c:pt idx="9">
                  <c:v>0.19058913508517897</c:v>
                </c:pt>
                <c:pt idx="10">
                  <c:v>0.2244768569580522</c:v>
                </c:pt>
                <c:pt idx="11">
                  <c:v>0.25823653182009693</c:v>
                </c:pt>
                <c:pt idx="12">
                  <c:v>0.29165510882419937</c:v>
                </c:pt>
                <c:pt idx="13">
                  <c:v>0.3245940779072134</c:v>
                </c:pt>
                <c:pt idx="14">
                  <c:v>0.35696621289650005</c:v>
                </c:pt>
                <c:pt idx="15">
                  <c:v>0.38871961549372869</c:v>
                </c:pt>
                <c:pt idx="16">
                  <c:v>0.4198267316551455</c:v>
                </c:pt>
                <c:pt idx="17">
                  <c:v>0.45027675202083711</c:v>
                </c:pt>
                <c:pt idx="18">
                  <c:v>0.48007032445720355</c:v>
                </c:pt>
                <c:pt idx="19">
                  <c:v>0.50921585604179354</c:v>
                </c:pt>
                <c:pt idx="20">
                  <c:v>0.53772691542010986</c:v>
                </c:pt>
                <c:pt idx="21">
                  <c:v>0.56562040246941825</c:v>
                </c:pt>
                <c:pt idx="22">
                  <c:v>0.59291525675198753</c:v>
                </c:pt>
                <c:pt idx="23">
                  <c:v>0.61963154673080778</c:v>
                </c:pt>
                <c:pt idx="24">
                  <c:v>0.64578982960299214</c:v>
                </c:pt>
                <c:pt idx="25">
                  <c:v>0.67141070439295902</c:v>
                </c:pt>
                <c:pt idx="26">
                  <c:v>0.69651450358260136</c:v>
                </c:pt>
                <c:pt idx="27">
                  <c:v>0.72112108430910071</c:v>
                </c:pt>
                <c:pt idx="28">
                  <c:v>0.74524969121107831</c:v>
                </c:pt>
                <c:pt idx="29">
                  <c:v>0.76891887081264854</c:v>
                </c:pt>
                <c:pt idx="30">
                  <c:v>0.79214642289214121</c:v>
                </c:pt>
                <c:pt idx="31">
                  <c:v>0.81494937826304725</c:v>
                </c:pt>
                <c:pt idx="32">
                  <c:v>0.83734399526347825</c:v>
                </c:pt>
                <c:pt idx="33">
                  <c:v>0.85934576932925</c:v>
                </c:pt>
                <c:pt idx="34">
                  <c:v>0.88096945153949791</c:v>
                </c:pt>
                <c:pt idx="35">
                  <c:v>0.902229073130981</c:v>
                </c:pt>
                <c:pt idx="36">
                  <c:v>0.92313797379010609</c:v>
                </c:pt>
                <c:pt idx="37">
                  <c:v>0.94370883213038226</c:v>
                </c:pt>
                <c:pt idx="38">
                  <c:v>0.96395369720496893</c:v>
                </c:pt>
                <c:pt idx="39">
                  <c:v>0.98388402023079891</c:v>
                </c:pt>
                <c:pt idx="40">
                  <c:v>1.003510685942641</c:v>
                </c:pt>
                <c:pt idx="41">
                  <c:v>1.0228440431744101</c:v>
                </c:pt>
                <c:pt idx="42">
                  <c:v>1.0418939343973084</c:v>
                </c:pt>
                <c:pt idx="43">
                  <c:v>1.0606697240418084</c:v>
                </c:pt>
                <c:pt idx="44">
                  <c:v>1.0791803255020238</c:v>
                </c:pt>
                <c:pt idx="45">
                  <c:v>1.0974342267730837</c:v>
                </c:pt>
                <c:pt idx="46">
                  <c:v>1.1154395147097607</c:v>
                </c:pt>
                <c:pt idx="47">
                  <c:v>1.1332038979213397</c:v>
                </c:pt>
                <c:pt idx="48">
                  <c:v>1.1507347283363958</c:v>
                </c:pt>
                <c:pt idx="49">
                  <c:v>1.1680390214837653</c:v>
                </c:pt>
                <c:pt idx="50">
                  <c:v>1.1851234755441513</c:v>
                </c:pt>
                <c:pt idx="51">
                  <c:v>1.2019944892316261</c:v>
                </c:pt>
                <c:pt idx="52">
                  <c:v>1.2186581785667068</c:v>
                </c:pt>
                <c:pt idx="53">
                  <c:v>1.2351203926033034</c:v>
                </c:pt>
                <c:pt idx="54">
                  <c:v>1.2513867281712261</c:v>
                </c:pt>
                <c:pt idx="55">
                  <c:v>1.2674625436944111</c:v>
                </c:pt>
                <c:pt idx="56">
                  <c:v>1.283352972142918</c:v>
                </c:pt>
                <c:pt idx="57">
                  <c:v>1.299062933174232</c:v>
                </c:pt>
                <c:pt idx="58">
                  <c:v>1.3145971445166689</c:v>
                </c:pt>
                <c:pt idx="59">
                  <c:v>1.3299601326448103</c:v>
                </c:pt>
                <c:pt idx="60">
                  <c:v>1.3451562427940005</c:v>
                </c:pt>
                <c:pt idx="61">
                  <c:v>1.3601896483580724</c:v>
                </c:pt>
                <c:pt idx="62">
                  <c:v>1.3750643597116554</c:v>
                </c:pt>
              </c:numCache>
            </c:numRef>
          </c:val>
          <c:smooth val="0"/>
          <c:extLst>
            <c:ext xmlns:c16="http://schemas.microsoft.com/office/drawing/2014/chart" uri="{C3380CC4-5D6E-409C-BE32-E72D297353CC}">
              <c16:uniqueId val="{00000000-2558-48D1-94FF-0A65D07C6032}"/>
            </c:ext>
          </c:extLst>
        </c:ser>
        <c:ser>
          <c:idx val="1"/>
          <c:order val="1"/>
          <c:tx>
            <c:strRef>
              <c:f>'Question 1'!$I$11</c:f>
              <c:strCache>
                <c:ptCount val="1"/>
                <c:pt idx="0">
                  <c:v>At the money </c:v>
                </c:pt>
              </c:strCache>
            </c:strRef>
          </c:tx>
          <c:spPr>
            <a:ln w="28575" cap="rnd">
              <a:solidFill>
                <a:schemeClr val="accent2"/>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1'!$I$12:$I$74</c:f>
              <c:numCache>
                <c:formatCode>General</c:formatCode>
                <c:ptCount val="63"/>
                <c:pt idx="0">
                  <c:v>0.25120906212997207</c:v>
                </c:pt>
                <c:pt idx="1">
                  <c:v>0.35512055162303346</c:v>
                </c:pt>
                <c:pt idx="2">
                  <c:v>0.4347573599331373</c:v>
                </c:pt>
                <c:pt idx="3">
                  <c:v>0.50181289581665756</c:v>
                </c:pt>
                <c:pt idx="4">
                  <c:v>0.5608184993816524</c:v>
                </c:pt>
                <c:pt idx="5">
                  <c:v>0.61409909973543819</c:v>
                </c:pt>
                <c:pt idx="6">
                  <c:v>0.66303638601249515</c:v>
                </c:pt>
                <c:pt idx="7">
                  <c:v>0.70853097701324597</c:v>
                </c:pt>
                <c:pt idx="8">
                  <c:v>0.75120870222260083</c:v>
                </c:pt>
                <c:pt idx="9">
                  <c:v>0.7915254115541196</c:v>
                </c:pt>
                <c:pt idx="10">
                  <c:v>0.82982537621890773</c:v>
                </c:pt>
                <c:pt idx="11">
                  <c:v>0.86637617056024485</c:v>
                </c:pt>
                <c:pt idx="12">
                  <c:v>0.90139066984104754</c:v>
                </c:pt>
                <c:pt idx="13">
                  <c:v>0.93504154347287505</c:v>
                </c:pt>
                <c:pt idx="14">
                  <c:v>0.9674711543678679</c:v>
                </c:pt>
                <c:pt idx="15">
                  <c:v>0.99879852807102221</c:v>
                </c:pt>
                <c:pt idx="16">
                  <c:v>1.0291243869323685</c:v>
                </c:pt>
                <c:pt idx="17">
                  <c:v>1.0585348681272138</c:v>
                </c:pt>
                <c:pt idx="18">
                  <c:v>1.0871043232070476</c:v>
                </c:pt>
                <c:pt idx="19">
                  <c:v>1.1148974621934273</c:v>
                </c:pt>
                <c:pt idx="20">
                  <c:v>1.1419710205891922</c:v>
                </c:pt>
                <c:pt idx="21">
                  <c:v>1.1683750729976456</c:v>
                </c:pt>
                <c:pt idx="22">
                  <c:v>1.1941540808344064</c:v>
                </c:pt>
                <c:pt idx="23">
                  <c:v>1.219347737115571</c:v>
                </c:pt>
                <c:pt idx="24">
                  <c:v>1.2439916543972713</c:v>
                </c:pt>
                <c:pt idx="25">
                  <c:v>1.2681179300643575</c:v>
                </c:pt>
                <c:pt idx="26">
                  <c:v>1.2917556146874822</c:v>
                </c:pt>
                <c:pt idx="27">
                  <c:v>1.3149311030262965</c:v>
                </c:pt>
                <c:pt idx="28">
                  <c:v>1.3376684627474784</c:v>
                </c:pt>
                <c:pt idx="29">
                  <c:v>1.3599897125748703</c:v>
                </c:pt>
                <c:pt idx="30">
                  <c:v>1.381915059069317</c:v>
                </c:pt>
                <c:pt idx="31">
                  <c:v>1.4034630993214654</c:v>
                </c:pt>
                <c:pt idx="32">
                  <c:v>1.4246509953719801</c:v>
                </c:pt>
                <c:pt idx="33">
                  <c:v>1.4454946250364331</c:v>
                </c:pt>
                <c:pt idx="34">
                  <c:v>1.4660087129240817</c:v>
                </c:pt>
                <c:pt idx="35">
                  <c:v>1.4862069447407984</c:v>
                </c:pt>
                <c:pt idx="36">
                  <c:v>1.5061020674121417</c:v>
                </c:pt>
                <c:pt idx="37">
                  <c:v>1.5257059771199308</c:v>
                </c:pt>
                <c:pt idx="38">
                  <c:v>1.5450297969899027</c:v>
                </c:pt>
                <c:pt idx="39">
                  <c:v>1.5640839458802398</c:v>
                </c:pt>
                <c:pt idx="40">
                  <c:v>1.5828781994866195</c:v>
                </c:pt>
                <c:pt idx="41">
                  <c:v>1.6014217447878758</c:v>
                </c:pt>
                <c:pt idx="42">
                  <c:v>1.6197232286988148</c:v>
                </c:pt>
                <c:pt idx="43">
                  <c:v>1.6377908016665097</c:v>
                </c:pt>
                <c:pt idx="44">
                  <c:v>1.6556321568382504</c:v>
                </c:pt>
                <c:pt idx="45">
                  <c:v>1.6732545653390949</c:v>
                </c:pt>
                <c:pt idx="46">
                  <c:v>1.6906649081214038</c:v>
                </c:pt>
                <c:pt idx="47">
                  <c:v>1.707869704785113</c:v>
                </c:pt>
                <c:pt idx="48">
                  <c:v>1.7248751397138342</c:v>
                </c:pt>
                <c:pt idx="49">
                  <c:v>1.7416870858263025</c:v>
                </c:pt>
                <c:pt idx="50">
                  <c:v>1.7583111262040019</c:v>
                </c:pt>
                <c:pt idx="51">
                  <c:v>1.7747525738226886</c:v>
                </c:pt>
                <c:pt idx="52">
                  <c:v>1.7910164895872509</c:v>
                </c:pt>
                <c:pt idx="53">
                  <c:v>1.8071076988449883</c:v>
                </c:pt>
                <c:pt idx="54">
                  <c:v>1.8230308065314318</c:v>
                </c:pt>
                <c:pt idx="55">
                  <c:v>1.8387902110847065</c:v>
                </c:pt>
                <c:pt idx="56">
                  <c:v>1.8543901172487269</c:v>
                </c:pt>
                <c:pt idx="57">
                  <c:v>1.8698345478718659</c:v>
                </c:pt>
                <c:pt idx="58">
                  <c:v>1.8851273547958485</c:v>
                </c:pt>
                <c:pt idx="59">
                  <c:v>1.9002722289192273</c:v>
                </c:pt>
                <c:pt idx="60">
                  <c:v>1.9152727095107105</c:v>
                </c:pt>
                <c:pt idx="61">
                  <c:v>1.93013219283962</c:v>
                </c:pt>
                <c:pt idx="62">
                  <c:v>1.9448539401837472</c:v>
                </c:pt>
              </c:numCache>
            </c:numRef>
          </c:val>
          <c:smooth val="0"/>
          <c:extLst>
            <c:ext xmlns:c16="http://schemas.microsoft.com/office/drawing/2014/chart" uri="{C3380CC4-5D6E-409C-BE32-E72D297353CC}">
              <c16:uniqueId val="{00000001-2558-48D1-94FF-0A65D07C6032}"/>
            </c:ext>
          </c:extLst>
        </c:ser>
        <c:ser>
          <c:idx val="2"/>
          <c:order val="2"/>
          <c:tx>
            <c:strRef>
              <c:f>'Question 1'!$J$11</c:f>
              <c:strCache>
                <c:ptCount val="1"/>
                <c:pt idx="0">
                  <c:v>Out of the money</c:v>
                </c:pt>
              </c:strCache>
            </c:strRef>
          </c:tx>
          <c:spPr>
            <a:ln w="28575" cap="rnd">
              <a:solidFill>
                <a:schemeClr val="accent3"/>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1'!$J$12:$J$74</c:f>
              <c:numCache>
                <c:formatCode>General</c:formatCode>
                <c:ptCount val="63"/>
                <c:pt idx="0">
                  <c:v>5.4790849451316987E-5</c:v>
                </c:pt>
                <c:pt idx="1">
                  <c:v>5.5611330688632729E-3</c:v>
                </c:pt>
                <c:pt idx="2">
                  <c:v>2.8296931255427218E-2</c:v>
                </c:pt>
                <c:pt idx="3">
                  <c:v>6.6586574407879948E-2</c:v>
                </c:pt>
                <c:pt idx="4">
                  <c:v>0.11409816529145994</c:v>
                </c:pt>
                <c:pt idx="5">
                  <c:v>0.1661252983659024</c:v>
                </c:pt>
                <c:pt idx="6">
                  <c:v>0.21984727760863701</c:v>
                </c:pt>
                <c:pt idx="7">
                  <c:v>0.2736732720793652</c:v>
                </c:pt>
                <c:pt idx="8">
                  <c:v>0.32673292119938024</c:v>
                </c:pt>
                <c:pt idx="9">
                  <c:v>0.37856821039098409</c:v>
                </c:pt>
                <c:pt idx="10">
                  <c:v>0.42895677565638185</c:v>
                </c:pt>
                <c:pt idx="11">
                  <c:v>0.47781113900846039</c:v>
                </c:pt>
                <c:pt idx="12">
                  <c:v>0.52512074171889767</c:v>
                </c:pt>
                <c:pt idx="13">
                  <c:v>0.57091819825443535</c:v>
                </c:pt>
                <c:pt idx="14">
                  <c:v>0.61525944337160954</c:v>
                </c:pt>
                <c:pt idx="15">
                  <c:v>0.65821197557686295</c:v>
                </c:pt>
                <c:pt idx="16">
                  <c:v>0.69984789107955281</c:v>
                </c:pt>
                <c:pt idx="17">
                  <c:v>0.74023978961931869</c:v>
                </c:pt>
                <c:pt idx="18">
                  <c:v>0.77945841952054773</c:v>
                </c:pt>
                <c:pt idx="19">
                  <c:v>0.81757138280920305</c:v>
                </c:pt>
                <c:pt idx="20">
                  <c:v>0.8546424875589349</c:v>
                </c:pt>
                <c:pt idx="21">
                  <c:v>0.89073149366716697</c:v>
                </c:pt>
                <c:pt idx="22">
                  <c:v>0.92589409466734707</c:v>
                </c:pt>
                <c:pt idx="23">
                  <c:v>0.96018203741039099</c:v>
                </c:pt>
                <c:pt idx="24">
                  <c:v>0.99364331825632857</c:v>
                </c:pt>
                <c:pt idx="25">
                  <c:v>1.0263224175123362</c:v>
                </c:pt>
                <c:pt idx="26">
                  <c:v>1.058260548452717</c:v>
                </c:pt>
                <c:pt idx="27">
                  <c:v>1.0894959065322887</c:v>
                </c:pt>
                <c:pt idx="28">
                  <c:v>1.1200639103119963</c:v>
                </c:pt>
                <c:pt idx="29">
                  <c:v>1.1499974293739621</c:v>
                </c:pt>
                <c:pt idx="30">
                  <c:v>1.1793269968816666</c:v>
                </c:pt>
                <c:pt idx="31">
                  <c:v>1.2080810059293827</c:v>
                </c:pt>
                <c:pt idx="32">
                  <c:v>1.2362858897378091</c:v>
                </c:pt>
                <c:pt idx="33">
                  <c:v>1.2639662862935794</c:v>
                </c:pt>
                <c:pt idx="34">
                  <c:v>1.2911451883312426</c:v>
                </c:pt>
                <c:pt idx="35">
                  <c:v>1.3178440797038695</c:v>
                </c:pt>
                <c:pt idx="36">
                  <c:v>1.344083059239304</c:v>
                </c:pt>
                <c:pt idx="37">
                  <c:v>1.3698809531702045</c:v>
                </c:pt>
                <c:pt idx="38">
                  <c:v>1.3952554171818372</c:v>
                </c:pt>
                <c:pt idx="39">
                  <c:v>1.4202230290576758</c:v>
                </c:pt>
                <c:pt idx="40">
                  <c:v>1.4447993728295614</c:v>
                </c:pt>
                <c:pt idx="41">
                  <c:v>1.4689991152627844</c:v>
                </c:pt>
                <c:pt idx="42">
                  <c:v>1.4928360754310843</c:v>
                </c:pt>
                <c:pt idx="43">
                  <c:v>1.5163232880644808</c:v>
                </c:pt>
                <c:pt idx="44">
                  <c:v>1.5394730612854368</c:v>
                </c:pt>
                <c:pt idx="45">
                  <c:v>1.5622970292866654</c:v>
                </c:pt>
                <c:pt idx="46">
                  <c:v>1.5848062004471728</c:v>
                </c:pt>
                <c:pt idx="47">
                  <c:v>1.6070110013316907</c:v>
                </c:pt>
                <c:pt idx="48">
                  <c:v>1.6289213169723624</c:v>
                </c:pt>
                <c:pt idx="49">
                  <c:v>1.6505465277899325</c:v>
                </c:pt>
                <c:pt idx="50">
                  <c:v>1.6718955434744927</c:v>
                </c:pt>
                <c:pt idx="51">
                  <c:v>1.6929768341125573</c:v>
                </c:pt>
                <c:pt idx="52">
                  <c:v>1.7137984588175759</c:v>
                </c:pt>
                <c:pt idx="53">
                  <c:v>1.7343680920945239</c:v>
                </c:pt>
                <c:pt idx="54">
                  <c:v>1.7546930481456362</c:v>
                </c:pt>
                <c:pt idx="55">
                  <c:v>1.7747803033033187</c:v>
                </c:pt>
                <c:pt idx="56">
                  <c:v>1.7946365167575598</c:v>
                </c:pt>
                <c:pt idx="57">
                  <c:v>1.8142680497284425</c:v>
                </c:pt>
                <c:pt idx="58">
                  <c:v>1.833680983219474</c:v>
                </c:pt>
                <c:pt idx="59">
                  <c:v>1.8528811344741447</c:v>
                </c:pt>
                <c:pt idx="60">
                  <c:v>1.8718740722462499</c:v>
                </c:pt>
                <c:pt idx="61">
                  <c:v>1.890665130983894</c:v>
                </c:pt>
                <c:pt idx="62">
                  <c:v>1.9092594240175838</c:v>
                </c:pt>
              </c:numCache>
            </c:numRef>
          </c:val>
          <c:smooth val="0"/>
          <c:extLst>
            <c:ext xmlns:c16="http://schemas.microsoft.com/office/drawing/2014/chart" uri="{C3380CC4-5D6E-409C-BE32-E72D297353CC}">
              <c16:uniqueId val="{00000002-2558-48D1-94FF-0A65D07C6032}"/>
            </c:ext>
          </c:extLst>
        </c:ser>
        <c:dLbls>
          <c:showLegendKey val="0"/>
          <c:showVal val="0"/>
          <c:showCatName val="0"/>
          <c:showSerName val="0"/>
          <c:showPercent val="0"/>
          <c:showBubbleSize val="0"/>
        </c:dLbls>
        <c:smooth val="0"/>
        <c:axId val="1543597824"/>
        <c:axId val="1543596160"/>
      </c:lineChart>
      <c:dateAx>
        <c:axId val="15435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r>
                  <a:rPr lang="en-US" baseline="0"/>
                  <a:t> to Maturity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96160"/>
        <c:crosses val="autoZero"/>
        <c:auto val="0"/>
        <c:lblOffset val="100"/>
        <c:baseTimeUnit val="days"/>
        <c:majorUnit val="5"/>
        <c:majorTimeUnit val="days"/>
      </c:dateAx>
      <c:valAx>
        <c:axId val="154359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Vega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97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Put Theta</a:t>
            </a:r>
            <a:r>
              <a:rPr lang="en-US" baseline="0"/>
              <a:t> over Time to Maturity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1'!$K$11</c:f>
              <c:strCache>
                <c:ptCount val="1"/>
                <c:pt idx="0">
                  <c:v>In the money</c:v>
                </c:pt>
              </c:strCache>
            </c:strRef>
          </c:tx>
          <c:spPr>
            <a:ln w="28575" cap="rnd">
              <a:solidFill>
                <a:schemeClr val="accent1"/>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1'!$K$12:$K$74</c:f>
              <c:numCache>
                <c:formatCode>General</c:formatCode>
                <c:ptCount val="63"/>
                <c:pt idx="0">
                  <c:v>-5.288828733566506E-5</c:v>
                </c:pt>
                <c:pt idx="1">
                  <c:v>-2.2582735135890722E-2</c:v>
                </c:pt>
                <c:pt idx="2">
                  <c:v>-0.15597583449385721</c:v>
                </c:pt>
                <c:pt idx="3">
                  <c:v>-0.39308406755703307</c:v>
                </c:pt>
                <c:pt idx="4">
                  <c:v>-0.66763418608462854</c:v>
                </c:pt>
                <c:pt idx="5">
                  <c:v>-0.93486527142474174</c:v>
                </c:pt>
                <c:pt idx="6">
                  <c:v>-1.1751470548545333</c:v>
                </c:pt>
                <c:pt idx="7">
                  <c:v>-1.3828995989461452</c:v>
                </c:pt>
                <c:pt idx="8">
                  <c:v>-1.5589133609476766</c:v>
                </c:pt>
                <c:pt idx="9">
                  <c:v>-1.7064193085168176</c:v>
                </c:pt>
                <c:pt idx="10">
                  <c:v>-1.8292838981306436</c:v>
                </c:pt>
                <c:pt idx="11">
                  <c:v>-1.9312455931440844</c:v>
                </c:pt>
                <c:pt idx="12">
                  <c:v>-2.0156336133353601</c:v>
                </c:pt>
                <c:pt idx="13">
                  <c:v>-2.0853006587839231</c:v>
                </c:pt>
                <c:pt idx="14">
                  <c:v>-2.1426446402332604</c:v>
                </c:pt>
                <c:pt idx="15">
                  <c:v>-2.1896624126161019</c:v>
                </c:pt>
                <c:pt idx="16">
                  <c:v>-2.2280103325411429</c:v>
                </c:pt>
                <c:pt idx="17">
                  <c:v>-2.2590612366212381</c:v>
                </c:pt>
                <c:pt idx="18">
                  <c:v>-2.2839541954759768</c:v>
                </c:pt>
                <c:pt idx="19">
                  <c:v>-2.3036363875058079</c:v>
                </c:pt>
                <c:pt idx="20">
                  <c:v>-2.318897663520695</c:v>
                </c:pt>
                <c:pt idx="21">
                  <c:v>-2.3303987894989282</c:v>
                </c:pt>
                <c:pt idx="22">
                  <c:v>-2.3386944118239712</c:v>
                </c:pt>
                <c:pt idx="23">
                  <c:v>-2.3442517003478485</c:v>
                </c:pt>
                <c:pt idx="24">
                  <c:v>-2.3474654881120633</c:v>
                </c:pt>
                <c:pt idx="25">
                  <c:v>-2.348670586155944</c:v>
                </c:pt>
                <c:pt idx="26">
                  <c:v>-2.3481518250834457</c:v>
                </c:pt>
                <c:pt idx="27">
                  <c:v>-2.3461522673450386</c:v>
                </c:pt>
                <c:pt idx="28">
                  <c:v>-2.3428799455690581</c:v>
                </c:pt>
                <c:pt idx="29">
                  <c:v>-2.338513410680096</c:v>
                </c:pt>
                <c:pt idx="30">
                  <c:v>-2.3332063162954566</c:v>
                </c:pt>
                <c:pt idx="31">
                  <c:v>-2.3270912203742382</c:v>
                </c:pt>
                <c:pt idx="32">
                  <c:v>-2.320282748997168</c:v>
                </c:pt>
                <c:pt idx="33">
                  <c:v>-2.3128802385469895</c:v>
                </c:pt>
                <c:pt idx="34">
                  <c:v>-2.3049699498692529</c:v>
                </c:pt>
                <c:pt idx="35">
                  <c:v>-2.2966269299680961</c:v>
                </c:pt>
                <c:pt idx="36">
                  <c:v>-2.2879165824399252</c:v>
                </c:pt>
                <c:pt idx="37">
                  <c:v>-2.2788959963905366</c:v>
                </c:pt>
                <c:pt idx="38">
                  <c:v>-2.2696150744073584</c:v>
                </c:pt>
                <c:pt idx="39">
                  <c:v>-2.2601174927900427</c:v>
                </c:pt>
                <c:pt idx="40">
                  <c:v>-2.2504415213048965</c:v>
                </c:pt>
                <c:pt idx="41">
                  <c:v>-2.2406207249280197</c:v>
                </c:pt>
                <c:pt idx="42">
                  <c:v>-2.2306845661477537</c:v>
                </c:pt>
                <c:pt idx="43">
                  <c:v>-2.2206589232274698</c:v>
                </c:pt>
                <c:pt idx="44">
                  <c:v>-2.2105665372415189</c:v>
                </c:pt>
                <c:pt idx="45">
                  <c:v>-2.2004273985767004</c:v>
                </c:pt>
                <c:pt idx="46">
                  <c:v>-2.1902590818488763</c:v>
                </c:pt>
                <c:pt idx="47">
                  <c:v>-2.1800770367474627</c:v>
                </c:pt>
                <c:pt idx="48">
                  <c:v>-2.1698948411322774</c:v>
                </c:pt>
                <c:pt idx="49">
                  <c:v>-2.1597244217214633</c:v>
                </c:pt>
                <c:pt idx="50">
                  <c:v>-2.1495762468892243</c:v>
                </c:pt>
                <c:pt idx="51">
                  <c:v>-2.1394594954078916</c:v>
                </c:pt>
                <c:pt idx="52">
                  <c:v>-2.1293822043964519</c:v>
                </c:pt>
                <c:pt idx="53">
                  <c:v>-2.119351399257444</c:v>
                </c:pt>
                <c:pt idx="54">
                  <c:v>-2.1093732079802474</c:v>
                </c:pt>
                <c:pt idx="55">
                  <c:v>-2.0994529618481339</c:v>
                </c:pt>
                <c:pt idx="56">
                  <c:v>-2.089595284298531</c:v>
                </c:pt>
                <c:pt idx="57">
                  <c:v>-2.0798041694419056</c:v>
                </c:pt>
                <c:pt idx="58">
                  <c:v>-2.070083051537408</c:v>
                </c:pt>
                <c:pt idx="59">
                  <c:v>-2.0604348665469132</c:v>
                </c:pt>
                <c:pt idx="60">
                  <c:v>-2.0508621067385384</c:v>
                </c:pt>
                <c:pt idx="61">
                  <c:v>-2.0413668691819336</c:v>
                </c:pt>
                <c:pt idx="62">
                  <c:v>-2.0319508988672768</c:v>
                </c:pt>
              </c:numCache>
            </c:numRef>
          </c:val>
          <c:smooth val="0"/>
          <c:extLst>
            <c:ext xmlns:c16="http://schemas.microsoft.com/office/drawing/2014/chart" uri="{C3380CC4-5D6E-409C-BE32-E72D297353CC}">
              <c16:uniqueId val="{00000000-A7C5-40E2-A798-14D90F160D7F}"/>
            </c:ext>
          </c:extLst>
        </c:ser>
        <c:ser>
          <c:idx val="1"/>
          <c:order val="1"/>
          <c:tx>
            <c:strRef>
              <c:f>'Question 1'!$L$11</c:f>
              <c:strCache>
                <c:ptCount val="1"/>
                <c:pt idx="0">
                  <c:v>At the money </c:v>
                </c:pt>
              </c:strCache>
            </c:strRef>
          </c:tx>
          <c:spPr>
            <a:ln w="28575" cap="rnd">
              <a:solidFill>
                <a:schemeClr val="accent2"/>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1'!$L$12:$L$74</c:f>
              <c:numCache>
                <c:formatCode>General</c:formatCode>
                <c:ptCount val="63"/>
                <c:pt idx="0">
                  <c:v>-22.498629064131727</c:v>
                </c:pt>
                <c:pt idx="1">
                  <c:v>-15.999435860384679</c:v>
                </c:pt>
                <c:pt idx="2">
                  <c:v>-13.117880386718447</c:v>
                </c:pt>
                <c:pt idx="3">
                  <c:v>-11.398779199058909</c:v>
                </c:pt>
                <c:pt idx="4">
                  <c:v>-10.224687645760692</c:v>
                </c:pt>
                <c:pt idx="5">
                  <c:v>-9.3573309433832996</c:v>
                </c:pt>
                <c:pt idx="6">
                  <c:v>-8.6826943662660323</c:v>
                </c:pt>
                <c:pt idx="7">
                  <c:v>-8.1384601425867444</c:v>
                </c:pt>
                <c:pt idx="8">
                  <c:v>-7.6873103994332297</c:v>
                </c:pt>
                <c:pt idx="9">
                  <c:v>-7.3053526617921074</c:v>
                </c:pt>
                <c:pt idx="10">
                  <c:v>-6.9764862619646655</c:v>
                </c:pt>
                <c:pt idx="11">
                  <c:v>-6.6894125003975686</c:v>
                </c:pt>
                <c:pt idx="12">
                  <c:v>-6.4359372176915786</c:v>
                </c:pt>
                <c:pt idx="13">
                  <c:v>-6.2099534964498799</c:v>
                </c:pt>
                <c:pt idx="14">
                  <c:v>-6.0068042324791229</c:v>
                </c:pt>
                <c:pt idx="15">
                  <c:v>-5.8228675643177557</c:v>
                </c:pt>
                <c:pt idx="16">
                  <c:v>-5.6552785661952978</c:v>
                </c:pt>
                <c:pt idx="17">
                  <c:v>-5.5017372494594854</c:v>
                </c:pt>
                <c:pt idx="18">
                  <c:v>-5.3603729234466835</c:v>
                </c:pt>
                <c:pt idx="19">
                  <c:v>-5.2296463517161236</c:v>
                </c:pt>
                <c:pt idx="20">
                  <c:v>-5.1082778556293054</c:v>
                </c:pt>
                <c:pt idx="21">
                  <c:v>-4.9951936060735722</c:v>
                </c:pt>
                <c:pt idx="22">
                  <c:v>-4.8894849039248154</c:v>
                </c:pt>
                <c:pt idx="23">
                  <c:v>-4.7903768927910244</c:v>
                </c:pt>
                <c:pt idx="24">
                  <c:v>-4.697204225889414</c:v>
                </c:pt>
                <c:pt idx="25">
                  <c:v>-4.6093919310526053</c:v>
                </c:pt>
                <c:pt idx="26">
                  <c:v>-4.5264402104086132</c:v>
                </c:pt>
                <c:pt idx="27">
                  <c:v>-4.4479122528826043</c:v>
                </c:pt>
                <c:pt idx="28">
                  <c:v>-4.3734243782308262</c:v>
                </c:pt>
                <c:pt idx="29">
                  <c:v>-4.3026380031200029</c:v>
                </c:pt>
                <c:pt idx="30">
                  <c:v>-4.2352530440612073</c:v>
                </c:pt>
                <c:pt idx="31">
                  <c:v>-4.171002463016416</c:v>
                </c:pt>
                <c:pt idx="32">
                  <c:v>-4.1096477288777189</c:v>
                </c:pt>
                <c:pt idx="33">
                  <c:v>-4.0509750184265272</c:v>
                </c:pt>
                <c:pt idx="34">
                  <c:v>-3.9947920184549197</c:v>
                </c:pt>
                <c:pt idx="35">
                  <c:v>-3.9409252197515929</c:v>
                </c:pt>
                <c:pt idx="36">
                  <c:v>-3.8892176159619414</c:v>
                </c:pt>
                <c:pt idx="37">
                  <c:v>-3.8395267376153419</c:v>
                </c:pt>
                <c:pt idx="38">
                  <c:v>-3.7917229651046251</c:v>
                </c:pt>
                <c:pt idx="39">
                  <c:v>-3.7456880750092831</c:v>
                </c:pt>
                <c:pt idx="40">
                  <c:v>-3.701313982547906</c:v>
                </c:pt>
                <c:pt idx="41">
                  <c:v>-3.6585016496303568</c:v>
                </c:pt>
                <c:pt idx="42">
                  <c:v>-3.6171601333358225</c:v>
                </c:pt>
                <c:pt idx="43">
                  <c:v>-3.5772057539581272</c:v>
                </c:pt>
                <c:pt idx="44">
                  <c:v>-3.5385613652551346</c:v>
                </c:pt>
                <c:pt idx="45">
                  <c:v>-3.501155712385227</c:v>
                </c:pt>
                <c:pt idx="46">
                  <c:v>-3.4649228653424231</c:v>
                </c:pt>
                <c:pt idx="47">
                  <c:v>-3.4298017176158617</c:v>
                </c:pt>
                <c:pt idx="48">
                  <c:v>-3.3957355413797718</c:v>
                </c:pt>
                <c:pt idx="49">
                  <c:v>-3.3626715918304528</c:v>
                </c:pt>
                <c:pt idx="50">
                  <c:v>-3.3305607543777276</c:v>
                </c:pt>
                <c:pt idx="51">
                  <c:v>-3.2993572293101341</c:v>
                </c:pt>
                <c:pt idx="52">
                  <c:v>-3.2690182493179485</c:v>
                </c:pt>
                <c:pt idx="53">
                  <c:v>-3.2395038259020952</c:v>
                </c:pt>
                <c:pt idx="54">
                  <c:v>-3.2107765212409669</c:v>
                </c:pt>
                <c:pt idx="55">
                  <c:v>-3.1828012425481984</c:v>
                </c:pt>
                <c:pt idx="56">
                  <c:v>-3.1555450563464666</c:v>
                </c:pt>
                <c:pt idx="57">
                  <c:v>-3.1289770204166958</c:v>
                </c:pt>
                <c:pt idx="58">
                  <c:v>-3.1030680314679873</c:v>
                </c:pt>
                <c:pt idx="59">
                  <c:v>-3.0777906868188989</c:v>
                </c:pt>
                <c:pt idx="60">
                  <c:v>-3.0531191585916426</c:v>
                </c:pt>
                <c:pt idx="61">
                  <c:v>-3.0290290791027181</c:v>
                </c:pt>
                <c:pt idx="62">
                  <c:v>-3.0054974362908</c:v>
                </c:pt>
              </c:numCache>
            </c:numRef>
          </c:val>
          <c:smooth val="0"/>
          <c:extLst>
            <c:ext xmlns:c16="http://schemas.microsoft.com/office/drawing/2014/chart" uri="{C3380CC4-5D6E-409C-BE32-E72D297353CC}">
              <c16:uniqueId val="{00000001-A7C5-40E2-A798-14D90F160D7F}"/>
            </c:ext>
          </c:extLst>
        </c:ser>
        <c:ser>
          <c:idx val="2"/>
          <c:order val="2"/>
          <c:tx>
            <c:strRef>
              <c:f>'Question 1'!$M$11</c:f>
              <c:strCache>
                <c:ptCount val="1"/>
                <c:pt idx="0">
                  <c:v>Out of the money</c:v>
                </c:pt>
              </c:strCache>
            </c:strRef>
          </c:tx>
          <c:spPr>
            <a:ln w="28575" cap="rnd">
              <a:solidFill>
                <a:schemeClr val="accent3"/>
              </a:solidFill>
              <a:round/>
            </a:ln>
            <a:effectLst/>
          </c:spPr>
          <c:marker>
            <c:symbol val="none"/>
          </c:marker>
          <c:cat>
            <c:numRef>
              <c:f>'Question 1'!$A$12:$A$74</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1'!$M$12:$M$74</c:f>
              <c:numCache>
                <c:formatCode>General</c:formatCode>
                <c:ptCount val="63"/>
                <c:pt idx="0">
                  <c:v>-0.84458237193470009</c:v>
                </c:pt>
                <c:pt idx="1">
                  <c:v>-1.0831288757969468</c:v>
                </c:pt>
                <c:pt idx="2">
                  <c:v>-1.6630953083384274</c:v>
                </c:pt>
                <c:pt idx="3">
                  <c:v>-2.2886890614124953</c:v>
                </c:pt>
                <c:pt idx="4">
                  <c:v>-2.8204263294619274</c:v>
                </c:pt>
                <c:pt idx="5">
                  <c:v>-3.2363868159690869</c:v>
                </c:pt>
                <c:pt idx="6">
                  <c:v>-3.5510931912407466</c:v>
                </c:pt>
                <c:pt idx="7">
                  <c:v>-3.7853652472336843</c:v>
                </c:pt>
                <c:pt idx="8">
                  <c:v>-3.9577921545713113</c:v>
                </c:pt>
                <c:pt idx="9">
                  <c:v>-4.0831241986005624</c:v>
                </c:pt>
                <c:pt idx="10">
                  <c:v>-4.1726037743290014</c:v>
                </c:pt>
                <c:pt idx="11">
                  <c:v>-4.2346909030705939</c:v>
                </c:pt>
                <c:pt idx="12">
                  <c:v>-4.2757442611346042</c:v>
                </c:pt>
                <c:pt idx="13">
                  <c:v>-4.3005624287669013</c:v>
                </c:pt>
                <c:pt idx="14">
                  <c:v>-4.3127897845024474</c:v>
                </c:pt>
                <c:pt idx="15">
                  <c:v>-4.3152143539790222</c:v>
                </c:pt>
                <c:pt idx="16">
                  <c:v>-4.3099850233918158</c:v>
                </c:pt>
                <c:pt idx="17">
                  <c:v>-4.2987701419821542</c:v>
                </c:pt>
                <c:pt idx="18">
                  <c:v>-4.2828739039117485</c:v>
                </c:pt>
                <c:pt idx="19">
                  <c:v>-4.2633223336791382</c:v>
                </c:pt>
                <c:pt idx="20">
                  <c:v>-4.2409273049309952</c:v>
                </c:pt>
                <c:pt idx="21">
                  <c:v>-4.2163345880697536</c:v>
                </c:pt>
                <c:pt idx="22">
                  <c:v>-4.1900602013839396</c:v>
                </c:pt>
                <c:pt idx="23">
                  <c:v>-4.1625181294504703</c:v>
                </c:pt>
                <c:pt idx="24">
                  <c:v>-4.1340416192627254</c:v>
                </c:pt>
                <c:pt idx="25">
                  <c:v>-4.1048996607103909</c:v>
                </c:pt>
                <c:pt idx="26">
                  <c:v>-4.0753098281849987</c:v>
                </c:pt>
                <c:pt idx="27">
                  <c:v>-4.045448351962964</c:v>
                </c:pt>
                <c:pt idx="28">
                  <c:v>-4.0154580655189003</c:v>
                </c:pt>
                <c:pt idx="29">
                  <c:v>-3.9854547130341058</c:v>
                </c:pt>
                <c:pt idx="30">
                  <c:v>-3.9555319826837247</c:v>
                </c:pt>
                <c:pt idx="31">
                  <c:v>-3.9257655436290073</c:v>
                </c:pt>
                <c:pt idx="32">
                  <c:v>-3.8962162994259182</c:v>
                </c:pt>
                <c:pt idx="33">
                  <c:v>-3.8669330216989963</c:v>
                </c:pt>
                <c:pt idx="34">
                  <c:v>-3.8379544910692198</c:v>
                </c:pt>
                <c:pt idx="35">
                  <c:v>-3.8093112443357415</c:v>
                </c:pt>
                <c:pt idx="36">
                  <c:v>-3.7810270055242858</c:v>
                </c:pt>
                <c:pt idx="37">
                  <c:v>-3.7531198619736914</c:v>
                </c:pt>
                <c:pt idx="38">
                  <c:v>-3.7256032339193759</c:v>
                </c:pt>
                <c:pt idx="39">
                  <c:v>-3.6984866761482045</c:v>
                </c:pt>
                <c:pt idx="40">
                  <c:v>-3.6717765425732014</c:v>
                </c:pt>
                <c:pt idx="41">
                  <c:v>-3.6454765385067458</c:v>
                </c:pt>
                <c:pt idx="42">
                  <c:v>-3.6195881806189938</c:v>
                </c:pt>
                <c:pt idx="43">
                  <c:v>-3.5941111807677197</c:v>
                </c:pt>
                <c:pt idx="44">
                  <c:v>-3.569043766857801</c:v>
                </c:pt>
                <c:pt idx="45">
                  <c:v>-3.5443829514661065</c:v>
                </c:pt>
                <c:pt idx="46">
                  <c:v>-3.5201247570212706</c:v>
                </c:pt>
                <c:pt idx="47">
                  <c:v>-3.4962644047582945</c:v>
                </c:pt>
                <c:pt idx="48">
                  <c:v>-3.4727964733971914</c:v>
                </c:pt>
                <c:pt idx="49">
                  <c:v>-3.4497150324626027</c:v>
                </c:pt>
                <c:pt idx="50">
                  <c:v>-3.4270137543196362</c:v>
                </c:pt>
                <c:pt idx="51">
                  <c:v>-3.404686008312837</c:v>
                </c:pt>
                <c:pt idx="52">
                  <c:v>-3.3827249398303145</c:v>
                </c:pt>
                <c:pt idx="53">
                  <c:v>-3.3611235366501915</c:v>
                </c:pt>
                <c:pt idx="54">
                  <c:v>-3.3398746845428087</c:v>
                </c:pt>
                <c:pt idx="55">
                  <c:v>-3.3189712137845073</c:v>
                </c:pt>
                <c:pt idx="56">
                  <c:v>-3.2984059379752311</c:v>
                </c:pt>
                <c:pt idx="57">
                  <c:v>-3.2781716863328452</c:v>
                </c:pt>
                <c:pt idx="58">
                  <c:v>-3.2582613304541512</c:v>
                </c:pt>
                <c:pt idx="59">
                  <c:v>-3.2386678063796226</c:v>
                </c:pt>
                <c:pt idx="60">
                  <c:v>-3.2193841326707173</c:v>
                </c:pt>
                <c:pt idx="61">
                  <c:v>-3.2004034251010394</c:v>
                </c:pt>
                <c:pt idx="62">
                  <c:v>-3.1817189084720137</c:v>
                </c:pt>
              </c:numCache>
            </c:numRef>
          </c:val>
          <c:smooth val="0"/>
          <c:extLst>
            <c:ext xmlns:c16="http://schemas.microsoft.com/office/drawing/2014/chart" uri="{C3380CC4-5D6E-409C-BE32-E72D297353CC}">
              <c16:uniqueId val="{00000002-A7C5-40E2-A798-14D90F160D7F}"/>
            </c:ext>
          </c:extLst>
        </c:ser>
        <c:dLbls>
          <c:showLegendKey val="0"/>
          <c:showVal val="0"/>
          <c:showCatName val="0"/>
          <c:showSerName val="0"/>
          <c:showPercent val="0"/>
          <c:showBubbleSize val="0"/>
        </c:dLbls>
        <c:smooth val="0"/>
        <c:axId val="1543592832"/>
        <c:axId val="1543581600"/>
      </c:lineChart>
      <c:dateAx>
        <c:axId val="154359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to Maturity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81600"/>
        <c:crosses val="autoZero"/>
        <c:auto val="0"/>
        <c:lblOffset val="100"/>
        <c:baseTimeUnit val="days"/>
        <c:majorUnit val="5"/>
        <c:majorTimeUnit val="days"/>
      </c:dateAx>
      <c:valAx>
        <c:axId val="154358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Theta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92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kern="1200" spc="0" baseline="0">
                <a:solidFill>
                  <a:sysClr val="windowText" lastClr="000000">
                    <a:lumMod val="65000"/>
                    <a:lumOff val="35000"/>
                  </a:sysClr>
                </a:solidFill>
              </a:rPr>
              <a:t>Call Delta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1'!$B$78</c:f>
              <c:strCache>
                <c:ptCount val="1"/>
                <c:pt idx="0">
                  <c:v>In the money</c:v>
                </c:pt>
              </c:strCache>
            </c:strRef>
          </c:tx>
          <c:spPr>
            <a:ln w="28575" cap="rnd">
              <a:solidFill>
                <a:schemeClr val="accent1"/>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1'!$B$79:$B$141</c:f>
              <c:numCache>
                <c:formatCode>General</c:formatCode>
                <c:ptCount val="63"/>
                <c:pt idx="0">
                  <c:v>2.0100889923863172E-5</c:v>
                </c:pt>
                <c:pt idx="1">
                  <c:v>1.9660389391821186E-3</c:v>
                </c:pt>
                <c:pt idx="2">
                  <c:v>9.6923142269249481E-3</c:v>
                </c:pt>
                <c:pt idx="3">
                  <c:v>2.2181881984340655E-2</c:v>
                </c:pt>
                <c:pt idx="4">
                  <c:v>3.7074610847912234E-2</c:v>
                </c:pt>
                <c:pt idx="5">
                  <c:v>5.2773878479767035E-2</c:v>
                </c:pt>
                <c:pt idx="6">
                  <c:v>6.8407600100129501E-2</c:v>
                </c:pt>
                <c:pt idx="7">
                  <c:v>8.3540180766360994E-2</c:v>
                </c:pt>
                <c:pt idx="8">
                  <c:v>9.797450653728039E-2</c:v>
                </c:pt>
                <c:pt idx="9">
                  <c:v>0.11163982490539853</c:v>
                </c:pt>
                <c:pt idx="10">
                  <c:v>0.12453099690050555</c:v>
                </c:pt>
                <c:pt idx="11">
                  <c:v>0.13667581583255503</c:v>
                </c:pt>
                <c:pt idx="12">
                  <c:v>0.14811740244837718</c:v>
                </c:pt>
                <c:pt idx="13">
                  <c:v>0.15890473567421157</c:v>
                </c:pt>
                <c:pt idx="14">
                  <c:v>0.16908761847289569</c:v>
                </c:pt>
                <c:pt idx="15">
                  <c:v>0.17871408434710417</c:v>
                </c:pt>
                <c:pt idx="16">
                  <c:v>0.18782915383354482</c:v>
                </c:pt>
                <c:pt idx="17">
                  <c:v>0.19647433611849566</c:v>
                </c:pt>
                <c:pt idx="18">
                  <c:v>0.20468753639777368</c:v>
                </c:pt>
                <c:pt idx="19">
                  <c:v>0.21250317708329441</c:v>
                </c:pt>
                <c:pt idx="20">
                  <c:v>0.21995242408218102</c:v>
                </c:pt>
                <c:pt idx="21">
                  <c:v>0.22706345679121218</c:v>
                </c:pt>
                <c:pt idx="22">
                  <c:v>0.23386174773649634</c:v>
                </c:pt>
                <c:pt idx="23">
                  <c:v>0.24037033356708221</c:v>
                </c:pt>
                <c:pt idx="24">
                  <c:v>0.24661006823294707</c:v>
                </c:pt>
                <c:pt idx="25">
                  <c:v>0.25259985441341914</c:v>
                </c:pt>
                <c:pt idx="26">
                  <c:v>0.25835685221536941</c:v>
                </c:pt>
                <c:pt idx="27">
                  <c:v>0.26389666577021575</c:v>
                </c:pt>
                <c:pt idx="28">
                  <c:v>0.2692335091794581</c:v>
                </c:pt>
                <c:pt idx="29">
                  <c:v>0.27438035361985458</c:v>
                </c:pt>
                <c:pt idx="30">
                  <c:v>0.27934905751830752</c:v>
                </c:pt>
                <c:pt idx="31">
                  <c:v>0.28415048166062973</c:v>
                </c:pt>
                <c:pt idx="32">
                  <c:v>0.28879459097751981</c:v>
                </c:pt>
                <c:pt idx="33">
                  <c:v>0.29329054459648929</c:v>
                </c:pt>
                <c:pt idx="34">
                  <c:v>0.29764677558391894</c:v>
                </c:pt>
                <c:pt idx="35">
                  <c:v>0.30187106164015831</c:v>
                </c:pt>
                <c:pt idx="36">
                  <c:v>0.3059705878595812</c:v>
                </c:pt>
                <c:pt idx="37">
                  <c:v>0.30995200252994543</c:v>
                </c:pt>
                <c:pt idx="38">
                  <c:v>0.3138214668223086</c:v>
                </c:pt>
                <c:pt idx="39">
                  <c:v>0.31758469911387377</c:v>
                </c:pt>
                <c:pt idx="40">
                  <c:v>0.32124701459061211</c:v>
                </c:pt>
                <c:pt idx="41">
                  <c:v>0.32481336069313355</c:v>
                </c:pt>
                <c:pt idx="42">
                  <c:v>0.32828834889677705</c:v>
                </c:pt>
                <c:pt idx="43">
                  <c:v>0.33167628325397314</c:v>
                </c:pt>
                <c:pt idx="44">
                  <c:v>0.33498118607242</c:v>
                </c:pt>
                <c:pt idx="45">
                  <c:v>0.33820682105539063</c:v>
                </c:pt>
                <c:pt idx="46">
                  <c:v>0.34135671418960578</c:v>
                </c:pt>
                <c:pt idx="47">
                  <c:v>0.34443417263067555</c:v>
                </c:pt>
                <c:pt idx="48">
                  <c:v>0.34744230180540919</c:v>
                </c:pt>
                <c:pt idx="49">
                  <c:v>0.35038402092364407</c:v>
                </c:pt>
                <c:pt idx="50">
                  <c:v>0.35326207706910173</c:v>
                </c:pt>
                <c:pt idx="51">
                  <c:v>0.3560790580186512</c:v>
                </c:pt>
                <c:pt idx="52">
                  <c:v>0.35883740392183272</c:v>
                </c:pt>
                <c:pt idx="53">
                  <c:v>0.36153941795721034</c:v>
                </c:pt>
                <c:pt idx="54">
                  <c:v>0.36418727606877627</c:v>
                </c:pt>
                <c:pt idx="55">
                  <c:v>0.36678303587395383</c:v>
                </c:pt>
                <c:pt idx="56">
                  <c:v>0.36932864482452332</c:v>
                </c:pt>
                <c:pt idx="57">
                  <c:v>0.37182594769282312</c:v>
                </c:pt>
                <c:pt idx="58">
                  <c:v>0.37427669344769865</c:v>
                </c:pt>
                <c:pt idx="59">
                  <c:v>0.37668254157773468</c:v>
                </c:pt>
                <c:pt idx="60">
                  <c:v>0.37904506791319592</c:v>
                </c:pt>
                <c:pt idx="61">
                  <c:v>0.38136576999270322</c:v>
                </c:pt>
                <c:pt idx="62">
                  <c:v>0.38364607201590561</c:v>
                </c:pt>
              </c:numCache>
            </c:numRef>
          </c:val>
          <c:smooth val="0"/>
          <c:extLst>
            <c:ext xmlns:c16="http://schemas.microsoft.com/office/drawing/2014/chart" uri="{C3380CC4-5D6E-409C-BE32-E72D297353CC}">
              <c16:uniqueId val="{00000000-1DBE-468E-BC62-0267AAA1D808}"/>
            </c:ext>
          </c:extLst>
        </c:ser>
        <c:ser>
          <c:idx val="1"/>
          <c:order val="1"/>
          <c:tx>
            <c:strRef>
              <c:f>'Question 1'!$C$78</c:f>
              <c:strCache>
                <c:ptCount val="1"/>
                <c:pt idx="0">
                  <c:v>At the money </c:v>
                </c:pt>
              </c:strCache>
            </c:strRef>
          </c:tx>
          <c:spPr>
            <a:ln w="28575" cap="rnd">
              <a:solidFill>
                <a:schemeClr val="accent2"/>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1'!$C$79:$C$141</c:f>
              <c:numCache>
                <c:formatCode>General</c:formatCode>
                <c:ptCount val="63"/>
                <c:pt idx="0">
                  <c:v>0.51130743624891595</c:v>
                </c:pt>
                <c:pt idx="1">
                  <c:v>0.51598898851726926</c:v>
                </c:pt>
                <c:pt idx="2">
                  <c:v>0.51957980991611219</c:v>
                </c:pt>
                <c:pt idx="3">
                  <c:v>0.52260579042286759</c:v>
                </c:pt>
                <c:pt idx="4">
                  <c:v>0.52527065897714975</c:v>
                </c:pt>
                <c:pt idx="5">
                  <c:v>0.52767891486814822</c:v>
                </c:pt>
                <c:pt idx="6">
                  <c:v>0.52989264405289482</c:v>
                </c:pt>
                <c:pt idx="7">
                  <c:v>0.53195230451963382</c:v>
                </c:pt>
                <c:pt idx="8">
                  <c:v>0.53388600232506023</c:v>
                </c:pt>
                <c:pt idx="9">
                  <c:v>0.53571420410977799</c:v>
                </c:pt>
                <c:pt idx="10">
                  <c:v>0.53745236263978002</c:v>
                </c:pt>
                <c:pt idx="11">
                  <c:v>0.53911248481233276</c:v>
                </c:pt>
                <c:pt idx="12">
                  <c:v>0.54070412038299409</c:v>
                </c:pt>
                <c:pt idx="13">
                  <c:v>0.54223501331161406</c:v>
                </c:pt>
                <c:pt idx="14">
                  <c:v>0.54371154660115439</c:v>
                </c:pt>
                <c:pt idx="15">
                  <c:v>0.5451390554272223</c:v>
                </c:pt>
                <c:pt idx="16">
                  <c:v>0.54652205330175263</c:v>
                </c:pt>
                <c:pt idx="17">
                  <c:v>0.54786439908823847</c:v>
                </c:pt>
                <c:pt idx="18">
                  <c:v>0.54916942274428249</c:v>
                </c:pt>
                <c:pt idx="19">
                  <c:v>0.55044002161295125</c:v>
                </c:pt>
                <c:pt idx="20">
                  <c:v>0.55167873527964117</c:v>
                </c:pt>
                <c:pt idx="21">
                  <c:v>0.55288780455309294</c:v>
                </c:pt>
                <c:pt idx="22">
                  <c:v>0.55406921850181345</c:v>
                </c:pt>
                <c:pt idx="23">
                  <c:v>0.55522475237595825</c:v>
                </c:pt>
                <c:pt idx="24">
                  <c:v>0.55635599848482387</c:v>
                </c:pt>
                <c:pt idx="25">
                  <c:v>0.55746439156633731</c:v>
                </c:pt>
                <c:pt idx="26">
                  <c:v>0.55855122980393168</c:v>
                </c:pt>
                <c:pt idx="27">
                  <c:v>0.5596176923702425</c:v>
                </c:pt>
                <c:pt idx="28">
                  <c:v>0.56066485417445677</c:v>
                </c:pt>
                <c:pt idx="29">
                  <c:v>0.56169369833957683</c:v>
                </c:pt>
                <c:pt idx="30">
                  <c:v>0.56270512682266549</c:v>
                </c:pt>
                <c:pt idx="31">
                  <c:v>0.56369996950513568</c:v>
                </c:pt>
                <c:pt idx="32">
                  <c:v>0.56467899201417604</c:v>
                </c:pt>
                <c:pt idx="33">
                  <c:v>0.56564290248532123</c:v>
                </c:pt>
                <c:pt idx="34">
                  <c:v>0.56659235743628877</c:v>
                </c:pt>
                <c:pt idx="35">
                  <c:v>0.56752796689081753</c:v>
                </c:pt>
                <c:pt idx="36">
                  <c:v>0.56845029886634646</c:v>
                </c:pt>
                <c:pt idx="37">
                  <c:v>0.56935988331950027</c:v>
                </c:pt>
                <c:pt idx="38">
                  <c:v>0.5702572156273682</c:v>
                </c:pt>
                <c:pt idx="39">
                  <c:v>0.57114275966964589</c:v>
                </c:pt>
                <c:pt idx="40">
                  <c:v>0.57201695056619128</c:v>
                </c:pt>
                <c:pt idx="41">
                  <c:v>0.57288019711595339</c:v>
                </c:pt>
                <c:pt idx="42">
                  <c:v>0.57373288397615174</c:v>
                </c:pt>
                <c:pt idx="43">
                  <c:v>0.57457537361474742</c:v>
                </c:pt>
                <c:pt idx="44">
                  <c:v>0.57540800806438375</c:v>
                </c:pt>
                <c:pt idx="45">
                  <c:v>0.5762311105019331</c:v>
                </c:pt>
                <c:pt idx="46">
                  <c:v>0.57704498667438808</c:v>
                </c:pt>
                <c:pt idx="47">
                  <c:v>0.57784992618898423</c:v>
                </c:pt>
                <c:pt idx="48">
                  <c:v>0.57864620368303143</c:v>
                </c:pt>
                <c:pt idx="49">
                  <c:v>0.579434079886886</c:v>
                </c:pt>
                <c:pt idx="50">
                  <c:v>0.58021380259176125</c:v>
                </c:pt>
                <c:pt idx="51">
                  <c:v>0.58098560753258655</c:v>
                </c:pt>
                <c:pt idx="52">
                  <c:v>0.58174971919485818</c:v>
                </c:pt>
                <c:pt idx="53">
                  <c:v>0.58250635155333019</c:v>
                </c:pt>
                <c:pt idx="54">
                  <c:v>0.58325570874945709</c:v>
                </c:pt>
                <c:pt idx="55">
                  <c:v>0.58399798571368167</c:v>
                </c:pt>
                <c:pt idx="56">
                  <c:v>0.58473336873796367</c:v>
                </c:pt>
                <c:pt idx="57">
                  <c:v>0.58546203600332458</c:v>
                </c:pt>
                <c:pt idx="58">
                  <c:v>0.58618415806666002</c:v>
                </c:pt>
                <c:pt idx="59">
                  <c:v>0.58689989831059597</c:v>
                </c:pt>
                <c:pt idx="60">
                  <c:v>0.58760941335976369</c:v>
                </c:pt>
                <c:pt idx="61">
                  <c:v>0.5883128534665083</c:v>
                </c:pt>
                <c:pt idx="62">
                  <c:v>0.58901036286872965</c:v>
                </c:pt>
              </c:numCache>
            </c:numRef>
          </c:val>
          <c:smooth val="0"/>
          <c:extLst>
            <c:ext xmlns:c16="http://schemas.microsoft.com/office/drawing/2014/chart" uri="{C3380CC4-5D6E-409C-BE32-E72D297353CC}">
              <c16:uniqueId val="{00000001-1DBE-468E-BC62-0267AAA1D808}"/>
            </c:ext>
          </c:extLst>
        </c:ser>
        <c:ser>
          <c:idx val="2"/>
          <c:order val="2"/>
          <c:tx>
            <c:strRef>
              <c:f>'Question 1'!$D$78</c:f>
              <c:strCache>
                <c:ptCount val="1"/>
                <c:pt idx="0">
                  <c:v>Out of the money</c:v>
                </c:pt>
              </c:strCache>
            </c:strRef>
          </c:tx>
          <c:spPr>
            <a:ln w="28575" cap="rnd">
              <a:solidFill>
                <a:schemeClr val="accent3"/>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1'!$D$79:$D$141</c:f>
              <c:numCache>
                <c:formatCode>General</c:formatCode>
                <c:ptCount val="63"/>
                <c:pt idx="0">
                  <c:v>0.99999981980085551</c:v>
                </c:pt>
                <c:pt idx="1">
                  <c:v>0.99985175439150431</c:v>
                </c:pt>
                <c:pt idx="2">
                  <c:v>0.99851455473664974</c:v>
                </c:pt>
                <c:pt idx="3">
                  <c:v>0.99515788158285468</c:v>
                </c:pt>
                <c:pt idx="4">
                  <c:v>0.99000339382782288</c:v>
                </c:pt>
                <c:pt idx="5">
                  <c:v>0.98363355390007789</c:v>
                </c:pt>
                <c:pt idx="6">
                  <c:v>0.97657529247530706</c:v>
                </c:pt>
                <c:pt idx="7">
                  <c:v>0.96920994621640266</c:v>
                </c:pt>
                <c:pt idx="8">
                  <c:v>0.96179016216870483</c:v>
                </c:pt>
                <c:pt idx="9">
                  <c:v>0.95447525881304918</c:v>
                </c:pt>
                <c:pt idx="10">
                  <c:v>0.94736146789880737</c:v>
                </c:pt>
                <c:pt idx="11">
                  <c:v>0.94050364422104737</c:v>
                </c:pt>
                <c:pt idx="12">
                  <c:v>0.93392992422634291</c:v>
                </c:pt>
                <c:pt idx="13">
                  <c:v>0.92765139072559677</c:v>
                </c:pt>
                <c:pt idx="14">
                  <c:v>0.92166838944742402</c:v>
                </c:pt>
                <c:pt idx="15">
                  <c:v>0.91597464655283423</c:v>
                </c:pt>
                <c:pt idx="16">
                  <c:v>0.91055995066925988</c:v>
                </c:pt>
                <c:pt idx="17">
                  <c:v>0.90541189751513074</c:v>
                </c:pt>
                <c:pt idx="18">
                  <c:v>0.90051702043284654</c:v>
                </c:pt>
                <c:pt idx="19">
                  <c:v>0.89586151704464168</c:v>
                </c:pt>
                <c:pt idx="20">
                  <c:v>0.89143170934597238</c:v>
                </c:pt>
                <c:pt idx="21">
                  <c:v>0.88721432746428242</c:v>
                </c:pt>
                <c:pt idx="22">
                  <c:v>0.88319667673704183</c:v>
                </c:pt>
                <c:pt idx="23">
                  <c:v>0.87936672777704761</c:v>
                </c:pt>
                <c:pt idx="24">
                  <c:v>0.8757131560332736</c:v>
                </c:pt>
                <c:pt idx="25">
                  <c:v>0.87222534862780021</c:v>
                </c:pt>
                <c:pt idx="26">
                  <c:v>0.86889339042130553</c:v>
                </c:pt>
                <c:pt idx="27">
                  <c:v>0.86570803734374913</c:v>
                </c:pt>
                <c:pt idx="28">
                  <c:v>0.86266068238175209</c:v>
                </c:pt>
                <c:pt idx="29">
                  <c:v>0.85974331781966185</c:v>
                </c:pt>
                <c:pt idx="30">
                  <c:v>0.85694849611006463</c:v>
                </c:pt>
                <c:pt idx="31">
                  <c:v>0.85426929091699422</c:v>
                </c:pt>
                <c:pt idx="32">
                  <c:v>0.85169925930758406</c:v>
                </c:pt>
                <c:pt idx="33">
                  <c:v>0.84923240568188274</c:v>
                </c:pt>
                <c:pt idx="34">
                  <c:v>0.84686314776925409</c:v>
                </c:pt>
                <c:pt idx="35">
                  <c:v>0.84458628484441256</c:v>
                </c:pt>
                <c:pt idx="36">
                  <c:v>0.84239696820005772</c:v>
                </c:pt>
                <c:pt idx="37">
                  <c:v>0.84029067383787015</c:v>
                </c:pt>
                <c:pt idx="38">
                  <c:v>0.83826317729256361</c:v>
                </c:pt>
                <c:pt idx="39">
                  <c:v>0.83631053047591131</c:v>
                </c:pt>
                <c:pt idx="40">
                  <c:v>0.83442904041300003</c:v>
                </c:pt>
                <c:pt idx="41">
                  <c:v>0.83261524973712187</c:v>
                </c:pt>
                <c:pt idx="42">
                  <c:v>0.83086591880970118</c:v>
                </c:pt>
                <c:pt idx="43">
                  <c:v>0.82917800933538943</c:v>
                </c:pt>
                <c:pt idx="44">
                  <c:v>0.8275486693484928</c:v>
                </c:pt>
                <c:pt idx="45">
                  <c:v>0.82597521945425778</c:v>
                </c:pt>
                <c:pt idx="46">
                  <c:v>0.82445514021652566</c:v>
                </c:pt>
                <c:pt idx="47">
                  <c:v>0.82298606059144619</c:v>
                </c:pt>
                <c:pt idx="48">
                  <c:v>0.82156574731499932</c:v>
                </c:pt>
                <c:pt idx="49">
                  <c:v>0.82019209515983804</c:v>
                </c:pt>
                <c:pt idx="50">
                  <c:v>0.81886311798430178</c:v>
                </c:pt>
                <c:pt idx="51">
                  <c:v>0.81757694050332042</c:v>
                </c:pt>
                <c:pt idx="52">
                  <c:v>0.81633179071728235</c:v>
                </c:pt>
                <c:pt idx="53">
                  <c:v>0.8151259929408019</c:v>
                </c:pt>
                <c:pt idx="54">
                  <c:v>0.81395796137867293</c:v>
                </c:pt>
                <c:pt idx="55">
                  <c:v>0.81282619420118918</c:v>
                </c:pt>
                <c:pt idx="56">
                  <c:v>0.81172926807545942</c:v>
                </c:pt>
                <c:pt idx="57">
                  <c:v>0.81066583311337648</c:v>
                </c:pt>
                <c:pt idx="58">
                  <c:v>0.80963460820055988</c:v>
                </c:pt>
                <c:pt idx="59">
                  <c:v>0.80863437667389571</c:v>
                </c:pt>
                <c:pt idx="60">
                  <c:v>0.80766398231829306</c:v>
                </c:pt>
                <c:pt idx="61">
                  <c:v>0.80672232565597568</c:v>
                </c:pt>
                <c:pt idx="62">
                  <c:v>0.80580836050407034</c:v>
                </c:pt>
              </c:numCache>
            </c:numRef>
          </c:val>
          <c:smooth val="0"/>
          <c:extLst>
            <c:ext xmlns:c16="http://schemas.microsoft.com/office/drawing/2014/chart" uri="{C3380CC4-5D6E-409C-BE32-E72D297353CC}">
              <c16:uniqueId val="{00000002-1DBE-468E-BC62-0267AAA1D808}"/>
            </c:ext>
          </c:extLst>
        </c:ser>
        <c:dLbls>
          <c:showLegendKey val="0"/>
          <c:showVal val="0"/>
          <c:showCatName val="0"/>
          <c:showSerName val="0"/>
          <c:showPercent val="0"/>
          <c:showBubbleSize val="0"/>
        </c:dLbls>
        <c:smooth val="0"/>
        <c:axId val="1721268448"/>
        <c:axId val="1721273728"/>
      </c:lineChart>
      <c:dateAx>
        <c:axId val="172126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Days to Maturity</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273728"/>
        <c:crosses val="autoZero"/>
        <c:auto val="0"/>
        <c:lblOffset val="100"/>
        <c:baseTimeUnit val="days"/>
        <c:majorUnit val="5"/>
        <c:majorTimeUnit val="days"/>
      </c:dateAx>
      <c:valAx>
        <c:axId val="172127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Delta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268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Call Gamma</a:t>
            </a:r>
            <a:r>
              <a:rPr lang="en-US" altLang="zh-CN" baseline="0"/>
              <a:t> Over Time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1'!$E$78</c:f>
              <c:strCache>
                <c:ptCount val="1"/>
                <c:pt idx="0">
                  <c:v>In the money</c:v>
                </c:pt>
              </c:strCache>
            </c:strRef>
          </c:tx>
          <c:spPr>
            <a:ln w="28575" cap="rnd">
              <a:solidFill>
                <a:schemeClr val="accent1"/>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1'!$E$79:$E$141</c:f>
              <c:numCache>
                <c:formatCode>General</c:formatCode>
                <c:ptCount val="63"/>
                <c:pt idx="0">
                  <c:v>1.9724705802474113E-4</c:v>
                </c:pt>
                <c:pt idx="1">
                  <c:v>1.0010039523953893E-2</c:v>
                </c:pt>
                <c:pt idx="2">
                  <c:v>3.3956317506512672E-2</c:v>
                </c:pt>
                <c:pt idx="3">
                  <c:v>5.9927916967091939E-2</c:v>
                </c:pt>
                <c:pt idx="4">
                  <c:v>8.215067900985118E-2</c:v>
                </c:pt>
                <c:pt idx="5">
                  <c:v>9.9675179019541413E-2</c:v>
                </c:pt>
                <c:pt idx="6">
                  <c:v>0.11306431419872762</c:v>
                </c:pt>
                <c:pt idx="7">
                  <c:v>0.12315297243571437</c:v>
                </c:pt>
                <c:pt idx="8">
                  <c:v>0.13069316847975213</c:v>
                </c:pt>
                <c:pt idx="9">
                  <c:v>0.13628455574075427</c:v>
                </c:pt>
                <c:pt idx="10">
                  <c:v>0.14038585385117955</c:v>
                </c:pt>
                <c:pt idx="11">
                  <c:v>0.14334334170253815</c:v>
                </c:pt>
                <c:pt idx="12">
                  <c:v>0.14541805155292548</c:v>
                </c:pt>
                <c:pt idx="13">
                  <c:v>0.14680753669399765</c:v>
                </c:pt>
                <c:pt idx="14">
                  <c:v>0.14766226640918625</c:v>
                </c:pt>
                <c:pt idx="15">
                  <c:v>0.14809769450479413</c:v>
                </c:pt>
                <c:pt idx="16">
                  <c:v>0.14820308281684649</c:v>
                </c:pt>
                <c:pt idx="17">
                  <c:v>0.14804795792386374</c:v>
                </c:pt>
                <c:pt idx="18">
                  <c:v>0.14768685843547222</c:v>
                </c:pt>
                <c:pt idx="19">
                  <c:v>0.14716284890565656</c:v>
                </c:pt>
                <c:pt idx="20">
                  <c:v>0.14651014072438887</c:v>
                </c:pt>
                <c:pt idx="21">
                  <c:v>0.14575606260008189</c:v>
                </c:pt>
                <c:pt idx="22">
                  <c:v>0.1449225539479326</c:v>
                </c:pt>
                <c:pt idx="23">
                  <c:v>0.14402730561155863</c:v>
                </c:pt>
                <c:pt idx="24">
                  <c:v>0.14308463782891132</c:v>
                </c:pt>
                <c:pt idx="25">
                  <c:v>0.14210618088632349</c:v>
                </c:pt>
                <c:pt idx="26">
                  <c:v>0.14110140646036229</c:v>
                </c:pt>
                <c:pt idx="27">
                  <c:v>0.14007804512557998</c:v>
                </c:pt>
                <c:pt idx="28">
                  <c:v>0.13904241645252369</c:v>
                </c:pt>
                <c:pt idx="29">
                  <c:v>0.13799969152487546</c:v>
                </c:pt>
                <c:pt idx="30">
                  <c:v>0.1369541028636774</c:v>
                </c:pt>
                <c:pt idx="31">
                  <c:v>0.13590911316705556</c:v>
                </c:pt>
                <c:pt idx="32">
                  <c:v>0.13486755160776098</c:v>
                </c:pt>
                <c:pt idx="33">
                  <c:v>0.13383172443108493</c:v>
                </c:pt>
                <c:pt idx="34">
                  <c:v>0.13280350508549923</c:v>
                </c:pt>
                <c:pt idx="35">
                  <c:v>0.13178440797038696</c:v>
                </c:pt>
                <c:pt idx="36">
                  <c:v>0.1307756490070674</c:v>
                </c:pt>
                <c:pt idx="37">
                  <c:v>0.12977819556349307</c:v>
                </c:pt>
                <c:pt idx="38">
                  <c:v>0.12879280773986188</c:v>
                </c:pt>
                <c:pt idx="39">
                  <c:v>0.12782007261519082</c:v>
                </c:pt>
                <c:pt idx="40">
                  <c:v>0.12686043273625414</c:v>
                </c:pt>
                <c:pt idx="41">
                  <c:v>0.12591420987966723</c:v>
                </c:pt>
                <c:pt idx="42">
                  <c:v>0.1249816249198117</c:v>
                </c:pt>
                <c:pt idx="43">
                  <c:v>0.12406281447800301</c:v>
                </c:pt>
                <c:pt idx="44">
                  <c:v>0.12315784490283493</c:v>
                </c:pt>
                <c:pt idx="45">
                  <c:v>0.12226672403113034</c:v>
                </c:pt>
                <c:pt idx="46">
                  <c:v>0.12138941109808131</c:v>
                </c:pt>
                <c:pt idx="47">
                  <c:v>0.12052582509987683</c:v>
                </c:pt>
                <c:pt idx="48">
                  <c:v>0.11967585185919398</c:v>
                </c:pt>
                <c:pt idx="49">
                  <c:v>0.11883935000087514</c:v>
                </c:pt>
                <c:pt idx="50">
                  <c:v>0.11801615600996418</c:v>
                </c:pt>
                <c:pt idx="51">
                  <c:v>0.11720608851548474</c:v>
                </c:pt>
                <c:pt idx="52">
                  <c:v>0.11640895191968442</c:v>
                </c:pt>
                <c:pt idx="53">
                  <c:v>0.11562453947296827</c:v>
                </c:pt>
                <c:pt idx="54">
                  <c:v>0.11485263587862346</c:v>
                </c:pt>
                <c:pt idx="55">
                  <c:v>0.11409301949807049</c:v>
                </c:pt>
                <c:pt idx="56">
                  <c:v>0.11334546421626693</c:v>
                </c:pt>
                <c:pt idx="57">
                  <c:v>0.11260974101762748</c:v>
                </c:pt>
                <c:pt idx="58">
                  <c:v>0.11188561931508655</c:v>
                </c:pt>
                <c:pt idx="59">
                  <c:v>0.11117286806844869</c:v>
                </c:pt>
                <c:pt idx="60">
                  <c:v>0.11047125672272949</c:v>
                </c:pt>
                <c:pt idx="61">
                  <c:v>0.10978055599261319</c:v>
                </c:pt>
                <c:pt idx="62">
                  <c:v>0.10910053851529049</c:v>
                </c:pt>
              </c:numCache>
            </c:numRef>
          </c:val>
          <c:smooth val="0"/>
          <c:extLst>
            <c:ext xmlns:c16="http://schemas.microsoft.com/office/drawing/2014/chart" uri="{C3380CC4-5D6E-409C-BE32-E72D297353CC}">
              <c16:uniqueId val="{00000000-1E2F-4237-912B-E911177F0195}"/>
            </c:ext>
          </c:extLst>
        </c:ser>
        <c:ser>
          <c:idx val="1"/>
          <c:order val="1"/>
          <c:tx>
            <c:strRef>
              <c:f>'Question 1'!$F$78</c:f>
              <c:strCache>
                <c:ptCount val="1"/>
                <c:pt idx="0">
                  <c:v>At the money </c:v>
                </c:pt>
              </c:strCache>
            </c:strRef>
          </c:tx>
          <c:spPr>
            <a:ln w="28575" cap="rnd">
              <a:solidFill>
                <a:schemeClr val="accent2"/>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1'!$F$79:$F$141</c:f>
              <c:numCache>
                <c:formatCode>General</c:formatCode>
                <c:ptCount val="63"/>
                <c:pt idx="0">
                  <c:v>0.90435262366789937</c:v>
                </c:pt>
                <c:pt idx="1">
                  <c:v>0.63921699292146028</c:v>
                </c:pt>
                <c:pt idx="2">
                  <c:v>0.52170883191976491</c:v>
                </c:pt>
                <c:pt idx="3">
                  <c:v>0.45163160623499171</c:v>
                </c:pt>
                <c:pt idx="4">
                  <c:v>0.40378931955478975</c:v>
                </c:pt>
                <c:pt idx="5">
                  <c:v>0.36845945984126294</c:v>
                </c:pt>
                <c:pt idx="6">
                  <c:v>0.34099014137785472</c:v>
                </c:pt>
                <c:pt idx="7">
                  <c:v>0.31883893965596072</c:v>
                </c:pt>
                <c:pt idx="8">
                  <c:v>0.30048348088904037</c:v>
                </c:pt>
                <c:pt idx="9">
                  <c:v>0.28494914815948302</c:v>
                </c:pt>
                <c:pt idx="10">
                  <c:v>0.27157921403527896</c:v>
                </c:pt>
                <c:pt idx="11">
                  <c:v>0.2599128511680735</c:v>
                </c:pt>
                <c:pt idx="12">
                  <c:v>0.2496158778021362</c:v>
                </c:pt>
                <c:pt idx="13">
                  <c:v>0.24043925403588218</c:v>
                </c:pt>
                <c:pt idx="14">
                  <c:v>0.23219307704828829</c:v>
                </c:pt>
                <c:pt idx="15">
                  <c:v>0.22472966881597994</c:v>
                </c:pt>
                <c:pt idx="16">
                  <c:v>0.21793222311508981</c:v>
                </c:pt>
                <c:pt idx="17">
                  <c:v>0.21170697362544272</c:v>
                </c:pt>
                <c:pt idx="18">
                  <c:v>0.20597766123923011</c:v>
                </c:pt>
                <c:pt idx="19">
                  <c:v>0.20068154319481696</c:v>
                </c:pt>
                <c:pt idx="20">
                  <c:v>0.19576646067243303</c:v>
                </c:pt>
                <c:pt idx="21">
                  <c:v>0.19118864830870569</c:v>
                </c:pt>
                <c:pt idx="22">
                  <c:v>0.18691107352190711</c:v>
                </c:pt>
                <c:pt idx="23">
                  <c:v>0.1829021605673356</c:v>
                </c:pt>
                <c:pt idx="24">
                  <c:v>0.17913479823320708</c:v>
                </c:pt>
                <c:pt idx="25">
                  <c:v>0.17558555954737259</c:v>
                </c:pt>
                <c:pt idx="26">
                  <c:v>0.17223408195833098</c:v>
                </c:pt>
                <c:pt idx="27">
                  <c:v>0.16906257038909528</c:v>
                </c:pt>
                <c:pt idx="28">
                  <c:v>0.16605539537554903</c:v>
                </c:pt>
                <c:pt idx="29">
                  <c:v>0.16319876550898443</c:v>
                </c:pt>
                <c:pt idx="30">
                  <c:v>0.16048045847256584</c:v>
                </c:pt>
                <c:pt idx="31">
                  <c:v>0.15788959867366487</c:v>
                </c:pt>
                <c:pt idx="32">
                  <c:v>0.15541647222239785</c:v>
                </c:pt>
                <c:pt idx="33">
                  <c:v>0.15305237206268116</c:v>
                </c:pt>
                <c:pt idx="34">
                  <c:v>0.15078946761504841</c:v>
                </c:pt>
                <c:pt idx="35">
                  <c:v>0.14862069447407986</c:v>
                </c:pt>
                <c:pt idx="36">
                  <c:v>0.14653966061307322</c:v>
                </c:pt>
                <c:pt idx="37">
                  <c:v>0.14454056625346717</c:v>
                </c:pt>
                <c:pt idx="38">
                  <c:v>0.14261813510676025</c:v>
                </c:pt>
                <c:pt idx="39">
                  <c:v>0.14076755512922157</c:v>
                </c:pt>
                <c:pt idx="40">
                  <c:v>0.13898442727199584</c:v>
                </c:pt>
                <c:pt idx="41">
                  <c:v>0.13726472098181794</c:v>
                </c:pt>
                <c:pt idx="42">
                  <c:v>0.13560473542594728</c:v>
                </c:pt>
                <c:pt idx="43">
                  <c:v>0.13400106559089628</c:v>
                </c:pt>
                <c:pt idx="44">
                  <c:v>0.13245057254706002</c:v>
                </c:pt>
                <c:pt idx="45">
                  <c:v>0.13095035728740745</c:v>
                </c:pt>
                <c:pt idx="46">
                  <c:v>0.12949773764334155</c:v>
                </c:pt>
                <c:pt idx="47">
                  <c:v>0.12809022785888349</c:v>
                </c:pt>
                <c:pt idx="48">
                  <c:v>0.1267255204687715</c:v>
                </c:pt>
                <c:pt idx="49">
                  <c:v>0.1254014701794938</c:v>
                </c:pt>
                <c:pt idx="50">
                  <c:v>0.12411607949675307</c:v>
                </c:pt>
                <c:pt idx="51">
                  <c:v>0.12286748588003228</c:v>
                </c:pt>
                <c:pt idx="52">
                  <c:v>0.12165395023611518</c:v>
                </c:pt>
                <c:pt idx="53">
                  <c:v>0.12047384658966588</c:v>
                </c:pt>
                <c:pt idx="54">
                  <c:v>0.11932565279114826</c:v>
                </c:pt>
                <c:pt idx="55">
                  <c:v>0.11820794214115971</c:v>
                </c:pt>
                <c:pt idx="56">
                  <c:v>0.11711937582623537</c:v>
                </c:pt>
                <c:pt idx="57">
                  <c:v>0.11605869607480548</c:v>
                </c:pt>
                <c:pt idx="58">
                  <c:v>0.11502471995364499</c:v>
                </c:pt>
                <c:pt idx="59">
                  <c:v>0.11401633373515363</c:v>
                </c:pt>
                <c:pt idx="60">
                  <c:v>0.11303248777440257</c:v>
                </c:pt>
                <c:pt idx="61">
                  <c:v>0.11207219184230051</c:v>
                </c:pt>
                <c:pt idx="62">
                  <c:v>0.1111345108676427</c:v>
                </c:pt>
              </c:numCache>
            </c:numRef>
          </c:val>
          <c:smooth val="0"/>
          <c:extLst>
            <c:ext xmlns:c16="http://schemas.microsoft.com/office/drawing/2014/chart" uri="{C3380CC4-5D6E-409C-BE32-E72D297353CC}">
              <c16:uniqueId val="{00000001-1E2F-4237-912B-E911177F0195}"/>
            </c:ext>
          </c:extLst>
        </c:ser>
        <c:ser>
          <c:idx val="2"/>
          <c:order val="2"/>
          <c:tx>
            <c:strRef>
              <c:f>'Question 1'!$G$78</c:f>
              <c:strCache>
                <c:ptCount val="1"/>
                <c:pt idx="0">
                  <c:v>Out of the money</c:v>
                </c:pt>
              </c:strCache>
            </c:strRef>
          </c:tx>
          <c:spPr>
            <a:ln w="28575" cap="rnd">
              <a:solidFill>
                <a:schemeClr val="accent3"/>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1'!$G$79:$G$141</c:f>
              <c:numCache>
                <c:formatCode>General</c:formatCode>
                <c:ptCount val="63"/>
                <c:pt idx="0">
                  <c:v>2.1545879119119737E-6</c:v>
                </c:pt>
                <c:pt idx="1">
                  <c:v>9.183577021706186E-4</c:v>
                </c:pt>
                <c:pt idx="2">
                  <c:v>6.3324358394046655E-3</c:v>
                </c:pt>
                <c:pt idx="3">
                  <c:v>1.5933693569139366E-2</c:v>
                </c:pt>
                <c:pt idx="4">
                  <c:v>2.702219821916085E-2</c:v>
                </c:pt>
                <c:pt idx="5">
                  <c:v>3.7784298948411822E-2</c:v>
                </c:pt>
                <c:pt idx="6">
                  <c:v>4.7430804112740442E-2</c:v>
                </c:pt>
                <c:pt idx="7">
                  <c:v>5.5742671134543807E-2</c:v>
                </c:pt>
                <c:pt idx="8">
                  <c:v>6.2757929743819871E-2</c:v>
                </c:pt>
                <c:pt idx="9">
                  <c:v>6.8612088630664425E-2</c:v>
                </c:pt>
                <c:pt idx="10">
                  <c:v>7.3465153186271642E-2</c:v>
                </c:pt>
                <c:pt idx="11">
                  <c:v>7.7470959546029103E-2</c:v>
                </c:pt>
                <c:pt idx="12">
                  <c:v>8.0766030135932129E-2</c:v>
                </c:pt>
                <c:pt idx="13">
                  <c:v>8.3467048604712019E-2</c:v>
                </c:pt>
                <c:pt idx="14">
                  <c:v>8.5671891095160005E-2</c:v>
                </c:pt>
                <c:pt idx="15">
                  <c:v>8.7461913486088935E-2</c:v>
                </c:pt>
                <c:pt idx="16">
                  <c:v>8.8904484350501412E-2</c:v>
                </c:pt>
                <c:pt idx="17">
                  <c:v>9.0055350404167414E-2</c:v>
                </c:pt>
                <c:pt idx="18">
                  <c:v>9.0960693055049113E-2</c:v>
                </c:pt>
                <c:pt idx="19">
                  <c:v>9.1658854087522862E-2</c:v>
                </c:pt>
                <c:pt idx="20">
                  <c:v>9.2181756929161709E-2</c:v>
                </c:pt>
                <c:pt idx="21">
                  <c:v>9.2556065858632103E-2</c:v>
                </c:pt>
                <c:pt idx="22">
                  <c:v>9.2804127143789356E-2</c:v>
                </c:pt>
                <c:pt idx="23">
                  <c:v>9.2944732009621167E-2</c:v>
                </c:pt>
                <c:pt idx="24">
                  <c:v>9.2993735462830865E-2</c:v>
                </c:pt>
                <c:pt idx="25">
                  <c:v>9.2964559069794353E-2</c:v>
                </c:pt>
                <c:pt idx="26">
                  <c:v>9.2868600477680183E-2</c:v>
                </c:pt>
                <c:pt idx="27">
                  <c:v>9.2715567982598682E-2</c:v>
                </c:pt>
                <c:pt idx="28">
                  <c:v>9.251375477103041E-2</c:v>
                </c:pt>
                <c:pt idx="29">
                  <c:v>9.2270264497517823E-2</c:v>
                </c:pt>
                <c:pt idx="30">
                  <c:v>9.1991197497151886E-2</c:v>
                </c:pt>
                <c:pt idx="31">
                  <c:v>9.1681805054592808E-2</c:v>
                </c:pt>
                <c:pt idx="32">
                  <c:v>9.1346617665106725E-2</c:v>
                </c:pt>
                <c:pt idx="33">
                  <c:v>9.0989552046626482E-2</c:v>
                </c:pt>
                <c:pt idx="34">
                  <c:v>9.0614000729776933E-2</c:v>
                </c:pt>
                <c:pt idx="35">
                  <c:v>9.0222907313098108E-2</c:v>
                </c:pt>
                <c:pt idx="36">
                  <c:v>8.9818829882280571E-2</c:v>
                </c:pt>
                <c:pt idx="37">
                  <c:v>8.9403994622878333E-2</c:v>
                </c:pt>
                <c:pt idx="38">
                  <c:v>8.8980341280458661E-2</c:v>
                </c:pt>
                <c:pt idx="39">
                  <c:v>8.8549561820771894E-2</c:v>
                </c:pt>
                <c:pt idx="40">
                  <c:v>8.8113133399841642E-2</c:v>
                </c:pt>
                <c:pt idx="41">
                  <c:v>8.7672346557806591E-2</c:v>
                </c:pt>
                <c:pt idx="42">
                  <c:v>8.7228329391402556E-2</c:v>
                </c:pt>
                <c:pt idx="43">
                  <c:v>8.6782068330693435E-2</c:v>
                </c:pt>
                <c:pt idx="44">
                  <c:v>8.6334426040161893E-2</c:v>
                </c:pt>
                <c:pt idx="45">
                  <c:v>8.5886156877893499E-2</c:v>
                </c:pt>
                <c:pt idx="46">
                  <c:v>8.5437920275641246E-2</c:v>
                </c:pt>
                <c:pt idx="47">
                  <c:v>8.4990292344100479E-2</c:v>
                </c:pt>
                <c:pt idx="48">
                  <c:v>8.4543775959408693E-2</c:v>
                </c:pt>
                <c:pt idx="49">
                  <c:v>8.4098809546831119E-2</c:v>
                </c:pt>
                <c:pt idx="50">
                  <c:v>8.3655774744293046E-2</c:v>
                </c:pt>
                <c:pt idx="51">
                  <c:v>8.3215003100651039E-2</c:v>
                </c:pt>
                <c:pt idx="52">
                  <c:v>8.2776781940380101E-2</c:v>
                </c:pt>
                <c:pt idx="53">
                  <c:v>8.2341359506886896E-2</c:v>
                </c:pt>
                <c:pt idx="54">
                  <c:v>8.1908949480298435E-2</c:v>
                </c:pt>
                <c:pt idx="55">
                  <c:v>8.1479734951783581E-2</c:v>
                </c:pt>
                <c:pt idx="56">
                  <c:v>8.1053871924815862E-2</c:v>
                </c:pt>
                <c:pt idx="57">
                  <c:v>8.0631492403917857E-2</c:v>
                </c:pt>
                <c:pt idx="58">
                  <c:v>8.0212707123050966E-2</c:v>
                </c:pt>
                <c:pt idx="59">
                  <c:v>7.9797607958688621E-2</c:v>
                </c:pt>
                <c:pt idx="60">
                  <c:v>7.9386270066531164E-2</c:v>
                </c:pt>
                <c:pt idx="61">
                  <c:v>7.8978753775630003E-2</c:v>
                </c:pt>
                <c:pt idx="62">
                  <c:v>7.8575106269237457E-2</c:v>
                </c:pt>
              </c:numCache>
            </c:numRef>
          </c:val>
          <c:smooth val="0"/>
          <c:extLst>
            <c:ext xmlns:c16="http://schemas.microsoft.com/office/drawing/2014/chart" uri="{C3380CC4-5D6E-409C-BE32-E72D297353CC}">
              <c16:uniqueId val="{00000002-1E2F-4237-912B-E911177F0195}"/>
            </c:ext>
          </c:extLst>
        </c:ser>
        <c:dLbls>
          <c:showLegendKey val="0"/>
          <c:showVal val="0"/>
          <c:showCatName val="0"/>
          <c:showSerName val="0"/>
          <c:showPercent val="0"/>
          <c:showBubbleSize val="0"/>
        </c:dLbls>
        <c:smooth val="0"/>
        <c:axId val="1404311104"/>
        <c:axId val="1195805728"/>
      </c:lineChart>
      <c:dateAx>
        <c:axId val="14043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Days</a:t>
                </a:r>
                <a:r>
                  <a:rPr lang="en-US" altLang="zh-CN" baseline="0"/>
                  <a:t> to Maturity</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05728"/>
        <c:crosses val="autoZero"/>
        <c:auto val="0"/>
        <c:lblOffset val="100"/>
        <c:baseTimeUnit val="days"/>
        <c:majorUnit val="5"/>
        <c:majorTimeUnit val="days"/>
      </c:dateAx>
      <c:valAx>
        <c:axId val="119580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Gamma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1110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Call Vega</a:t>
            </a:r>
            <a:r>
              <a:rPr lang="en-US" altLang="zh-CN" baseline="0"/>
              <a:t> Over Time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1'!$H$78</c:f>
              <c:strCache>
                <c:ptCount val="1"/>
                <c:pt idx="0">
                  <c:v>In the money</c:v>
                </c:pt>
              </c:strCache>
            </c:strRef>
          </c:tx>
          <c:spPr>
            <a:ln w="28575" cap="rnd">
              <a:solidFill>
                <a:schemeClr val="accent1"/>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1'!$H$79:$H$141</c:f>
              <c:numCache>
                <c:formatCode>General</c:formatCode>
                <c:ptCount val="63"/>
                <c:pt idx="0">
                  <c:v>5.4790849451316987E-5</c:v>
                </c:pt>
                <c:pt idx="1">
                  <c:v>5.5611330688632729E-3</c:v>
                </c:pt>
                <c:pt idx="2">
                  <c:v>2.8296931255427218E-2</c:v>
                </c:pt>
                <c:pt idx="3">
                  <c:v>6.6586574407879948E-2</c:v>
                </c:pt>
                <c:pt idx="4">
                  <c:v>0.11409816529145994</c:v>
                </c:pt>
                <c:pt idx="5">
                  <c:v>0.1661252983659024</c:v>
                </c:pt>
                <c:pt idx="6">
                  <c:v>0.21984727760863701</c:v>
                </c:pt>
                <c:pt idx="7">
                  <c:v>0.2736732720793652</c:v>
                </c:pt>
                <c:pt idx="8">
                  <c:v>0.32673292119938024</c:v>
                </c:pt>
                <c:pt idx="9">
                  <c:v>0.37856821039098409</c:v>
                </c:pt>
                <c:pt idx="10">
                  <c:v>0.42895677565638185</c:v>
                </c:pt>
                <c:pt idx="11">
                  <c:v>0.47781113900846039</c:v>
                </c:pt>
                <c:pt idx="12">
                  <c:v>0.52512074171889767</c:v>
                </c:pt>
                <c:pt idx="13">
                  <c:v>0.57091819825443535</c:v>
                </c:pt>
                <c:pt idx="14">
                  <c:v>0.61525944337160954</c:v>
                </c:pt>
                <c:pt idx="15">
                  <c:v>0.65821197557686295</c:v>
                </c:pt>
                <c:pt idx="16">
                  <c:v>0.69984789107955281</c:v>
                </c:pt>
                <c:pt idx="17">
                  <c:v>0.74023978961931869</c:v>
                </c:pt>
                <c:pt idx="18">
                  <c:v>0.77945841952054773</c:v>
                </c:pt>
                <c:pt idx="19">
                  <c:v>0.81757138280920305</c:v>
                </c:pt>
                <c:pt idx="20">
                  <c:v>0.8546424875589349</c:v>
                </c:pt>
                <c:pt idx="21">
                  <c:v>0.89073149366716697</c:v>
                </c:pt>
                <c:pt idx="22">
                  <c:v>0.92589409466734707</c:v>
                </c:pt>
                <c:pt idx="23">
                  <c:v>0.96018203741039099</c:v>
                </c:pt>
                <c:pt idx="24">
                  <c:v>0.99364331825632857</c:v>
                </c:pt>
                <c:pt idx="25">
                  <c:v>1.0263224175123362</c:v>
                </c:pt>
                <c:pt idx="26">
                  <c:v>1.058260548452717</c:v>
                </c:pt>
                <c:pt idx="27">
                  <c:v>1.0894959065322887</c:v>
                </c:pt>
                <c:pt idx="28">
                  <c:v>1.1200639103119963</c:v>
                </c:pt>
                <c:pt idx="29">
                  <c:v>1.1499974293739621</c:v>
                </c:pt>
                <c:pt idx="30">
                  <c:v>1.1793269968816666</c:v>
                </c:pt>
                <c:pt idx="31">
                  <c:v>1.2080810059293827</c:v>
                </c:pt>
                <c:pt idx="32">
                  <c:v>1.2362858897378091</c:v>
                </c:pt>
                <c:pt idx="33">
                  <c:v>1.2639662862935794</c:v>
                </c:pt>
                <c:pt idx="34">
                  <c:v>1.2911451883312426</c:v>
                </c:pt>
                <c:pt idx="35">
                  <c:v>1.3178440797038695</c:v>
                </c:pt>
                <c:pt idx="36">
                  <c:v>1.344083059239304</c:v>
                </c:pt>
                <c:pt idx="37">
                  <c:v>1.3698809531702045</c:v>
                </c:pt>
                <c:pt idx="38">
                  <c:v>1.3952554171818372</c:v>
                </c:pt>
                <c:pt idx="39">
                  <c:v>1.4202230290576758</c:v>
                </c:pt>
                <c:pt idx="40">
                  <c:v>1.4447993728295614</c:v>
                </c:pt>
                <c:pt idx="41">
                  <c:v>1.4689991152627844</c:v>
                </c:pt>
                <c:pt idx="42">
                  <c:v>1.4928360754310843</c:v>
                </c:pt>
                <c:pt idx="43">
                  <c:v>1.5163232880644808</c:v>
                </c:pt>
                <c:pt idx="44">
                  <c:v>1.5394730612854368</c:v>
                </c:pt>
                <c:pt idx="45">
                  <c:v>1.5622970292866654</c:v>
                </c:pt>
                <c:pt idx="46">
                  <c:v>1.5848062004471728</c:v>
                </c:pt>
                <c:pt idx="47">
                  <c:v>1.6070110013316907</c:v>
                </c:pt>
                <c:pt idx="48">
                  <c:v>1.6289213169723624</c:v>
                </c:pt>
                <c:pt idx="49">
                  <c:v>1.6505465277899325</c:v>
                </c:pt>
                <c:pt idx="50">
                  <c:v>1.6718955434744927</c:v>
                </c:pt>
                <c:pt idx="51">
                  <c:v>1.6929768341125573</c:v>
                </c:pt>
                <c:pt idx="52">
                  <c:v>1.7137984588175759</c:v>
                </c:pt>
                <c:pt idx="53">
                  <c:v>1.7343680920945239</c:v>
                </c:pt>
                <c:pt idx="54">
                  <c:v>1.7546930481456362</c:v>
                </c:pt>
                <c:pt idx="55">
                  <c:v>1.7747803033033187</c:v>
                </c:pt>
                <c:pt idx="56">
                  <c:v>1.7946365167575598</c:v>
                </c:pt>
                <c:pt idx="57">
                  <c:v>1.8142680497284425</c:v>
                </c:pt>
                <c:pt idx="58">
                  <c:v>1.833680983219474</c:v>
                </c:pt>
                <c:pt idx="59">
                  <c:v>1.8528811344741447</c:v>
                </c:pt>
                <c:pt idx="60">
                  <c:v>1.8718740722462499</c:v>
                </c:pt>
                <c:pt idx="61">
                  <c:v>1.890665130983894</c:v>
                </c:pt>
                <c:pt idx="62">
                  <c:v>1.9092594240175838</c:v>
                </c:pt>
              </c:numCache>
            </c:numRef>
          </c:val>
          <c:smooth val="0"/>
          <c:extLst>
            <c:ext xmlns:c16="http://schemas.microsoft.com/office/drawing/2014/chart" uri="{C3380CC4-5D6E-409C-BE32-E72D297353CC}">
              <c16:uniqueId val="{00000000-AEDF-45AF-BFE2-986BCF1C0840}"/>
            </c:ext>
          </c:extLst>
        </c:ser>
        <c:ser>
          <c:idx val="1"/>
          <c:order val="1"/>
          <c:tx>
            <c:strRef>
              <c:f>'Question 1'!$I$78</c:f>
              <c:strCache>
                <c:ptCount val="1"/>
                <c:pt idx="0">
                  <c:v>At the money </c:v>
                </c:pt>
              </c:strCache>
            </c:strRef>
          </c:tx>
          <c:spPr>
            <a:ln w="28575" cap="rnd">
              <a:solidFill>
                <a:schemeClr val="accent2"/>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1'!$I$79:$I$141</c:f>
              <c:numCache>
                <c:formatCode>General</c:formatCode>
                <c:ptCount val="63"/>
                <c:pt idx="0">
                  <c:v>0.25120906212997207</c:v>
                </c:pt>
                <c:pt idx="1">
                  <c:v>0.35512055162303346</c:v>
                </c:pt>
                <c:pt idx="2">
                  <c:v>0.4347573599331373</c:v>
                </c:pt>
                <c:pt idx="3">
                  <c:v>0.50181289581665756</c:v>
                </c:pt>
                <c:pt idx="4">
                  <c:v>0.5608184993816524</c:v>
                </c:pt>
                <c:pt idx="5">
                  <c:v>0.61409909973543819</c:v>
                </c:pt>
                <c:pt idx="6">
                  <c:v>0.66303638601249515</c:v>
                </c:pt>
                <c:pt idx="7">
                  <c:v>0.70853097701324597</c:v>
                </c:pt>
                <c:pt idx="8">
                  <c:v>0.75120870222260083</c:v>
                </c:pt>
                <c:pt idx="9">
                  <c:v>0.7915254115541196</c:v>
                </c:pt>
                <c:pt idx="10">
                  <c:v>0.82982537621890773</c:v>
                </c:pt>
                <c:pt idx="11">
                  <c:v>0.86637617056024485</c:v>
                </c:pt>
                <c:pt idx="12">
                  <c:v>0.90139066984104754</c:v>
                </c:pt>
                <c:pt idx="13">
                  <c:v>0.93504154347287505</c:v>
                </c:pt>
                <c:pt idx="14">
                  <c:v>0.9674711543678679</c:v>
                </c:pt>
                <c:pt idx="15">
                  <c:v>0.99879852807102221</c:v>
                </c:pt>
                <c:pt idx="16">
                  <c:v>1.0291243869323685</c:v>
                </c:pt>
                <c:pt idx="17">
                  <c:v>1.0585348681272138</c:v>
                </c:pt>
                <c:pt idx="18">
                  <c:v>1.0871043232070476</c:v>
                </c:pt>
                <c:pt idx="19">
                  <c:v>1.1148974621934273</c:v>
                </c:pt>
                <c:pt idx="20">
                  <c:v>1.1419710205891922</c:v>
                </c:pt>
                <c:pt idx="21">
                  <c:v>1.1683750729976456</c:v>
                </c:pt>
                <c:pt idx="22">
                  <c:v>1.1941540808344064</c:v>
                </c:pt>
                <c:pt idx="23">
                  <c:v>1.219347737115571</c:v>
                </c:pt>
                <c:pt idx="24">
                  <c:v>1.2439916543972713</c:v>
                </c:pt>
                <c:pt idx="25">
                  <c:v>1.2681179300643575</c:v>
                </c:pt>
                <c:pt idx="26">
                  <c:v>1.2917556146874822</c:v>
                </c:pt>
                <c:pt idx="27">
                  <c:v>1.3149311030262965</c:v>
                </c:pt>
                <c:pt idx="28">
                  <c:v>1.3376684627474784</c:v>
                </c:pt>
                <c:pt idx="29">
                  <c:v>1.3599897125748703</c:v>
                </c:pt>
                <c:pt idx="30">
                  <c:v>1.381915059069317</c:v>
                </c:pt>
                <c:pt idx="31">
                  <c:v>1.4034630993214654</c:v>
                </c:pt>
                <c:pt idx="32">
                  <c:v>1.4246509953719801</c:v>
                </c:pt>
                <c:pt idx="33">
                  <c:v>1.4454946250364331</c:v>
                </c:pt>
                <c:pt idx="34">
                  <c:v>1.4660087129240817</c:v>
                </c:pt>
                <c:pt idx="35">
                  <c:v>1.4862069447407984</c:v>
                </c:pt>
                <c:pt idx="36">
                  <c:v>1.5061020674121417</c:v>
                </c:pt>
                <c:pt idx="37">
                  <c:v>1.5257059771199308</c:v>
                </c:pt>
                <c:pt idx="38">
                  <c:v>1.5450297969899027</c:v>
                </c:pt>
                <c:pt idx="39">
                  <c:v>1.5640839458802398</c:v>
                </c:pt>
                <c:pt idx="40">
                  <c:v>1.5828781994866195</c:v>
                </c:pt>
                <c:pt idx="41">
                  <c:v>1.6014217447878758</c:v>
                </c:pt>
                <c:pt idx="42">
                  <c:v>1.6197232286988148</c:v>
                </c:pt>
                <c:pt idx="43">
                  <c:v>1.6377908016665097</c:v>
                </c:pt>
                <c:pt idx="44">
                  <c:v>1.6556321568382504</c:v>
                </c:pt>
                <c:pt idx="45">
                  <c:v>1.6732545653390949</c:v>
                </c:pt>
                <c:pt idx="46">
                  <c:v>1.6906649081214038</c:v>
                </c:pt>
                <c:pt idx="47">
                  <c:v>1.707869704785113</c:v>
                </c:pt>
                <c:pt idx="48">
                  <c:v>1.7248751397138342</c:v>
                </c:pt>
                <c:pt idx="49">
                  <c:v>1.7416870858263025</c:v>
                </c:pt>
                <c:pt idx="50">
                  <c:v>1.7583111262040019</c:v>
                </c:pt>
                <c:pt idx="51">
                  <c:v>1.7747525738226886</c:v>
                </c:pt>
                <c:pt idx="52">
                  <c:v>1.7910164895872509</c:v>
                </c:pt>
                <c:pt idx="53">
                  <c:v>1.8071076988449883</c:v>
                </c:pt>
                <c:pt idx="54">
                  <c:v>1.8230308065314318</c:v>
                </c:pt>
                <c:pt idx="55">
                  <c:v>1.8387902110847065</c:v>
                </c:pt>
                <c:pt idx="56">
                  <c:v>1.8543901172487269</c:v>
                </c:pt>
                <c:pt idx="57">
                  <c:v>1.8698345478718659</c:v>
                </c:pt>
                <c:pt idx="58">
                  <c:v>1.8851273547958485</c:v>
                </c:pt>
                <c:pt idx="59">
                  <c:v>1.9002722289192273</c:v>
                </c:pt>
                <c:pt idx="60">
                  <c:v>1.9152727095107105</c:v>
                </c:pt>
                <c:pt idx="61">
                  <c:v>1.93013219283962</c:v>
                </c:pt>
                <c:pt idx="62">
                  <c:v>1.9448539401837472</c:v>
                </c:pt>
              </c:numCache>
            </c:numRef>
          </c:val>
          <c:smooth val="0"/>
          <c:extLst>
            <c:ext xmlns:c16="http://schemas.microsoft.com/office/drawing/2014/chart" uri="{C3380CC4-5D6E-409C-BE32-E72D297353CC}">
              <c16:uniqueId val="{00000001-AEDF-45AF-BFE2-986BCF1C0840}"/>
            </c:ext>
          </c:extLst>
        </c:ser>
        <c:ser>
          <c:idx val="2"/>
          <c:order val="2"/>
          <c:tx>
            <c:strRef>
              <c:f>'Question 1'!$J$78</c:f>
              <c:strCache>
                <c:ptCount val="1"/>
                <c:pt idx="0">
                  <c:v>Out of the money</c:v>
                </c:pt>
              </c:strCache>
            </c:strRef>
          </c:tx>
          <c:spPr>
            <a:ln w="28575" cap="rnd">
              <a:solidFill>
                <a:schemeClr val="accent3"/>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1'!$J$79:$J$141</c:f>
              <c:numCache>
                <c:formatCode>General</c:formatCode>
                <c:ptCount val="63"/>
                <c:pt idx="0">
                  <c:v>5.9849664219777061E-7</c:v>
                </c:pt>
                <c:pt idx="1">
                  <c:v>5.1019872342812145E-4</c:v>
                </c:pt>
                <c:pt idx="2">
                  <c:v>5.2770298661705536E-3</c:v>
                </c:pt>
                <c:pt idx="3">
                  <c:v>1.7704103965710413E-2</c:v>
                </c:pt>
                <c:pt idx="4">
                  <c:v>3.7530830859945616E-2</c:v>
                </c:pt>
                <c:pt idx="5">
                  <c:v>6.2973831580686382E-2</c:v>
                </c:pt>
                <c:pt idx="6">
                  <c:v>9.2226563552550836E-2</c:v>
                </c:pt>
                <c:pt idx="7">
                  <c:v>0.12387260252120844</c:v>
                </c:pt>
                <c:pt idx="8">
                  <c:v>0.15689482435954966</c:v>
                </c:pt>
                <c:pt idx="9">
                  <c:v>0.19058913508517897</c:v>
                </c:pt>
                <c:pt idx="10">
                  <c:v>0.2244768569580522</c:v>
                </c:pt>
                <c:pt idx="11">
                  <c:v>0.25823653182009693</c:v>
                </c:pt>
                <c:pt idx="12">
                  <c:v>0.29165510882419937</c:v>
                </c:pt>
                <c:pt idx="13">
                  <c:v>0.3245940779072134</c:v>
                </c:pt>
                <c:pt idx="14">
                  <c:v>0.35696621289650005</c:v>
                </c:pt>
                <c:pt idx="15">
                  <c:v>0.38871961549372869</c:v>
                </c:pt>
                <c:pt idx="16">
                  <c:v>0.4198267316551455</c:v>
                </c:pt>
                <c:pt idx="17">
                  <c:v>0.45027675202083711</c:v>
                </c:pt>
                <c:pt idx="18">
                  <c:v>0.48007032445720355</c:v>
                </c:pt>
                <c:pt idx="19">
                  <c:v>0.50921585604179354</c:v>
                </c:pt>
                <c:pt idx="20">
                  <c:v>0.53772691542010986</c:v>
                </c:pt>
                <c:pt idx="21">
                  <c:v>0.56562040246941825</c:v>
                </c:pt>
                <c:pt idx="22">
                  <c:v>0.59291525675198753</c:v>
                </c:pt>
                <c:pt idx="23">
                  <c:v>0.61963154673080778</c:v>
                </c:pt>
                <c:pt idx="24">
                  <c:v>0.64578982960299214</c:v>
                </c:pt>
                <c:pt idx="25">
                  <c:v>0.67141070439295902</c:v>
                </c:pt>
                <c:pt idx="26">
                  <c:v>0.69651450358260136</c:v>
                </c:pt>
                <c:pt idx="27">
                  <c:v>0.72112108430910071</c:v>
                </c:pt>
                <c:pt idx="28">
                  <c:v>0.74524969121107831</c:v>
                </c:pt>
                <c:pt idx="29">
                  <c:v>0.76891887081264854</c:v>
                </c:pt>
                <c:pt idx="30">
                  <c:v>0.79214642289214121</c:v>
                </c:pt>
                <c:pt idx="31">
                  <c:v>0.81494937826304725</c:v>
                </c:pt>
                <c:pt idx="32">
                  <c:v>0.83734399526347825</c:v>
                </c:pt>
                <c:pt idx="33">
                  <c:v>0.85934576932925</c:v>
                </c:pt>
                <c:pt idx="34">
                  <c:v>0.88096945153949791</c:v>
                </c:pt>
                <c:pt idx="35">
                  <c:v>0.902229073130981</c:v>
                </c:pt>
                <c:pt idx="36">
                  <c:v>0.92313797379010609</c:v>
                </c:pt>
                <c:pt idx="37">
                  <c:v>0.94370883213038226</c:v>
                </c:pt>
                <c:pt idx="38">
                  <c:v>0.96395369720496893</c:v>
                </c:pt>
                <c:pt idx="39">
                  <c:v>0.98388402023079891</c:v>
                </c:pt>
                <c:pt idx="40">
                  <c:v>1.003510685942641</c:v>
                </c:pt>
                <c:pt idx="41">
                  <c:v>1.0228440431744101</c:v>
                </c:pt>
                <c:pt idx="42">
                  <c:v>1.0418939343973084</c:v>
                </c:pt>
                <c:pt idx="43">
                  <c:v>1.0606697240418084</c:v>
                </c:pt>
                <c:pt idx="44">
                  <c:v>1.0791803255020238</c:v>
                </c:pt>
                <c:pt idx="45">
                  <c:v>1.0974342267730837</c:v>
                </c:pt>
                <c:pt idx="46">
                  <c:v>1.1154395147097607</c:v>
                </c:pt>
                <c:pt idx="47">
                  <c:v>1.1332038979213397</c:v>
                </c:pt>
                <c:pt idx="48">
                  <c:v>1.1507347283363958</c:v>
                </c:pt>
                <c:pt idx="49">
                  <c:v>1.1680390214837653</c:v>
                </c:pt>
                <c:pt idx="50">
                  <c:v>1.1851234755441513</c:v>
                </c:pt>
                <c:pt idx="51">
                  <c:v>1.2019944892316261</c:v>
                </c:pt>
                <c:pt idx="52">
                  <c:v>1.2186581785667068</c:v>
                </c:pt>
                <c:pt idx="53">
                  <c:v>1.2351203926033034</c:v>
                </c:pt>
                <c:pt idx="54">
                  <c:v>1.2513867281712261</c:v>
                </c:pt>
                <c:pt idx="55">
                  <c:v>1.2674625436944111</c:v>
                </c:pt>
                <c:pt idx="56">
                  <c:v>1.283352972142918</c:v>
                </c:pt>
                <c:pt idx="57">
                  <c:v>1.299062933174232</c:v>
                </c:pt>
                <c:pt idx="58">
                  <c:v>1.3145971445166689</c:v>
                </c:pt>
                <c:pt idx="59">
                  <c:v>1.3299601326448103</c:v>
                </c:pt>
                <c:pt idx="60">
                  <c:v>1.3451562427940005</c:v>
                </c:pt>
                <c:pt idx="61">
                  <c:v>1.3601896483580724</c:v>
                </c:pt>
                <c:pt idx="62">
                  <c:v>1.3750643597116554</c:v>
                </c:pt>
              </c:numCache>
            </c:numRef>
          </c:val>
          <c:smooth val="0"/>
          <c:extLst>
            <c:ext xmlns:c16="http://schemas.microsoft.com/office/drawing/2014/chart" uri="{C3380CC4-5D6E-409C-BE32-E72D297353CC}">
              <c16:uniqueId val="{00000002-AEDF-45AF-BFE2-986BCF1C0840}"/>
            </c:ext>
          </c:extLst>
        </c:ser>
        <c:dLbls>
          <c:showLegendKey val="0"/>
          <c:showVal val="0"/>
          <c:showCatName val="0"/>
          <c:showSerName val="0"/>
          <c:showPercent val="0"/>
          <c:showBubbleSize val="0"/>
        </c:dLbls>
        <c:smooth val="0"/>
        <c:axId val="1512433376"/>
        <c:axId val="1512430496"/>
      </c:lineChart>
      <c:dateAx>
        <c:axId val="151243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Days</a:t>
                </a:r>
                <a:r>
                  <a:rPr lang="en-US" altLang="zh-CN" baseline="0"/>
                  <a:t> to Maturity</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30496"/>
        <c:crosses val="autoZero"/>
        <c:auto val="0"/>
        <c:lblOffset val="100"/>
        <c:baseTimeUnit val="days"/>
        <c:majorUnit val="5"/>
        <c:majorTimeUnit val="days"/>
      </c:dateAx>
      <c:valAx>
        <c:axId val="151243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Vega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33376"/>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Call Theta Over Time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1'!$K$78</c:f>
              <c:strCache>
                <c:ptCount val="1"/>
                <c:pt idx="0">
                  <c:v>In the money</c:v>
                </c:pt>
              </c:strCache>
            </c:strRef>
          </c:tx>
          <c:spPr>
            <a:ln w="28575" cap="rnd">
              <a:solidFill>
                <a:schemeClr val="accent1"/>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1'!$K$79:$K$141</c:f>
              <c:numCache>
                <c:formatCode>General</c:formatCode>
                <c:ptCount val="63"/>
                <c:pt idx="0">
                  <c:v>-4.8494329795859114E-3</c:v>
                </c:pt>
                <c:pt idx="1">
                  <c:v>-0.24689652381575472</c:v>
                </c:pt>
                <c:pt idx="2">
                  <c:v>-0.84006454106635819</c:v>
                </c:pt>
                <c:pt idx="3">
                  <c:v>-1.4868460549682043</c:v>
                </c:pt>
                <c:pt idx="4">
                  <c:v>-2.0437910851643433</c:v>
                </c:pt>
                <c:pt idx="5">
                  <c:v>-2.4862981220072311</c:v>
                </c:pt>
                <c:pt idx="6">
                  <c:v>-2.8274264580978001</c:v>
                </c:pt>
                <c:pt idx="7">
                  <c:v>-3.0872658079882283</c:v>
                </c:pt>
                <c:pt idx="8">
                  <c:v>-3.2840757237504077</c:v>
                </c:pt>
                <c:pt idx="9">
                  <c:v>-3.4324889371051999</c:v>
                </c:pt>
                <c:pt idx="10">
                  <c:v>-3.5437403150175637</c:v>
                </c:pt>
                <c:pt idx="11">
                  <c:v>-3.6263375018395738</c:v>
                </c:pt>
                <c:pt idx="12">
                  <c:v>-3.6867124018907038</c:v>
                </c:pt>
                <c:pt idx="13">
                  <c:v>-3.7297465461982857</c:v>
                </c:pt>
                <c:pt idx="14">
                  <c:v>-3.7591685510975701</c:v>
                </c:pt>
                <c:pt idx="15">
                  <c:v>-3.7778476274416883</c:v>
                </c:pt>
                <c:pt idx="16">
                  <c:v>-3.7880087189827543</c:v>
                </c:pt>
                <c:pt idx="17">
                  <c:v>-3.7913902788090224</c:v>
                </c:pt>
                <c:pt idx="18">
                  <c:v>-3.7893605046125534</c:v>
                </c:pt>
                <c:pt idx="19">
                  <c:v>-3.7830035350221469</c:v>
                </c:pt>
                <c:pt idx="20">
                  <c:v>-3.7731838544818515</c:v>
                </c:pt>
                <c:pt idx="21">
                  <c:v>-3.7605947992835613</c:v>
                </c:pt>
                <c:pt idx="22">
                  <c:v>-3.745795382465503</c:v>
                </c:pt>
                <c:pt idx="23">
                  <c:v>-3.7292384707701318</c:v>
                </c:pt>
                <c:pt idx="24">
                  <c:v>-3.7112925088457955</c:v>
                </c:pt>
                <c:pt idx="25">
                  <c:v>-3.6922583908152329</c:v>
                </c:pt>
                <c:pt idx="26">
                  <c:v>-3.6723826544208293</c:v>
                </c:pt>
                <c:pt idx="27">
                  <c:v>-3.6518678675213545</c:v>
                </c:pt>
                <c:pt idx="28">
                  <c:v>-3.6308808555811423</c:v>
                </c:pt>
                <c:pt idx="29">
                  <c:v>-3.6095592575014463</c:v>
                </c:pt>
                <c:pt idx="30">
                  <c:v>-3.5880167786203336</c:v>
                </c:pt>
                <c:pt idx="31">
                  <c:v>-3.5663474219668743</c:v>
                </c:pt>
                <c:pt idx="32">
                  <c:v>-3.5446289134320588</c:v>
                </c:pt>
                <c:pt idx="33">
                  <c:v>-3.5229254873927793</c:v>
                </c:pt>
                <c:pt idx="34">
                  <c:v>-3.5012901621853372</c:v>
                </c:pt>
                <c:pt idx="35">
                  <c:v>-3.4797666065625199</c:v>
                </c:pt>
                <c:pt idx="36">
                  <c:v>-3.4583906766254211</c:v>
                </c:pt>
                <c:pt idx="37">
                  <c:v>-3.4371916860470511</c:v>
                </c:pt>
                <c:pt idx="38">
                  <c:v>-3.4161934594838721</c:v>
                </c:pt>
                <c:pt idx="39">
                  <c:v>-3.3954152090030405</c:v>
                </c:pt>
                <c:pt idx="40">
                  <c:v>-3.3748722654656609</c:v>
                </c:pt>
                <c:pt idx="41">
                  <c:v>-3.3545766905957084</c:v>
                </c:pt>
                <c:pt idx="42">
                  <c:v>-3.3345377905499252</c:v>
                </c:pt>
                <c:pt idx="43">
                  <c:v>-3.3147625478972031</c:v>
                </c:pt>
                <c:pt idx="44">
                  <c:v>-3.2952559857959707</c:v>
                </c:pt>
                <c:pt idx="45">
                  <c:v>-3.2760214756558979</c:v>
                </c:pt>
                <c:pt idx="46">
                  <c:v>-3.2570609975549831</c:v>
                </c:pt>
                <c:pt idx="47">
                  <c:v>-3.2383753610537145</c:v>
                </c:pt>
                <c:pt idx="48">
                  <c:v>-3.2199643927254846</c:v>
                </c:pt>
                <c:pt idx="49">
                  <c:v>-3.201827095645168</c:v>
                </c:pt>
                <c:pt idx="50">
                  <c:v>-3.1839617851970479</c:v>
                </c:pt>
                <c:pt idx="51">
                  <c:v>-3.1663662048409833</c:v>
                </c:pt>
                <c:pt idx="52">
                  <c:v>-3.1490376248812479</c:v>
                </c:pt>
                <c:pt idx="53">
                  <c:v>-3.1319729267918257</c:v>
                </c:pt>
                <c:pt idx="54">
                  <c:v>-3.1151686752457066</c:v>
                </c:pt>
                <c:pt idx="55">
                  <c:v>-3.0986211796584211</c:v>
                </c:pt>
                <c:pt idx="56">
                  <c:v>-3.082326546775219</c:v>
                </c:pt>
                <c:pt idx="57">
                  <c:v>-3.0662807255968283</c:v>
                </c:pt>
                <c:pt idx="58">
                  <c:v>-3.0504795457425171</c:v>
                </c:pt>
                <c:pt idx="59">
                  <c:v>-3.0349187501845205</c:v>
                </c:pt>
                <c:pt idx="60">
                  <c:v>-3.0195940231494367</c:v>
                </c:pt>
                <c:pt idx="61">
                  <c:v>-3.0045010138654833</c:v>
                </c:pt>
                <c:pt idx="62">
                  <c:v>-2.989635356735882</c:v>
                </c:pt>
              </c:numCache>
            </c:numRef>
          </c:val>
          <c:smooth val="0"/>
          <c:extLst>
            <c:ext xmlns:c16="http://schemas.microsoft.com/office/drawing/2014/chart" uri="{C3380CC4-5D6E-409C-BE32-E72D297353CC}">
              <c16:uniqueId val="{00000000-9ECB-4471-9885-D23EDF1BD05C}"/>
            </c:ext>
          </c:extLst>
        </c:ser>
        <c:ser>
          <c:idx val="1"/>
          <c:order val="1"/>
          <c:tx>
            <c:strRef>
              <c:f>'Question 1'!$L$78</c:f>
              <c:strCache>
                <c:ptCount val="1"/>
                <c:pt idx="0">
                  <c:v>At the money </c:v>
                </c:pt>
              </c:strCache>
            </c:strRef>
          </c:tx>
          <c:spPr>
            <a:ln w="28575" cap="rnd">
              <a:solidFill>
                <a:schemeClr val="accent2"/>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1'!$L$79:$L$141</c:f>
              <c:numCache>
                <c:formatCode>General</c:formatCode>
                <c:ptCount val="63"/>
                <c:pt idx="0">
                  <c:v>-22.514455078154576</c:v>
                </c:pt>
                <c:pt idx="1">
                  <c:v>-16.021808011882669</c:v>
                </c:pt>
                <c:pt idx="2">
                  <c:v>-13.145269287004755</c:v>
                </c:pt>
                <c:pt idx="3">
                  <c:v>-11.430392160616679</c:v>
                </c:pt>
                <c:pt idx="4">
                  <c:v>-10.260017465043642</c:v>
                </c:pt>
                <c:pt idx="5">
                  <c:v>-9.3960168938542399</c:v>
                </c:pt>
                <c:pt idx="6">
                  <c:v>-8.72446277258293</c:v>
                </c:pt>
                <c:pt idx="7">
                  <c:v>-8.1830940721152547</c:v>
                </c:pt>
                <c:pt idx="8">
                  <c:v>-7.7346323498079714</c:v>
                </c:pt>
                <c:pt idx="9">
                  <c:v>-7.3552138516965648</c:v>
                </c:pt>
                <c:pt idx="10">
                  <c:v>-7.0287596012963052</c:v>
                </c:pt>
                <c:pt idx="11">
                  <c:v>-6.743987758076198</c:v>
                </c:pt>
                <c:pt idx="12">
                  <c:v>-6.4927175753897286</c:v>
                </c:pt>
                <c:pt idx="13">
                  <c:v>-6.2688530154410991</c:v>
                </c:pt>
                <c:pt idx="14">
                  <c:v>-6.0677459441785784</c:v>
                </c:pt>
                <c:pt idx="15">
                  <c:v>-5.8857819999034282</c:v>
                </c:pt>
                <c:pt idx="16">
                  <c:v>-5.7201026034016795</c:v>
                </c:pt>
                <c:pt idx="17">
                  <c:v>-5.5684131936220842</c:v>
                </c:pt>
                <c:pt idx="18">
                  <c:v>-5.4288477649307278</c:v>
                </c:pt>
                <c:pt idx="19">
                  <c:v>-5.2998711584333345</c:v>
                </c:pt>
                <c:pt idx="20">
                  <c:v>-5.1802072705847388</c:v>
                </c:pt>
                <c:pt idx="21">
                  <c:v>-5.0687854276774242</c:v>
                </c:pt>
                <c:pt idx="22">
                  <c:v>-4.9646997323159203</c:v>
                </c:pt>
                <c:pt idx="23">
                  <c:v>-4.8671778293869448</c:v>
                </c:pt>
                <c:pt idx="24">
                  <c:v>-4.7755566162809533</c:v>
                </c:pt>
                <c:pt idx="25">
                  <c:v>-4.6892631435151282</c:v>
                </c:pt>
                <c:pt idx="26">
                  <c:v>-4.6077994439230032</c:v>
                </c:pt>
                <c:pt idx="27">
                  <c:v>-4.530730369792149</c:v>
                </c:pt>
                <c:pt idx="28">
                  <c:v>-4.4576737576097285</c:v>
                </c:pt>
                <c:pt idx="29">
                  <c:v>-4.3882924116674467</c:v>
                </c:pt>
                <c:pt idx="30">
                  <c:v>-4.3222875219144079</c:v>
                </c:pt>
                <c:pt idx="31">
                  <c:v>-4.2593932223349604</c:v>
                </c:pt>
                <c:pt idx="32">
                  <c:v>-4.19937206341785</c:v>
                </c:pt>
                <c:pt idx="33">
                  <c:v>-4.1420112226186943</c:v>
                </c:pt>
                <c:pt idx="34">
                  <c:v>-4.0871193147366967</c:v>
                </c:pt>
                <c:pt idx="35">
                  <c:v>-4.0345236931027362</c:v>
                </c:pt>
                <c:pt idx="36">
                  <c:v>-3.98406815474815</c:v>
                </c:pt>
                <c:pt idx="37">
                  <c:v>-3.9356109799792001</c:v>
                </c:pt>
                <c:pt idx="38">
                  <c:v>-3.8890232502516393</c:v>
                </c:pt>
                <c:pt idx="39">
                  <c:v>-3.8441873988283195</c:v>
                </c:pt>
                <c:pt idx="40">
                  <c:v>-3.800995957081899</c:v>
                </c:pt>
                <c:pt idx="41">
                  <c:v>-3.759350465977688</c:v>
                </c:pt>
                <c:pt idx="42">
                  <c:v>-3.7191605276173814</c:v>
                </c:pt>
                <c:pt idx="43">
                  <c:v>-3.6803429760314361</c:v>
                </c:pt>
                <c:pt idx="44">
                  <c:v>-3.6428211498965233</c:v>
                </c:pt>
                <c:pt idx="45">
                  <c:v>-3.6065242526949186</c:v>
                </c:pt>
                <c:pt idx="46">
                  <c:v>-3.5713867881565386</c:v>
                </c:pt>
                <c:pt idx="47">
                  <c:v>-3.5373480607344669</c:v>
                </c:pt>
                <c:pt idx="48">
                  <c:v>-3.5043517324418403</c:v>
                </c:pt>
                <c:pt idx="49">
                  <c:v>-3.4723454286854851</c:v>
                </c:pt>
                <c:pt idx="50">
                  <c:v>-3.441280386820206</c:v>
                </c:pt>
                <c:pt idx="51">
                  <c:v>-3.411111142057337</c:v>
                </c:pt>
                <c:pt idx="52">
                  <c:v>-3.3817952461242173</c:v>
                </c:pt>
                <c:pt idx="53">
                  <c:v>-3.3532930147136777</c:v>
                </c:pt>
                <c:pt idx="54">
                  <c:v>-3.3255673003052695</c:v>
                </c:pt>
                <c:pt idx="55">
                  <c:v>-3.2985832873998562</c:v>
                </c:pt>
                <c:pt idx="56">
                  <c:v>-3.2723083076002086</c:v>
                </c:pt>
                <c:pt idx="57">
                  <c:v>-3.2467116723037126</c:v>
                </c:pt>
                <c:pt idx="58">
                  <c:v>-3.221764521058474</c:v>
                </c:pt>
                <c:pt idx="59">
                  <c:v>-3.1974396838787604</c:v>
                </c:pt>
                <c:pt idx="60">
                  <c:v>-3.1737115560260909</c:v>
                </c:pt>
                <c:pt idx="61">
                  <c:v>-3.1505559839437378</c:v>
                </c:pt>
                <c:pt idx="62">
                  <c:v>-3.1279501611892431</c:v>
                </c:pt>
              </c:numCache>
            </c:numRef>
          </c:val>
          <c:smooth val="0"/>
          <c:extLst>
            <c:ext xmlns:c16="http://schemas.microsoft.com/office/drawing/2014/chart" uri="{C3380CC4-5D6E-409C-BE32-E72D297353CC}">
              <c16:uniqueId val="{00000001-9ECB-4471-9885-D23EDF1BD05C}"/>
            </c:ext>
          </c:extLst>
        </c:ser>
        <c:ser>
          <c:idx val="2"/>
          <c:order val="2"/>
          <c:tx>
            <c:strRef>
              <c:f>'Question 1'!$M$78</c:f>
              <c:strCache>
                <c:ptCount val="1"/>
                <c:pt idx="0">
                  <c:v>Out of the money</c:v>
                </c:pt>
              </c:strCache>
            </c:strRef>
          </c:tx>
          <c:spPr>
            <a:ln w="28575" cap="rnd">
              <a:solidFill>
                <a:schemeClr val="accent3"/>
              </a:solidFill>
              <a:round/>
            </a:ln>
            <a:effectLst/>
          </c:spPr>
          <c:marker>
            <c:symbol val="none"/>
          </c:marker>
          <c:cat>
            <c:numRef>
              <c:f>'Question 1'!$A$79:$A$141</c:f>
              <c:numCache>
                <c:formatCode>General</c:formatCod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cat>
          <c:val>
            <c:numRef>
              <c:f>'Question 1'!$M$79:$M$141</c:f>
              <c:numCache>
                <c:formatCode>General</c:formatCode>
                <c:ptCount val="63"/>
                <c:pt idx="0">
                  <c:v>-0.55989715256773054</c:v>
                </c:pt>
                <c:pt idx="1">
                  <c:v>-0.58210576756311017</c:v>
                </c:pt>
                <c:pt idx="2">
                  <c:v>-0.71384704936074816</c:v>
                </c:pt>
                <c:pt idx="3">
                  <c:v>-0.9470450406595925</c:v>
                </c:pt>
                <c:pt idx="4">
                  <c:v>-1.2156762887499615</c:v>
                </c:pt>
                <c:pt idx="5">
                  <c:v>-1.4756328210599632</c:v>
                </c:pt>
                <c:pt idx="6">
                  <c:v>-1.7078745157370117</c:v>
                </c:pt>
                <c:pt idx="7">
                  <c:v>-1.9072482238944404</c:v>
                </c:pt>
                <c:pt idx="8">
                  <c:v>-2.0748269450420747</c:v>
                </c:pt>
                <c:pt idx="9">
                  <c:v>-2.2140196373249421</c:v>
                </c:pt>
                <c:pt idx="10">
                  <c:v>-2.3288001084225103</c:v>
                </c:pt>
                <c:pt idx="11">
                  <c:v>-2.4229678656018749</c:v>
                </c:pt>
                <c:pt idx="12">
                  <c:v>-2.49988328794662</c:v>
                </c:pt>
                <c:pt idx="13">
                  <c:v>-2.5624111741531661</c:v>
                </c:pt>
                <c:pt idx="14">
                  <c:v>-2.6129495444628419</c:v>
                </c:pt>
                <c:pt idx="15">
                  <c:v>-2.6534879819927868</c:v>
                </c:pt>
                <c:pt idx="16">
                  <c:v>-2.6856711901994879</c:v>
                </c:pt>
                <c:pt idx="17">
                  <c:v>-2.7108579215308666</c:v>
                </c:pt>
                <c:pt idx="18">
                  <c:v>-2.7301719943455378</c:v>
                </c:pt>
                <c:pt idx="19">
                  <c:v>-2.7445449776655542</c:v>
                </c:pt>
                <c:pt idx="20">
                  <c:v>-2.754751268620089</c:v>
                </c:pt>
                <c:pt idx="21">
                  <c:v>-2.7614366508735806</c:v>
                </c:pt>
                <c:pt idx="22">
                  <c:v>-2.7651414451555372</c:v>
                </c:pt>
                <c:pt idx="23">
                  <c:v>-2.7663192516264079</c:v>
                </c:pt>
                <c:pt idx="24">
                  <c:v>-2.7653521325612247</c:v>
                </c:pt>
                <c:pt idx="25">
                  <c:v>-2.7625629336611599</c:v>
                </c:pt>
                <c:pt idx="26">
                  <c:v>-2.7582253090216007</c:v>
                </c:pt>
                <c:pt idx="27">
                  <c:v>-2.7525719026895636</c:v>
                </c:pt>
                <c:pt idx="28">
                  <c:v>-2.7458010481623538</c:v>
                </c:pt>
                <c:pt idx="29">
                  <c:v>-2.7380822735760471</c:v>
                </c:pt>
                <c:pt idx="30">
                  <c:v>-2.7295608417208967</c:v>
                </c:pt>
                <c:pt idx="31">
                  <c:v>-2.720361507574248</c:v>
                </c:pt>
                <c:pt idx="32">
                  <c:v>-2.710591639311521</c:v>
                </c:pt>
                <c:pt idx="33">
                  <c:v>-2.7003438197167831</c:v>
                </c:pt>
                <c:pt idx="34">
                  <c:v>-2.6896980219332125</c:v>
                </c:pt>
                <c:pt idx="35">
                  <c:v>-2.6787234352732447</c:v>
                </c:pt>
                <c:pt idx="36">
                  <c:v>-2.6674800023274252</c:v>
                </c:pt>
                <c:pt idx="37">
                  <c:v>-2.6560197170702224</c:v>
                </c:pt>
                <c:pt idx="38">
                  <c:v>-2.6443877244351262</c:v>
                </c:pt>
                <c:pt idx="39">
                  <c:v>-2.6326232544323767</c:v>
                </c:pt>
                <c:pt idx="40">
                  <c:v>-2.6207604179289503</c:v>
                </c:pt>
                <c:pt idx="41">
                  <c:v>-2.6088288864036762</c:v>
                </c:pt>
                <c:pt idx="42">
                  <c:v>-2.5968544740964012</c:v>
                </c:pt>
                <c:pt idx="43">
                  <c:v>-2.5848596378050241</c:v>
                </c:pt>
                <c:pt idx="44">
                  <c:v>-2.5728639070029868</c:v>
                </c:pt>
                <c:pt idx="45">
                  <c:v>-2.5608842548378248</c:v>
                </c:pt>
                <c:pt idx="46">
                  <c:v>-2.5489354188377242</c:v>
                </c:pt>
                <c:pt idx="47">
                  <c:v>-2.5370301787254901</c:v>
                </c:pt>
                <c:pt idx="48">
                  <c:v>-2.5251795975601956</c:v>
                </c:pt>
                <c:pt idx="49">
                  <c:v>-2.5133932314498542</c:v>
                </c:pt>
                <c:pt idx="50">
                  <c:v>-2.5016793122667602</c:v>
                </c:pt>
                <c:pt idx="51">
                  <c:v>-2.4900449071207205</c:v>
                </c:pt>
                <c:pt idx="52">
                  <c:v>-2.4784960577801902</c:v>
                </c:pt>
                <c:pt idx="53">
                  <c:v>-2.4670379027577289</c:v>
                </c:pt>
                <c:pt idx="54">
                  <c:v>-2.4556747843783531</c:v>
                </c:pt>
                <c:pt idx="55">
                  <c:v>-2.4444103428142441</c:v>
                </c:pt>
                <c:pt idx="56">
                  <c:v>-2.4332475987863602</c:v>
                </c:pt>
                <c:pt idx="57">
                  <c:v>-2.4221890263940202</c:v>
                </c:pt>
                <c:pt idx="58">
                  <c:v>-2.411236617330375</c:v>
                </c:pt>
                <c:pt idx="59">
                  <c:v>-2.4003919375689344</c:v>
                </c:pt>
                <c:pt idx="60">
                  <c:v>-2.389656177459095</c:v>
                </c:pt>
                <c:pt idx="61">
                  <c:v>-2.3790301960429208</c:v>
                </c:pt>
                <c:pt idx="62">
                  <c:v>-2.3685145602977995</c:v>
                </c:pt>
              </c:numCache>
            </c:numRef>
          </c:val>
          <c:smooth val="0"/>
          <c:extLst>
            <c:ext xmlns:c16="http://schemas.microsoft.com/office/drawing/2014/chart" uri="{C3380CC4-5D6E-409C-BE32-E72D297353CC}">
              <c16:uniqueId val="{00000002-9ECB-4471-9885-D23EDF1BD05C}"/>
            </c:ext>
          </c:extLst>
        </c:ser>
        <c:dLbls>
          <c:showLegendKey val="0"/>
          <c:showVal val="0"/>
          <c:showCatName val="0"/>
          <c:showSerName val="0"/>
          <c:showPercent val="0"/>
          <c:showBubbleSize val="0"/>
        </c:dLbls>
        <c:smooth val="0"/>
        <c:axId val="1691221616"/>
        <c:axId val="1691223056"/>
      </c:lineChart>
      <c:dateAx>
        <c:axId val="169122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Days</a:t>
                </a:r>
                <a:r>
                  <a:rPr lang="en-US" altLang="zh-CN" baseline="0"/>
                  <a:t> to Maturity</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23056"/>
        <c:crosses val="autoZero"/>
        <c:auto val="0"/>
        <c:lblOffset val="100"/>
        <c:baseTimeUnit val="days"/>
        <c:majorUnit val="5"/>
        <c:majorTimeUnit val="days"/>
      </c:dateAx>
      <c:valAx>
        <c:axId val="169122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Theta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21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Long Put Delta</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2'!$B$11</c:f>
              <c:strCache>
                <c:ptCount val="1"/>
                <c:pt idx="0">
                  <c:v>1-day</c:v>
                </c:pt>
              </c:strCache>
            </c:strRef>
          </c:tx>
          <c:spPr>
            <a:ln w="28575" cap="rnd">
              <a:solidFill>
                <a:schemeClr val="accent1"/>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2'!$B$12:$B$112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-0.99999999999999967</c:v>
                </c:pt>
                <c:pt idx="21">
                  <c:v>-0.999999999999995</c:v>
                </c:pt>
                <c:pt idx="22">
                  <c:v>-0.99999999999994205</c:v>
                </c:pt>
                <c:pt idx="23">
                  <c:v>-0.99999999999941391</c:v>
                </c:pt>
                <c:pt idx="24">
                  <c:v>-0.99999999999477174</c:v>
                </c:pt>
                <c:pt idx="25">
                  <c:v>-0.9999999999586674</c:v>
                </c:pt>
                <c:pt idx="26">
                  <c:v>-0.99999999970912079</c:v>
                </c:pt>
                <c:pt idx="27">
                  <c:v>-0.99999999816976304</c:v>
                </c:pt>
                <c:pt idx="28">
                  <c:v>-0.9999999896607441</c:v>
                </c:pt>
                <c:pt idx="29">
                  <c:v>-0.99999994735029196</c:v>
                </c:pt>
                <c:pt idx="30">
                  <c:v>-0.9999997573974716</c:v>
                </c:pt>
                <c:pt idx="31">
                  <c:v>-0.99999898470814763</c:v>
                </c:pt>
                <c:pt idx="32">
                  <c:v>-0.99999612718495645</c:v>
                </c:pt>
                <c:pt idx="33">
                  <c:v>-0.99998648885148178</c:v>
                </c:pt>
                <c:pt idx="34">
                  <c:v>-0.99995674593543715</c:v>
                </c:pt>
                <c:pt idx="35">
                  <c:v>-0.99987252496670254</c:v>
                </c:pt>
                <c:pt idx="36">
                  <c:v>-0.99965307059033937</c:v>
                </c:pt>
                <c:pt idx="37">
                  <c:v>-0.99912543127303854</c:v>
                </c:pt>
                <c:pt idx="38">
                  <c:v>-0.99795179795162092</c:v>
                </c:pt>
                <c:pt idx="39">
                  <c:v>-0.99553066892114206</c:v>
                </c:pt>
                <c:pt idx="40">
                  <c:v>-0.99088724701900399</c:v>
                </c:pt>
                <c:pt idx="41">
                  <c:v>-0.98258880944085947</c:v>
                </c:pt>
                <c:pt idx="42">
                  <c:v>-0.96873859294031583</c:v>
                </c:pt>
                <c:pt idx="43">
                  <c:v>-0.94710415571673034</c:v>
                </c:pt>
                <c:pt idx="44">
                  <c:v>-0.91541178716195304</c:v>
                </c:pt>
                <c:pt idx="45">
                  <c:v>-0.87178620297318155</c:v>
                </c:pt>
                <c:pt idx="46">
                  <c:v>-0.81524950627059978</c:v>
                </c:pt>
                <c:pt idx="47">
                  <c:v>-0.74614336916084012</c:v>
                </c:pt>
                <c:pt idx="48">
                  <c:v>-0.66633198049539411</c:v>
                </c:pt>
                <c:pt idx="49">
                  <c:v>-0.57909267162547129</c:v>
                </c:pt>
                <c:pt idx="50">
                  <c:v>-0.48869256375110215</c:v>
                </c:pt>
                <c:pt idx="51">
                  <c:v>-0.39974792239509271</c:v>
                </c:pt>
                <c:pt idx="52">
                  <c:v>-0.31652843680690967</c:v>
                </c:pt>
                <c:pt idx="53">
                  <c:v>-0.2423766546793007</c:v>
                </c:pt>
                <c:pt idx="54">
                  <c:v>-0.17936453859237156</c:v>
                </c:pt>
                <c:pt idx="55">
                  <c:v>-0.12822867115015768</c:v>
                </c:pt>
                <c:pt idx="56">
                  <c:v>-8.854617448284674E-2</c:v>
                </c:pt>
                <c:pt idx="57">
                  <c:v>-5.9061438912826114E-2</c:v>
                </c:pt>
                <c:pt idx="58">
                  <c:v>-3.8059728391909409E-2</c:v>
                </c:pt>
                <c:pt idx="59">
                  <c:v>-2.3701939643554271E-2</c:v>
                </c:pt>
                <c:pt idx="60">
                  <c:v>-1.4270132467153696E-2</c:v>
                </c:pt>
                <c:pt idx="61">
                  <c:v>-8.3099553770779044E-3</c:v>
                </c:pt>
                <c:pt idx="62">
                  <c:v>-4.6829613317416197E-3</c:v>
                </c:pt>
                <c:pt idx="63">
                  <c:v>-2.5552670796594734E-3</c:v>
                </c:pt>
                <c:pt idx="64">
                  <c:v>-1.3508333391909488E-3</c:v>
                </c:pt>
                <c:pt idx="65">
                  <c:v>-6.9228075040950188E-4</c:v>
                </c:pt>
                <c:pt idx="66">
                  <c:v>-3.4415120652220299E-4</c:v>
                </c:pt>
                <c:pt idx="67">
                  <c:v>-1.6606503790961291E-4</c:v>
                </c:pt>
                <c:pt idx="68">
                  <c:v>-7.7829830500752983E-5</c:v>
                </c:pt>
                <c:pt idx="69">
                  <c:v>-3.5451138764241996E-5</c:v>
                </c:pt>
                <c:pt idx="70">
                  <c:v>-1.5703870022587552E-5</c:v>
                </c:pt>
                <c:pt idx="71">
                  <c:v>-6.7693916727673553E-6</c:v>
                </c:pt>
                <c:pt idx="72">
                  <c:v>-2.8413856336673149E-6</c:v>
                </c:pt>
                <c:pt idx="73">
                  <c:v>-1.1620261431977141E-6</c:v>
                </c:pt>
                <c:pt idx="74">
                  <c:v>-4.6330859970744598E-7</c:v>
                </c:pt>
                <c:pt idx="75">
                  <c:v>-1.8019914449496355E-7</c:v>
                </c:pt>
                <c:pt idx="76">
                  <c:v>-6.8409664155666405E-8</c:v>
                </c:pt>
                <c:pt idx="77">
                  <c:v>-2.5363789513122015E-8</c:v>
                </c:pt>
                <c:pt idx="78">
                  <c:v>-9.1894032383521562E-9</c:v>
                </c:pt>
                <c:pt idx="79">
                  <c:v>-3.255190228479421E-9</c:v>
                </c:pt>
                <c:pt idx="80">
                  <c:v>-1.1280167910854288E-9</c:v>
                </c:pt>
                <c:pt idx="81">
                  <c:v>-3.8259029278009393E-10</c:v>
                </c:pt>
                <c:pt idx="82">
                  <c:v>-1.2707357388563878E-10</c:v>
                </c:pt>
                <c:pt idx="83">
                  <c:v>-4.1352143931305818E-11</c:v>
                </c:pt>
                <c:pt idx="84">
                  <c:v>-1.3191003844781335E-11</c:v>
                </c:pt>
                <c:pt idx="85">
                  <c:v>-4.1266989825317069E-12</c:v>
                </c:pt>
                <c:pt idx="86">
                  <c:v>-1.2666534487948411E-12</c:v>
                </c:pt>
                <c:pt idx="87">
                  <c:v>-3.8169467586612882E-13</c:v>
                </c:pt>
                <c:pt idx="88">
                  <c:v>-1.1290968160437842E-13</c:v>
                </c:pt>
                <c:pt idx="89">
                  <c:v>-3.2862601528904634E-14</c:v>
                </c:pt>
                <c:pt idx="90">
                  <c:v>-9.4368957093138306E-15</c:v>
                </c:pt>
                <c:pt idx="91">
                  <c:v>-2.6645352591003757E-15</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0-C03C-4F43-B953-0FBE937A3596}"/>
            </c:ext>
          </c:extLst>
        </c:ser>
        <c:ser>
          <c:idx val="1"/>
          <c:order val="1"/>
          <c:tx>
            <c:strRef>
              <c:f>'Question 2'!$C$11</c:f>
              <c:strCache>
                <c:ptCount val="1"/>
                <c:pt idx="0">
                  <c:v>30-day</c:v>
                </c:pt>
              </c:strCache>
            </c:strRef>
          </c:tx>
          <c:spPr>
            <a:ln w="28575" cap="rnd">
              <a:solidFill>
                <a:schemeClr val="accent2"/>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2'!$C$12:$C$112</c:f>
              <c:numCache>
                <c:formatCode>General</c:formatCode>
                <c:ptCount val="101"/>
                <c:pt idx="0">
                  <c:v>-0.99668257974515939</c:v>
                </c:pt>
                <c:pt idx="1">
                  <c:v>-0.99576387699377578</c:v>
                </c:pt>
                <c:pt idx="2">
                  <c:v>-0.99464848556589536</c:v>
                </c:pt>
                <c:pt idx="3">
                  <c:v>-0.99330793207835977</c:v>
                </c:pt>
                <c:pt idx="4">
                  <c:v>-0.9917121890951569</c:v>
                </c:pt>
                <c:pt idx="5">
                  <c:v>-0.9898299831409223</c:v>
                </c:pt>
                <c:pt idx="6">
                  <c:v>-0.98762914873896646</c:v>
                </c:pt>
                <c:pt idx="7">
                  <c:v>-0.98507702098876249</c:v>
                </c:pt>
                <c:pt idx="8">
                  <c:v>-0.98214085800015161</c:v>
                </c:pt>
                <c:pt idx="9">
                  <c:v>-0.97878828364389425</c:v>
                </c:pt>
                <c:pt idx="10">
                  <c:v>-0.9749877405765236</c:v>
                </c:pt>
                <c:pt idx="11">
                  <c:v>-0.97070894335025826</c:v>
                </c:pt>
                <c:pt idx="12">
                  <c:v>-0.96592332160905048</c:v>
                </c:pt>
                <c:pt idx="13">
                  <c:v>-0.96060444386977617</c:v>
                </c:pt>
                <c:pt idx="14">
                  <c:v>-0.95472841315324497</c:v>
                </c:pt>
                <c:pt idx="15">
                  <c:v>-0.94827422671615413</c:v>
                </c:pt>
                <c:pt idx="16">
                  <c:v>-0.94122409329136103</c:v>
                </c:pt>
                <c:pt idx="17">
                  <c:v>-0.93356370251757226</c:v>
                </c:pt>
                <c:pt idx="18">
                  <c:v>-0.92528244257942727</c:v>
                </c:pt>
                <c:pt idx="19">
                  <c:v>-0.91637356343684162</c:v>
                </c:pt>
                <c:pt idx="20">
                  <c:v>-0.90683428435470081</c:v>
                </c:pt>
                <c:pt idx="21">
                  <c:v>-0.89666584571275454</c:v>
                </c:pt>
                <c:pt idx="22">
                  <c:v>-0.88587350624942562</c:v>
                </c:pt>
                <c:pt idx="23">
                  <c:v>-0.87446648794759541</c:v>
                </c:pt>
                <c:pt idx="24">
                  <c:v>-0.86245787168736199</c:v>
                </c:pt>
                <c:pt idx="25">
                  <c:v>-0.84986444755892965</c:v>
                </c:pt>
                <c:pt idx="26">
                  <c:v>-0.8367065243427112</c:v>
                </c:pt>
                <c:pt idx="27">
                  <c:v>-0.82300770312339089</c:v>
                </c:pt>
                <c:pt idx="28">
                  <c:v>-0.80879462031456018</c:v>
                </c:pt>
                <c:pt idx="29">
                  <c:v>-0.79409666553891789</c:v>
                </c:pt>
                <c:pt idx="30">
                  <c:v>-0.77894567984718521</c:v>
                </c:pt>
                <c:pt idx="31">
                  <c:v>-0.76337563968026834</c:v>
                </c:pt>
                <c:pt idx="32">
                  <c:v>-0.74742233179871598</c:v>
                </c:pt>
                <c:pt idx="33">
                  <c:v>-0.73112302413689489</c:v>
                </c:pt>
                <c:pt idx="34">
                  <c:v>-0.71451613720238649</c:v>
                </c:pt>
                <c:pt idx="35">
                  <c:v>-0.69764092024958257</c:v>
                </c:pt>
                <c:pt idx="36">
                  <c:v>-0.68053713602518762</c:v>
                </c:pt>
                <c:pt idx="37">
                  <c:v>-0.66324475742627609</c:v>
                </c:pt>
                <c:pt idx="38">
                  <c:v>-0.64580367894135815</c:v>
                </c:pt>
                <c:pt idx="39">
                  <c:v>-0.6282534452728743</c:v>
                </c:pt>
                <c:pt idx="40">
                  <c:v>-0.61063299907542778</c:v>
                </c:pt>
                <c:pt idx="41">
                  <c:v>-0.59298044929619498</c:v>
                </c:pt>
                <c:pt idx="42">
                  <c:v>-0.57533286117907889</c:v>
                </c:pt>
                <c:pt idx="43">
                  <c:v>-0.55772606859761731</c:v>
                </c:pt>
                <c:pt idx="44">
                  <c:v>-0.54019450901745669</c:v>
                </c:pt>
                <c:pt idx="45">
                  <c:v>-0.52277108106008974</c:v>
                </c:pt>
                <c:pt idx="46">
                  <c:v>-0.50548702434706005</c:v>
                </c:pt>
                <c:pt idx="47">
                  <c:v>-0.48837182104882171</c:v>
                </c:pt>
                <c:pt idx="48">
                  <c:v>-0.47145311834446235</c:v>
                </c:pt>
                <c:pt idx="49">
                  <c:v>-0.4547566708168036</c:v>
                </c:pt>
                <c:pt idx="50">
                  <c:v>-0.43830630166042639</c:v>
                </c:pt>
                <c:pt idx="51">
                  <c:v>-0.42212388146597557</c:v>
                </c:pt>
                <c:pt idx="52">
                  <c:v>-0.40622932326041938</c:v>
                </c:pt>
                <c:pt idx="53">
                  <c:v>-0.39064059242709526</c:v>
                </c:pt>
                <c:pt idx="54">
                  <c:v>-0.37537373009896091</c:v>
                </c:pt>
                <c:pt idx="55">
                  <c:v>-0.36044288861029039</c:v>
                </c:pt>
                <c:pt idx="56">
                  <c:v>-0.34586037760374966</c:v>
                </c:pt>
                <c:pt idx="57">
                  <c:v>-0.33163671941835515</c:v>
                </c:pt>
                <c:pt idx="58">
                  <c:v>-0.31778071242674</c:v>
                </c:pt>
                <c:pt idx="59">
                  <c:v>-0.30429950104492054</c:v>
                </c:pt>
                <c:pt idx="60">
                  <c:v>-0.29119865120197985</c:v>
                </c:pt>
                <c:pt idx="61">
                  <c:v>-0.27848223012869089</c:v>
                </c:pt>
                <c:pt idx="62">
                  <c:v>-0.26615288940101289</c:v>
                </c:pt>
                <c:pt idx="63">
                  <c:v>-0.25421195025492771</c:v>
                </c:pt>
                <c:pt idx="64">
                  <c:v>-0.24265949027159484</c:v>
                </c:pt>
                <c:pt idx="65">
                  <c:v>-0.23149443061495045</c:v>
                </c:pt>
                <c:pt idx="66">
                  <c:v>-0.2207146230864514</c:v>
                </c:pt>
                <c:pt idx="67">
                  <c:v>-0.21031693634264659</c:v>
                </c:pt>
                <c:pt idx="68">
                  <c:v>-0.20029734069981764</c:v>
                </c:pt>
                <c:pt idx="69">
                  <c:v>-0.19065099102536998</c:v>
                </c:pt>
                <c:pt idx="70">
                  <c:v>-0.18137230728743514</c:v>
                </c:pt>
                <c:pt idx="71">
                  <c:v>-0.17245505240185732</c:v>
                </c:pt>
                <c:pt idx="72">
                  <c:v>-0.16389240707906538</c:v>
                </c:pt>
                <c:pt idx="73">
                  <c:v>-0.15567704143212113</c:v>
                </c:pt>
                <c:pt idx="74">
                  <c:v>-0.14780118316134327</c:v>
                </c:pt>
                <c:pt idx="75">
                  <c:v>-0.14025668218033815</c:v>
                </c:pt>
                <c:pt idx="76">
                  <c:v>-0.1330350715930575</c:v>
                </c:pt>
                <c:pt idx="77">
                  <c:v>-0.12612762497173824</c:v>
                </c:pt>
                <c:pt idx="78">
                  <c:v>-0.11952540992142946</c:v>
                </c:pt>
                <c:pt idx="79">
                  <c:v>-0.11321933794841765</c:v>
                </c:pt>
                <c:pt idx="80">
                  <c:v>-0.10720021067747887</c:v>
                </c:pt>
                <c:pt idx="81">
                  <c:v>-0.10145876248669539</c:v>
                </c:pt>
                <c:pt idx="82">
                  <c:v>-9.5985699648860279E-2</c:v>
                </c:pt>
                <c:pt idx="83">
                  <c:v>-9.0771736085478727E-2</c:v>
                </c:pt>
                <c:pt idx="84">
                  <c:v>-8.5807625853334346E-2</c:v>
                </c:pt>
                <c:pt idx="85">
                  <c:v>-8.1084192494761065E-2</c:v>
                </c:pt>
                <c:pt idx="86">
                  <c:v>-7.6592355391421063E-2</c:v>
                </c:pt>
                <c:pt idx="87">
                  <c:v>-7.2323153267755846E-2</c:v>
                </c:pt>
                <c:pt idx="88">
                  <c:v>-6.8267764994616176E-2</c:v>
                </c:pt>
                <c:pt idx="89">
                  <c:v>-6.4417527846085232E-2</c:v>
                </c:pt>
                <c:pt idx="90">
                  <c:v>-6.0763953363431433E-2</c:v>
                </c:pt>
                <c:pt idx="91">
                  <c:v>-5.7298740979642604E-2</c:v>
                </c:pt>
                <c:pt idx="92">
                  <c:v>-5.4013789556306646E-2</c:v>
                </c:pt>
                <c:pt idx="93">
                  <c:v>-5.0901206981876501E-2</c:v>
                </c:pt>
                <c:pt idx="94">
                  <c:v>-4.7953317976770715E-2</c:v>
                </c:pt>
                <c:pt idx="95">
                  <c:v>-4.5162670246437164E-2</c:v>
                </c:pt>
                <c:pt idx="96">
                  <c:v>-4.2522039118611077E-2</c:v>
                </c:pt>
                <c:pt idx="97">
                  <c:v>-4.0024430795626564E-2</c:v>
                </c:pt>
                <c:pt idx="98">
                  <c:v>-3.7663084346911901E-2</c:v>
                </c:pt>
                <c:pt idx="99">
                  <c:v>-3.5431472560824018E-2</c:v>
                </c:pt>
                <c:pt idx="100">
                  <c:v>-3.3323301768814706E-2</c:v>
                </c:pt>
              </c:numCache>
            </c:numRef>
          </c:val>
          <c:smooth val="0"/>
          <c:extLst>
            <c:ext xmlns:c16="http://schemas.microsoft.com/office/drawing/2014/chart" uri="{C3380CC4-5D6E-409C-BE32-E72D297353CC}">
              <c16:uniqueId val="{00000001-C03C-4F43-B953-0FBE937A3596}"/>
            </c:ext>
          </c:extLst>
        </c:ser>
        <c:ser>
          <c:idx val="2"/>
          <c:order val="2"/>
          <c:tx>
            <c:strRef>
              <c:f>'Question 2'!$D$11</c:f>
              <c:strCache>
                <c:ptCount val="1"/>
                <c:pt idx="0">
                  <c:v>60-day</c:v>
                </c:pt>
              </c:strCache>
            </c:strRef>
          </c:tx>
          <c:spPr>
            <a:ln w="28575" cap="rnd">
              <a:solidFill>
                <a:schemeClr val="accent3"/>
              </a:solidFill>
              <a:round/>
            </a:ln>
            <a:effectLst/>
          </c:spPr>
          <c:marker>
            <c:symbol val="none"/>
          </c:marker>
          <c:cat>
            <c:numRef>
              <c:f>'Question 2'!$A$12:$A$112</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c:v>
                </c:pt>
                <c:pt idx="14">
                  <c:v>6.4</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7.2999999999999901</c:v>
                </c:pt>
                <c:pt idx="24">
                  <c:v>7.3999999999999897</c:v>
                </c:pt>
                <c:pt idx="25">
                  <c:v>7.4999999999999902</c:v>
                </c:pt>
                <c:pt idx="26">
                  <c:v>7.5999999999999899</c:v>
                </c:pt>
                <c:pt idx="27">
                  <c:v>7.6999999999999904</c:v>
                </c:pt>
                <c:pt idx="28">
                  <c:v>7.7999999999999901</c:v>
                </c:pt>
                <c:pt idx="29">
                  <c:v>7.8999999999999897</c:v>
                </c:pt>
                <c:pt idx="30">
                  <c:v>7.9999999999999902</c:v>
                </c:pt>
                <c:pt idx="31">
                  <c:v>8.0999999999999908</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8.9999999999999893</c:v>
                </c:pt>
                <c:pt idx="41">
                  <c:v>9.0999999999999908</c:v>
                </c:pt>
                <c:pt idx="42">
                  <c:v>9.1999999999999904</c:v>
                </c:pt>
                <c:pt idx="43">
                  <c:v>9.2999999999999794</c:v>
                </c:pt>
                <c:pt idx="44">
                  <c:v>9.3999999999999808</c:v>
                </c:pt>
                <c:pt idx="45">
                  <c:v>9.4999999999999805</c:v>
                </c:pt>
                <c:pt idx="46">
                  <c:v>9.5999999999999801</c:v>
                </c:pt>
                <c:pt idx="47">
                  <c:v>9.6999999999999797</c:v>
                </c:pt>
                <c:pt idx="48">
                  <c:v>9.7999999999999794</c:v>
                </c:pt>
                <c:pt idx="49">
                  <c:v>9.8999999999999808</c:v>
                </c:pt>
                <c:pt idx="50">
                  <c:v>9.9999999999999805</c:v>
                </c:pt>
                <c:pt idx="51">
                  <c:v>10.1</c:v>
                </c:pt>
                <c:pt idx="52">
                  <c:v>10.199999999999999</c:v>
                </c:pt>
                <c:pt idx="53">
                  <c:v>10.3</c:v>
                </c:pt>
                <c:pt idx="54">
                  <c:v>10.4</c:v>
                </c:pt>
                <c:pt idx="55">
                  <c:v>10.5</c:v>
                </c:pt>
                <c:pt idx="56">
                  <c:v>10.6</c:v>
                </c:pt>
                <c:pt idx="57">
                  <c:v>10.7</c:v>
                </c:pt>
                <c:pt idx="58">
                  <c:v>10.8</c:v>
                </c:pt>
                <c:pt idx="59">
                  <c:v>10.9</c:v>
                </c:pt>
                <c:pt idx="60">
                  <c:v>11</c:v>
                </c:pt>
                <c:pt idx="61">
                  <c:v>11.1</c:v>
                </c:pt>
                <c:pt idx="62">
                  <c:v>11.2</c:v>
                </c:pt>
                <c:pt idx="63">
                  <c:v>11.3</c:v>
                </c:pt>
                <c:pt idx="64">
                  <c:v>11.4</c:v>
                </c:pt>
                <c:pt idx="65">
                  <c:v>11.5</c:v>
                </c:pt>
                <c:pt idx="66">
                  <c:v>11.6</c:v>
                </c:pt>
                <c:pt idx="67">
                  <c:v>11.7</c:v>
                </c:pt>
                <c:pt idx="68">
                  <c:v>11.8</c:v>
                </c:pt>
                <c:pt idx="69">
                  <c:v>11.9</c:v>
                </c:pt>
                <c:pt idx="70">
                  <c:v>12</c:v>
                </c:pt>
                <c:pt idx="71">
                  <c:v>12.1</c:v>
                </c:pt>
                <c:pt idx="72">
                  <c:v>12.2</c:v>
                </c:pt>
                <c:pt idx="73">
                  <c:v>12.3</c:v>
                </c:pt>
                <c:pt idx="74">
                  <c:v>12.4</c:v>
                </c:pt>
                <c:pt idx="75">
                  <c:v>12.5</c:v>
                </c:pt>
                <c:pt idx="76">
                  <c:v>12.6</c:v>
                </c:pt>
                <c:pt idx="77">
                  <c:v>12.7</c:v>
                </c:pt>
                <c:pt idx="78">
                  <c:v>12.8</c:v>
                </c:pt>
                <c:pt idx="79">
                  <c:v>12.9</c:v>
                </c:pt>
                <c:pt idx="80">
                  <c:v>13</c:v>
                </c:pt>
                <c:pt idx="81">
                  <c:v>13.1</c:v>
                </c:pt>
                <c:pt idx="82">
                  <c:v>13.2</c:v>
                </c:pt>
                <c:pt idx="83">
                  <c:v>13.3</c:v>
                </c:pt>
                <c:pt idx="84">
                  <c:v>13.4</c:v>
                </c:pt>
                <c:pt idx="85">
                  <c:v>13.5</c:v>
                </c:pt>
                <c:pt idx="86">
                  <c:v>13.6</c:v>
                </c:pt>
                <c:pt idx="87">
                  <c:v>13.7</c:v>
                </c:pt>
                <c:pt idx="88">
                  <c:v>13.8</c:v>
                </c:pt>
                <c:pt idx="89">
                  <c:v>13.9</c:v>
                </c:pt>
                <c:pt idx="90">
                  <c:v>14</c:v>
                </c:pt>
                <c:pt idx="91">
                  <c:v>14.1</c:v>
                </c:pt>
                <c:pt idx="92">
                  <c:v>14.2</c:v>
                </c:pt>
                <c:pt idx="93">
                  <c:v>14.3</c:v>
                </c:pt>
                <c:pt idx="94">
                  <c:v>14.4</c:v>
                </c:pt>
                <c:pt idx="95">
                  <c:v>14.5</c:v>
                </c:pt>
                <c:pt idx="96">
                  <c:v>14.6</c:v>
                </c:pt>
                <c:pt idx="97">
                  <c:v>14.7</c:v>
                </c:pt>
                <c:pt idx="98">
                  <c:v>14.8</c:v>
                </c:pt>
                <c:pt idx="99">
                  <c:v>14.9</c:v>
                </c:pt>
                <c:pt idx="100">
                  <c:v>15</c:v>
                </c:pt>
              </c:numCache>
            </c:numRef>
          </c:cat>
          <c:val>
            <c:numRef>
              <c:f>'Question 2'!$D$12:$D$112</c:f>
              <c:numCache>
                <c:formatCode>General</c:formatCode>
                <c:ptCount val="101"/>
                <c:pt idx="0">
                  <c:v>-0.96483268930499855</c:v>
                </c:pt>
                <c:pt idx="1">
                  <c:v>-0.96009361691918371</c:v>
                </c:pt>
                <c:pt idx="2">
                  <c:v>-0.95495499941290285</c:v>
                </c:pt>
                <c:pt idx="3">
                  <c:v>-0.94940958562802613</c:v>
                </c:pt>
                <c:pt idx="4">
                  <c:v>-0.94345213882335566</c:v>
                </c:pt>
                <c:pt idx="5">
                  <c:v>-0.93707945958853212</c:v>
                </c:pt>
                <c:pt idx="6">
                  <c:v>-0.93029038529503338</c:v>
                </c:pt>
                <c:pt idx="7">
                  <c:v>-0.92308576764330796</c:v>
                </c:pt>
                <c:pt idx="8">
                  <c:v>-0.91546843009943346</c:v>
                </c:pt>
                <c:pt idx="9">
                  <c:v>-0.90744310718453958</c:v>
                </c:pt>
                <c:pt idx="10">
                  <c:v>-0.89901636769073123</c:v>
                </c:pt>
                <c:pt idx="11">
                  <c:v>-0.89019652395425575</c:v>
                </c:pt>
                <c:pt idx="12">
                  <c:v>-0.88099352932655695</c:v>
                </c:pt>
                <c:pt idx="13">
                  <c:v>-0.87141886595312601</c:v>
                </c:pt>
                <c:pt idx="14">
                  <c:v>-0.86148542490518654</c:v>
                </c:pt>
                <c:pt idx="15">
                  <c:v>-0.85120738061646273</c:v>
                </c:pt>
                <c:pt idx="16">
                  <c:v>-0.84060006146244137</c:v>
                </c:pt>
                <c:pt idx="17">
                  <c:v>-0.82967981818813841</c:v>
                </c:pt>
                <c:pt idx="18">
                  <c:v>-0.81846389174722511</c:v>
                </c:pt>
                <c:pt idx="19">
                  <c:v>-0.80697028196498222</c:v>
                </c:pt>
                <c:pt idx="20">
                  <c:v>-0.79521761828361726</c:v>
                </c:pt>
                <c:pt idx="21">
                  <c:v>-0.78322503369436525</c:v>
                </c:pt>
                <c:pt idx="22">
                  <c:v>-0.77101204280919544</c:v>
                </c:pt>
                <c:pt idx="23">
                  <c:v>-0.75859842487815698</c:v>
                </c:pt>
                <c:pt idx="24">
                  <c:v>-0.74600411241816444</c:v>
                </c:pt>
                <c:pt idx="25">
                  <c:v>-0.73324908598678995</c:v>
                </c:pt>
                <c:pt idx="26">
                  <c:v>-0.72035327551132966</c:v>
                </c:pt>
                <c:pt idx="27">
                  <c:v>-0.70733646846979559</c:v>
                </c:pt>
                <c:pt idx="28">
                  <c:v>-0.69421822511690512</c:v>
                </c:pt>
                <c:pt idx="29">
                  <c:v>-0.68101780085476582</c:v>
                </c:pt>
                <c:pt idx="30">
                  <c:v>-0.66775407576474721</c:v>
                </c:pt>
                <c:pt idx="31">
                  <c:v>-0.65444549124377338</c:v>
                </c:pt>
                <c:pt idx="32">
                  <c:v>-0.6411099936246033</c:v>
                </c:pt>
                <c:pt idx="33">
                  <c:v>-0.62776498460518215</c:v>
                </c:pt>
                <c:pt idx="34">
                  <c:v>-0.61442727826626431</c:v>
                </c:pt>
                <c:pt idx="35">
                  <c:v>-0.60111306441870327</c:v>
                </c:pt>
                <c:pt idx="36">
                  <c:v>-0.58783787799141995</c:v>
                </c:pt>
                <c:pt idx="37">
                  <c:v>-0.57461657414749667</c:v>
                </c:pt>
                <c:pt idx="38">
                  <c:v>-0.56146330879844031</c:v>
                </c:pt>
                <c:pt idx="39">
                  <c:v>-0.54839152417480863</c:v>
                </c:pt>
                <c:pt idx="40">
                  <c:v>-0.53541393910446122</c:v>
                </c:pt>
                <c:pt idx="41">
                  <c:v>-0.52254254364712205</c:v>
                </c:pt>
                <c:pt idx="42">
                  <c:v>-0.50978859773513974</c:v>
                </c:pt>
                <c:pt idx="43">
                  <c:v>-0.49716263347479162</c:v>
                </c:pt>
                <c:pt idx="44">
                  <c:v>-0.48467446076969933</c:v>
                </c:pt>
                <c:pt idx="45">
                  <c:v>-0.47233317593749213</c:v>
                </c:pt>
                <c:pt idx="46">
                  <c:v>-0.4601471730022485</c:v>
                </c:pt>
                <c:pt idx="47">
                  <c:v>-0.44812415735825839</c:v>
                </c:pt>
                <c:pt idx="48">
                  <c:v>-0.43627116151476364</c:v>
                </c:pt>
                <c:pt idx="49">
                  <c:v>-0.42459456264636475</c:v>
                </c:pt>
                <c:pt idx="50">
                  <c:v>-0.41310010168940636</c:v>
                </c:pt>
                <c:pt idx="51">
                  <c:v>-0.40179290374064713</c:v>
                </c:pt>
                <c:pt idx="52">
                  <c:v>-0.39067749953069342</c:v>
                </c:pt>
                <c:pt idx="53">
                  <c:v>-0.37975784776075616</c:v>
                </c:pt>
                <c:pt idx="54">
                  <c:v>-0.36903735810734373</c:v>
                </c:pt>
                <c:pt idx="55">
                  <c:v>-0.35851891471507957</c:v>
                </c:pt>
                <c:pt idx="56">
                  <c:v>-0.34820490001313886</c:v>
                </c:pt>
                <c:pt idx="57">
                  <c:v>-0.33809721870553999</c:v>
                </c:pt>
                <c:pt idx="58">
                  <c:v>-0.32819732179972338</c:v>
                </c:pt>
                <c:pt idx="59">
                  <c:v>-0.31850623055142568</c:v>
                </c:pt>
                <c:pt idx="60">
                  <c:v>-0.30902456021676272</c:v>
                </c:pt>
                <c:pt idx="61">
                  <c:v>-0.29975254351467984</c:v>
                </c:pt>
                <c:pt idx="62">
                  <c:v>-0.29069005371443235</c:v>
                </c:pt>
                <c:pt idx="63">
                  <c:v>-0.2818366272735896</c:v>
                </c:pt>
                <c:pt idx="64">
                  <c:v>-0.27319148596214438</c:v>
                </c:pt>
                <c:pt idx="65">
                  <c:v>-0.26475355841771597</c:v>
                </c:pt>
                <c:pt idx="66">
                  <c:v>-0.25652150108554084</c:v>
                </c:pt>
                <c:pt idx="67">
                  <c:v>-0.24849371850497981</c:v>
                </c:pt>
                <c:pt idx="68">
                  <c:v>-0.24066838291164661</c:v>
                </c:pt>
                <c:pt idx="69">
                  <c:v>-0.23304345313102881</c:v>
                </c:pt>
                <c:pt idx="70">
                  <c:v>-0.22561669274560903</c:v>
                </c:pt>
                <c:pt idx="71">
                  <c:v>-0.21838568752309095</c:v>
                </c:pt>
                <c:pt idx="72">
                  <c:v>-0.21134786209835299</c:v>
                </c:pt>
                <c:pt idx="73">
                  <c:v>-0.20450049590628561</c:v>
                </c:pt>
                <c:pt idx="74">
                  <c:v>-0.19784073836670357</c:v>
                </c:pt>
                <c:pt idx="75">
                  <c:v>-0.19136562332610429</c:v>
                </c:pt>
                <c:pt idx="76">
                  <c:v>-0.18507208276421228</c:v>
                </c:pt>
                <c:pt idx="77">
                  <c:v>-0.17895695977601034</c:v>
                </c:pt>
                <c:pt idx="78">
                  <c:v>-0.17301702084236703</c:v>
                </c:pt>
                <c:pt idx="79">
                  <c:v>-0.16724896740442985</c:v>
                </c:pt>
                <c:pt idx="80">
                  <c:v>-0.16164944675871173</c:v>
                </c:pt>
                <c:pt idx="81">
                  <c:v>-0.15621506229126658</c:v>
                </c:pt>
                <c:pt idx="82">
                  <c:v>-0.15094238307056029</c:v>
                </c:pt>
                <c:pt idx="83">
                  <c:v>-0.14582795281961292</c:v>
                </c:pt>
                <c:pt idx="84">
                  <c:v>-0.14086829828875136</c:v>
                </c:pt>
                <c:pt idx="85">
                  <c:v>-0.1360599370508635</c:v>
                </c:pt>
                <c:pt idx="86">
                  <c:v>-0.13139938474144441</c:v>
                </c:pt>
                <c:pt idx="87">
                  <c:v>-0.12688316176594805</c:v>
                </c:pt>
                <c:pt idx="88">
                  <c:v>-0.12250779949705037</c:v>
                </c:pt>
                <c:pt idx="89">
                  <c:v>-0.11826984598439916</c:v>
                </c:pt>
                <c:pt idx="90">
                  <c:v>-0.11416587119928046</c:v>
                </c:pt>
                <c:pt idx="91">
                  <c:v>-0.11019247183639547</c:v>
                </c:pt>
                <c:pt idx="92">
                  <c:v>-0.10634627569461974</c:v>
                </c:pt>
                <c:pt idx="93">
                  <c:v>-0.10262394565822297</c:v>
                </c:pt>
                <c:pt idx="94">
                  <c:v>-9.9022183299572797E-2</c:v>
                </c:pt>
                <c:pt idx="95">
                  <c:v>-9.5537732123839314E-2</c:v>
                </c:pt>
                <c:pt idx="96">
                  <c:v>-9.2167380475671412E-2</c:v>
                </c:pt>
                <c:pt idx="97">
                  <c:v>-8.8907964127224126E-2</c:v>
                </c:pt>
                <c:pt idx="98">
                  <c:v>-8.5756368566311081E-2</c:v>
                </c:pt>
                <c:pt idx="99">
                  <c:v>-8.2709531002818082E-2</c:v>
                </c:pt>
                <c:pt idx="100">
                  <c:v>-7.9764442110864864E-2</c:v>
                </c:pt>
              </c:numCache>
            </c:numRef>
          </c:val>
          <c:smooth val="0"/>
          <c:extLst>
            <c:ext xmlns:c16="http://schemas.microsoft.com/office/drawing/2014/chart" uri="{C3380CC4-5D6E-409C-BE32-E72D297353CC}">
              <c16:uniqueId val="{00000002-C03C-4F43-B953-0FBE937A3596}"/>
            </c:ext>
          </c:extLst>
        </c:ser>
        <c:dLbls>
          <c:showLegendKey val="0"/>
          <c:showVal val="0"/>
          <c:showCatName val="0"/>
          <c:showSerName val="0"/>
          <c:showPercent val="0"/>
          <c:showBubbleSize val="0"/>
        </c:dLbls>
        <c:smooth val="0"/>
        <c:axId val="1673194768"/>
        <c:axId val="1673196208"/>
      </c:lineChart>
      <c:catAx>
        <c:axId val="167319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Spot</a:t>
                </a:r>
                <a:r>
                  <a:rPr lang="en-US" altLang="zh-CN" baseline="0"/>
                  <a:t> Price</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196208"/>
        <c:crosses val="autoZero"/>
        <c:auto val="1"/>
        <c:lblAlgn val="ctr"/>
        <c:lblOffset val="100"/>
        <c:tickLblSkip val="10"/>
        <c:noMultiLvlLbl val="0"/>
      </c:catAx>
      <c:valAx>
        <c:axId val="167319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Delta</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19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14</xdr:col>
      <xdr:colOff>16717</xdr:colOff>
      <xdr:row>9</xdr:row>
      <xdr:rowOff>16037</xdr:rowOff>
    </xdr:from>
    <xdr:to>
      <xdr:col>21</xdr:col>
      <xdr:colOff>321517</xdr:colOff>
      <xdr:row>23</xdr:row>
      <xdr:rowOff>73187</xdr:rowOff>
    </xdr:to>
    <xdr:graphicFrame macro="">
      <xdr:nvGraphicFramePr>
        <xdr:cNvPr id="3" name="Chart 2">
          <a:extLst>
            <a:ext uri="{FF2B5EF4-FFF2-40B4-BE49-F238E27FC236}">
              <a16:creationId xmlns:a16="http://schemas.microsoft.com/office/drawing/2014/main" id="{0E93ECE4-211F-4797-86EF-4C10F7204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30519</xdr:colOff>
      <xdr:row>25</xdr:row>
      <xdr:rowOff>28088</xdr:rowOff>
    </xdr:from>
    <xdr:to>
      <xdr:col>21</xdr:col>
      <xdr:colOff>335319</xdr:colOff>
      <xdr:row>39</xdr:row>
      <xdr:rowOff>104288</xdr:rowOff>
    </xdr:to>
    <xdr:graphicFrame macro="">
      <xdr:nvGraphicFramePr>
        <xdr:cNvPr id="4" name="Chart 3">
          <a:extLst>
            <a:ext uri="{FF2B5EF4-FFF2-40B4-BE49-F238E27FC236}">
              <a16:creationId xmlns:a16="http://schemas.microsoft.com/office/drawing/2014/main" id="{9AD6860A-2D1A-408F-9D8A-961832996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8164</xdr:colOff>
      <xdr:row>41</xdr:row>
      <xdr:rowOff>17008</xdr:rowOff>
    </xdr:from>
    <xdr:to>
      <xdr:col>21</xdr:col>
      <xdr:colOff>312964</xdr:colOff>
      <xdr:row>55</xdr:row>
      <xdr:rowOff>86988</xdr:rowOff>
    </xdr:to>
    <xdr:graphicFrame macro="">
      <xdr:nvGraphicFramePr>
        <xdr:cNvPr id="5" name="Chart 4">
          <a:extLst>
            <a:ext uri="{FF2B5EF4-FFF2-40B4-BE49-F238E27FC236}">
              <a16:creationId xmlns:a16="http://schemas.microsoft.com/office/drawing/2014/main" id="{F9AAED46-C19D-44CC-9F21-D0CB80541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12741</xdr:colOff>
      <xdr:row>57</xdr:row>
      <xdr:rowOff>19730</xdr:rowOff>
    </xdr:from>
    <xdr:to>
      <xdr:col>21</xdr:col>
      <xdr:colOff>317541</xdr:colOff>
      <xdr:row>71</xdr:row>
      <xdr:rowOff>83560</xdr:rowOff>
    </xdr:to>
    <xdr:graphicFrame macro="">
      <xdr:nvGraphicFramePr>
        <xdr:cNvPr id="6" name="Chart 5">
          <a:extLst>
            <a:ext uri="{FF2B5EF4-FFF2-40B4-BE49-F238E27FC236}">
              <a16:creationId xmlns:a16="http://schemas.microsoft.com/office/drawing/2014/main" id="{58F15703-68CA-4C7A-ABEA-6EAC3BEFC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24032</xdr:colOff>
      <xdr:row>78</xdr:row>
      <xdr:rowOff>42130</xdr:rowOff>
    </xdr:from>
    <xdr:to>
      <xdr:col>20</xdr:col>
      <xdr:colOff>446737</xdr:colOff>
      <xdr:row>93</xdr:row>
      <xdr:rowOff>114087</xdr:rowOff>
    </xdr:to>
    <xdr:graphicFrame macro="">
      <xdr:nvGraphicFramePr>
        <xdr:cNvPr id="2" name="图表 1">
          <a:extLst>
            <a:ext uri="{FF2B5EF4-FFF2-40B4-BE49-F238E27FC236}">
              <a16:creationId xmlns:a16="http://schemas.microsoft.com/office/drawing/2014/main" id="{0E8EF72C-C965-E0F1-9113-369A5300A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16329</xdr:colOff>
      <xdr:row>95</xdr:row>
      <xdr:rowOff>21770</xdr:rowOff>
    </xdr:from>
    <xdr:to>
      <xdr:col>20</xdr:col>
      <xdr:colOff>408214</xdr:colOff>
      <xdr:row>110</xdr:row>
      <xdr:rowOff>70756</xdr:rowOff>
    </xdr:to>
    <xdr:graphicFrame macro="">
      <xdr:nvGraphicFramePr>
        <xdr:cNvPr id="7" name="图表 6">
          <a:extLst>
            <a:ext uri="{FF2B5EF4-FFF2-40B4-BE49-F238E27FC236}">
              <a16:creationId xmlns:a16="http://schemas.microsoft.com/office/drawing/2014/main" id="{78675CFA-A0CF-4FB1-0468-5462FE2F3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16329</xdr:colOff>
      <xdr:row>112</xdr:row>
      <xdr:rowOff>27211</xdr:rowOff>
    </xdr:from>
    <xdr:to>
      <xdr:col>20</xdr:col>
      <xdr:colOff>408214</xdr:colOff>
      <xdr:row>127</xdr:row>
      <xdr:rowOff>76197</xdr:rowOff>
    </xdr:to>
    <xdr:graphicFrame macro="">
      <xdr:nvGraphicFramePr>
        <xdr:cNvPr id="8" name="图表 7">
          <a:extLst>
            <a:ext uri="{FF2B5EF4-FFF2-40B4-BE49-F238E27FC236}">
              <a16:creationId xmlns:a16="http://schemas.microsoft.com/office/drawing/2014/main" id="{000741F6-9E92-5EAA-31C1-1EF12C20A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16329</xdr:colOff>
      <xdr:row>128</xdr:row>
      <xdr:rowOff>179613</xdr:rowOff>
    </xdr:from>
    <xdr:to>
      <xdr:col>20</xdr:col>
      <xdr:colOff>408214</xdr:colOff>
      <xdr:row>144</xdr:row>
      <xdr:rowOff>48984</xdr:rowOff>
    </xdr:to>
    <xdr:graphicFrame macro="">
      <xdr:nvGraphicFramePr>
        <xdr:cNvPr id="9" name="图表 8">
          <a:extLst>
            <a:ext uri="{FF2B5EF4-FFF2-40B4-BE49-F238E27FC236}">
              <a16:creationId xmlns:a16="http://schemas.microsoft.com/office/drawing/2014/main" id="{381596ED-B573-712A-E3A6-2BDF31667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21770</xdr:colOff>
      <xdr:row>9</xdr:row>
      <xdr:rowOff>10883</xdr:rowOff>
    </xdr:from>
    <xdr:to>
      <xdr:col>20</xdr:col>
      <xdr:colOff>413656</xdr:colOff>
      <xdr:row>24</xdr:row>
      <xdr:rowOff>48983</xdr:rowOff>
    </xdr:to>
    <xdr:graphicFrame macro="">
      <xdr:nvGraphicFramePr>
        <xdr:cNvPr id="4" name="图表 3">
          <a:extLst>
            <a:ext uri="{FF2B5EF4-FFF2-40B4-BE49-F238E27FC236}">
              <a16:creationId xmlns:a16="http://schemas.microsoft.com/office/drawing/2014/main" id="{41CA80B3-6BFF-E176-75BA-1C2A1BB7B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16328</xdr:colOff>
      <xdr:row>25</xdr:row>
      <xdr:rowOff>32657</xdr:rowOff>
    </xdr:from>
    <xdr:to>
      <xdr:col>20</xdr:col>
      <xdr:colOff>408214</xdr:colOff>
      <xdr:row>40</xdr:row>
      <xdr:rowOff>81643</xdr:rowOff>
    </xdr:to>
    <xdr:graphicFrame macro="">
      <xdr:nvGraphicFramePr>
        <xdr:cNvPr id="5" name="图表 4">
          <a:extLst>
            <a:ext uri="{FF2B5EF4-FFF2-40B4-BE49-F238E27FC236}">
              <a16:creationId xmlns:a16="http://schemas.microsoft.com/office/drawing/2014/main" id="{BBDA7757-A296-89CB-F249-B59C4365C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27214</xdr:colOff>
      <xdr:row>9</xdr:row>
      <xdr:rowOff>21770</xdr:rowOff>
    </xdr:from>
    <xdr:to>
      <xdr:col>27</xdr:col>
      <xdr:colOff>419100</xdr:colOff>
      <xdr:row>24</xdr:row>
      <xdr:rowOff>59870</xdr:rowOff>
    </xdr:to>
    <xdr:graphicFrame macro="">
      <xdr:nvGraphicFramePr>
        <xdr:cNvPr id="6" name="图表 5">
          <a:extLst>
            <a:ext uri="{FF2B5EF4-FFF2-40B4-BE49-F238E27FC236}">
              <a16:creationId xmlns:a16="http://schemas.microsoft.com/office/drawing/2014/main" id="{D3091A3C-C175-957E-8C66-2712CC3E0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21771</xdr:colOff>
      <xdr:row>25</xdr:row>
      <xdr:rowOff>10887</xdr:rowOff>
    </xdr:from>
    <xdr:to>
      <xdr:col>27</xdr:col>
      <xdr:colOff>413657</xdr:colOff>
      <xdr:row>40</xdr:row>
      <xdr:rowOff>59873</xdr:rowOff>
    </xdr:to>
    <xdr:graphicFrame macro="">
      <xdr:nvGraphicFramePr>
        <xdr:cNvPr id="7" name="图表 6">
          <a:extLst>
            <a:ext uri="{FF2B5EF4-FFF2-40B4-BE49-F238E27FC236}">
              <a16:creationId xmlns:a16="http://schemas.microsoft.com/office/drawing/2014/main" id="{508497D5-80DE-5B11-8068-48F534C78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21772</xdr:colOff>
      <xdr:row>116</xdr:row>
      <xdr:rowOff>21772</xdr:rowOff>
    </xdr:from>
    <xdr:to>
      <xdr:col>20</xdr:col>
      <xdr:colOff>413658</xdr:colOff>
      <xdr:row>131</xdr:row>
      <xdr:rowOff>70757</xdr:rowOff>
    </xdr:to>
    <xdr:graphicFrame macro="">
      <xdr:nvGraphicFramePr>
        <xdr:cNvPr id="8" name="图表 7">
          <a:extLst>
            <a:ext uri="{FF2B5EF4-FFF2-40B4-BE49-F238E27FC236}">
              <a16:creationId xmlns:a16="http://schemas.microsoft.com/office/drawing/2014/main" id="{F3DC8B90-DEB7-E350-9505-8175E5E76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10886</xdr:colOff>
      <xdr:row>133</xdr:row>
      <xdr:rowOff>32656</xdr:rowOff>
    </xdr:from>
    <xdr:to>
      <xdr:col>20</xdr:col>
      <xdr:colOff>402772</xdr:colOff>
      <xdr:row>148</xdr:row>
      <xdr:rowOff>81641</xdr:rowOff>
    </xdr:to>
    <xdr:graphicFrame macro="">
      <xdr:nvGraphicFramePr>
        <xdr:cNvPr id="9" name="图表 8">
          <a:extLst>
            <a:ext uri="{FF2B5EF4-FFF2-40B4-BE49-F238E27FC236}">
              <a16:creationId xmlns:a16="http://schemas.microsoft.com/office/drawing/2014/main" id="{DDEDA1C4-CE7B-03D9-2345-51E3A8155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10887</xdr:colOff>
      <xdr:row>116</xdr:row>
      <xdr:rowOff>21771</xdr:rowOff>
    </xdr:from>
    <xdr:to>
      <xdr:col>27</xdr:col>
      <xdr:colOff>402773</xdr:colOff>
      <xdr:row>131</xdr:row>
      <xdr:rowOff>70756</xdr:rowOff>
    </xdr:to>
    <xdr:graphicFrame macro="">
      <xdr:nvGraphicFramePr>
        <xdr:cNvPr id="10" name="图表 9">
          <a:extLst>
            <a:ext uri="{FF2B5EF4-FFF2-40B4-BE49-F238E27FC236}">
              <a16:creationId xmlns:a16="http://schemas.microsoft.com/office/drawing/2014/main" id="{D388D5FC-C704-51BD-920A-A6359292C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21770</xdr:colOff>
      <xdr:row>133</xdr:row>
      <xdr:rowOff>32659</xdr:rowOff>
    </xdr:from>
    <xdr:to>
      <xdr:col>27</xdr:col>
      <xdr:colOff>413656</xdr:colOff>
      <xdr:row>148</xdr:row>
      <xdr:rowOff>81644</xdr:rowOff>
    </xdr:to>
    <xdr:graphicFrame macro="">
      <xdr:nvGraphicFramePr>
        <xdr:cNvPr id="11" name="图表 10">
          <a:extLst>
            <a:ext uri="{FF2B5EF4-FFF2-40B4-BE49-F238E27FC236}">
              <a16:creationId xmlns:a16="http://schemas.microsoft.com/office/drawing/2014/main" id="{E5C973BB-AA12-B4BA-B653-693E1563A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141514</xdr:colOff>
      <xdr:row>8</xdr:row>
      <xdr:rowOff>157843</xdr:rowOff>
    </xdr:from>
    <xdr:to>
      <xdr:col>6</xdr:col>
      <xdr:colOff>522514</xdr:colOff>
      <xdr:row>23</xdr:row>
      <xdr:rowOff>46264</xdr:rowOff>
    </xdr:to>
    <xdr:graphicFrame macro="">
      <xdr:nvGraphicFramePr>
        <xdr:cNvPr id="2" name="Chart 2">
          <a:extLst>
            <a:ext uri="{FF2B5EF4-FFF2-40B4-BE49-F238E27FC236}">
              <a16:creationId xmlns:a16="http://schemas.microsoft.com/office/drawing/2014/main" id="{60D8B3B0-ECBE-4A46-97DC-CA7C4DBA6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680358</xdr:colOff>
      <xdr:row>8</xdr:row>
      <xdr:rowOff>152400</xdr:rowOff>
    </xdr:from>
    <xdr:to>
      <xdr:col>14</xdr:col>
      <xdr:colOff>288472</xdr:colOff>
      <xdr:row>23</xdr:row>
      <xdr:rowOff>48986</xdr:rowOff>
    </xdr:to>
    <xdr:graphicFrame macro="">
      <xdr:nvGraphicFramePr>
        <xdr:cNvPr id="3" name="Chart 3">
          <a:extLst>
            <a:ext uri="{FF2B5EF4-FFF2-40B4-BE49-F238E27FC236}">
              <a16:creationId xmlns:a16="http://schemas.microsoft.com/office/drawing/2014/main" id="{5D5AC6F4-8351-45CC-B624-9E2163259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154660</xdr:colOff>
      <xdr:row>24</xdr:row>
      <xdr:rowOff>65315</xdr:rowOff>
    </xdr:from>
    <xdr:to>
      <xdr:col>5</xdr:col>
      <xdr:colOff>653566</xdr:colOff>
      <xdr:row>39</xdr:row>
      <xdr:rowOff>137271</xdr:rowOff>
    </xdr:to>
    <xdr:graphicFrame macro="">
      <xdr:nvGraphicFramePr>
        <xdr:cNvPr id="4" name="图表 3">
          <a:extLst>
            <a:ext uri="{FF2B5EF4-FFF2-40B4-BE49-F238E27FC236}">
              <a16:creationId xmlns:a16="http://schemas.microsoft.com/office/drawing/2014/main" id="{64F9969B-F63E-4CE4-8EF2-52D2BE611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54429</xdr:colOff>
      <xdr:row>24</xdr:row>
      <xdr:rowOff>77612</xdr:rowOff>
    </xdr:from>
    <xdr:to>
      <xdr:col>13</xdr:col>
      <xdr:colOff>446315</xdr:colOff>
      <xdr:row>39</xdr:row>
      <xdr:rowOff>126597</xdr:rowOff>
    </xdr:to>
    <xdr:graphicFrame macro="">
      <xdr:nvGraphicFramePr>
        <xdr:cNvPr id="5" name="图表 4">
          <a:extLst>
            <a:ext uri="{FF2B5EF4-FFF2-40B4-BE49-F238E27FC236}">
              <a16:creationId xmlns:a16="http://schemas.microsoft.com/office/drawing/2014/main" id="{B5051EF7-4C12-43AE-9A85-2FE313E8D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1"/>
  <sheetViews>
    <sheetView topLeftCell="G1" zoomScaleNormal="100" workbookViewId="0">
      <selection activeCell="H12" sqref="H12"/>
    </sheetView>
  </sheetViews>
  <sheetFormatPr defaultRowHeight="14.4"/>
  <cols>
    <col min="1" max="1" width="15.88671875" bestFit="1" customWidth="1"/>
    <col min="2" max="2" width="16.6640625" bestFit="1" customWidth="1"/>
    <col min="3" max="3" width="13.5546875" bestFit="1" customWidth="1"/>
    <col min="4" max="4" width="16.6640625" bestFit="1" customWidth="1"/>
    <col min="5" max="5" width="12.6640625" bestFit="1" customWidth="1"/>
    <col min="6" max="6" width="15.88671875" bestFit="1" customWidth="1"/>
    <col min="7" max="7" width="16.6640625" bestFit="1" customWidth="1"/>
    <col min="8" max="8" width="12.6640625" bestFit="1" customWidth="1"/>
    <col min="9" max="9" width="13.5546875" bestFit="1" customWidth="1"/>
    <col min="10" max="10" width="16.6640625" bestFit="1" customWidth="1"/>
    <col min="11" max="11" width="12.6640625" bestFit="1" customWidth="1"/>
    <col min="12" max="12" width="13.5546875" bestFit="1" customWidth="1"/>
    <col min="13" max="13" width="16.6640625" bestFit="1" customWidth="1"/>
  </cols>
  <sheetData>
    <row r="1" spans="1:13">
      <c r="B1" t="s">
        <v>1</v>
      </c>
      <c r="C1" t="s">
        <v>0</v>
      </c>
      <c r="D1" t="s">
        <v>11</v>
      </c>
      <c r="E1" t="s">
        <v>12</v>
      </c>
      <c r="F1" t="s">
        <v>14</v>
      </c>
      <c r="G1" t="s">
        <v>13</v>
      </c>
    </row>
    <row r="2" spans="1:13">
      <c r="A2" t="s">
        <v>5</v>
      </c>
      <c r="B2" t="s">
        <v>2</v>
      </c>
      <c r="C2">
        <v>8</v>
      </c>
      <c r="D2">
        <v>7.0000000000000007E-2</v>
      </c>
      <c r="E2">
        <v>0.7</v>
      </c>
      <c r="F2">
        <f>63/252</f>
        <v>0.25</v>
      </c>
      <c r="G2">
        <v>10</v>
      </c>
    </row>
    <row r="3" spans="1:13">
      <c r="A3" t="s">
        <v>6</v>
      </c>
      <c r="B3" t="s">
        <v>3</v>
      </c>
      <c r="C3">
        <v>10</v>
      </c>
      <c r="D3">
        <v>7.0000000000000007E-2</v>
      </c>
      <c r="E3">
        <v>0.7</v>
      </c>
      <c r="F3">
        <f t="shared" ref="F3:F7" si="0">63/252</f>
        <v>0.25</v>
      </c>
      <c r="G3">
        <v>10</v>
      </c>
    </row>
    <row r="4" spans="1:13">
      <c r="A4" t="s">
        <v>7</v>
      </c>
      <c r="B4" t="s">
        <v>4</v>
      </c>
      <c r="C4">
        <v>12</v>
      </c>
      <c r="D4">
        <v>7.0000000000000007E-2</v>
      </c>
      <c r="E4">
        <v>0.7</v>
      </c>
      <c r="F4">
        <f t="shared" si="0"/>
        <v>0.25</v>
      </c>
      <c r="G4">
        <v>10</v>
      </c>
    </row>
    <row r="5" spans="1:13">
      <c r="A5" t="s">
        <v>8</v>
      </c>
      <c r="B5" t="s">
        <v>2</v>
      </c>
      <c r="C5">
        <v>12</v>
      </c>
      <c r="D5">
        <v>7.0000000000000007E-2</v>
      </c>
      <c r="E5">
        <v>0.7</v>
      </c>
      <c r="F5">
        <f t="shared" si="0"/>
        <v>0.25</v>
      </c>
      <c r="G5">
        <v>10</v>
      </c>
    </row>
    <row r="6" spans="1:13">
      <c r="A6" t="s">
        <v>9</v>
      </c>
      <c r="B6" t="s">
        <v>3</v>
      </c>
      <c r="C6">
        <v>10</v>
      </c>
      <c r="D6">
        <v>7.0000000000000007E-2</v>
      </c>
      <c r="E6">
        <v>0.7</v>
      </c>
      <c r="F6">
        <f t="shared" si="0"/>
        <v>0.25</v>
      </c>
      <c r="G6">
        <v>10</v>
      </c>
    </row>
    <row r="7" spans="1:13">
      <c r="A7" t="s">
        <v>10</v>
      </c>
      <c r="B7" t="s">
        <v>4</v>
      </c>
      <c r="C7">
        <v>8</v>
      </c>
      <c r="D7">
        <v>7.0000000000000007E-2</v>
      </c>
      <c r="E7">
        <v>0.7</v>
      </c>
      <c r="F7">
        <f t="shared" si="0"/>
        <v>0.25</v>
      </c>
      <c r="G7">
        <v>10</v>
      </c>
    </row>
    <row r="9" spans="1:13">
      <c r="A9" s="29" t="s">
        <v>15</v>
      </c>
      <c r="B9" s="29"/>
      <c r="C9" s="29"/>
      <c r="D9" s="29"/>
      <c r="E9" s="29"/>
      <c r="F9" s="29"/>
      <c r="G9" s="29"/>
      <c r="H9" s="29"/>
      <c r="I9" s="29"/>
      <c r="J9" s="29"/>
      <c r="K9" s="29"/>
      <c r="L9" s="29"/>
      <c r="M9" s="29"/>
    </row>
    <row r="10" spans="1:13" ht="15" thickBot="1">
      <c r="B10" s="29" t="s">
        <v>16</v>
      </c>
      <c r="C10" s="29"/>
      <c r="D10" s="29"/>
      <c r="E10" s="29" t="s">
        <v>17</v>
      </c>
      <c r="F10" s="29"/>
      <c r="G10" s="29"/>
      <c r="H10" s="29" t="s">
        <v>18</v>
      </c>
      <c r="I10" s="29"/>
      <c r="J10" s="29"/>
      <c r="K10" s="29" t="s">
        <v>19</v>
      </c>
      <c r="L10" s="29"/>
      <c r="M10" s="29"/>
    </row>
    <row r="11" spans="1:13" ht="15" thickBot="1">
      <c r="A11" t="s">
        <v>14</v>
      </c>
      <c r="B11" s="10" t="s">
        <v>2</v>
      </c>
      <c r="C11" s="11" t="s">
        <v>3</v>
      </c>
      <c r="D11" s="12" t="s">
        <v>4</v>
      </c>
      <c r="E11" s="10" t="s">
        <v>2</v>
      </c>
      <c r="F11" s="11" t="s">
        <v>3</v>
      </c>
      <c r="G11" s="12" t="s">
        <v>4</v>
      </c>
      <c r="H11" s="10" t="s">
        <v>2</v>
      </c>
      <c r="I11" s="11" t="s">
        <v>3</v>
      </c>
      <c r="J11" s="12" t="s">
        <v>4</v>
      </c>
      <c r="K11" s="10" t="s">
        <v>2</v>
      </c>
      <c r="L11" s="11" t="s">
        <v>3</v>
      </c>
      <c r="M11" s="12" t="s">
        <v>4</v>
      </c>
    </row>
    <row r="12" spans="1:13">
      <c r="A12">
        <v>1</v>
      </c>
      <c r="B12" s="2">
        <f>_xlfn.NORM.S.DIST((LN($G$2/$C$2)+($D$2+0.5*$E$2^2)*(A12/252))/($E$2*SQRT(A12/252)),TRUE)-1</f>
        <v>-1.8019914449496355E-7</v>
      </c>
      <c r="C12" s="3">
        <f>_xlfn.NORM.S.DIST((LN($G$3/$C$3)+($D$3+0.5*$E$3^2)*(A12/252))/($E$3*SQRT(A12/252)),TRUE)-1</f>
        <v>-0.48869256375108405</v>
      </c>
      <c r="D12" s="4">
        <f t="shared" ref="D12:D74" si="1">_xlfn.NORM.S.DIST((LN($G$4/$C$4)+($D$4+0.5*$E$4^2)*(A12/252))/($E$4*SQRT(A12/252)),TRUE)-1</f>
        <v>-0.99997989911007612</v>
      </c>
      <c r="E12" s="2">
        <f>(1/SQRT(2*PI()))*EXP(-0.5*((LN($G$2/$C$2)+($D$2+0.5*$E$2^2)*(A12/252))/($E$2*SQRT(A12/252)))^2)/($G$2*$E$2*SQRT(A12/252))</f>
        <v>2.1545879119119737E-6</v>
      </c>
      <c r="F12" s="3">
        <f>(1/SQRT(2*PI()))*EXP(-0.5*((LN($G$3/$C$3)+($D$3+0.5*$E$3^2)*(A12/252))/($E$3*SQRT(A12/252)))^2)/($G$3*$E$3*SQRT(A12/252))</f>
        <v>0.90435262366789937</v>
      </c>
      <c r="G12" s="4">
        <f>(1/SQRT(2*PI()))*EXP(-0.5*((LN($G$4/$C$4)+($D$4+0.5*$E$4^2)*(A12/252))/($E$4*SQRT(A12/252)))^2)/($G$4*$E$4*SQRT(A12/252))</f>
        <v>1.9724705802474113E-4</v>
      </c>
      <c r="H12" s="2">
        <f>(1/SQRT(2*PI()))*EXP(-0.5*((LN($G$2/$C$2)+($D$2+0.5*$E$2^2)*(A12/252))/($E$2*SQRT(A12/252)))^2)*$G$2*SQRT(A12/252)</f>
        <v>5.9849664219777061E-7</v>
      </c>
      <c r="I12" s="3">
        <f>(1/SQRT(2*PI()))*EXP(-0.5*((LN($G$3/$C$3)+($D$3+0.5*$E$3^2)*(A12/252))/($E$3*SQRT(A12/252)))^2)*$G$3*SQRT(A12/252)</f>
        <v>0.25120906212997207</v>
      </c>
      <c r="J12" s="4">
        <f>(1/SQRT(2*PI()))*EXP(-0.5*((LN($G$4/$C$4)+($D$4+0.5*$E$4^2)*(A12/252))/($E$4*SQRT(A12/252)))^2)*$G$4*SQRT(A12/252)</f>
        <v>5.4790849451316987E-5</v>
      </c>
      <c r="K12" s="2">
        <f>-($G$2*(1/SQRT(2*PI()))*EXP(-0.5*((LN($G$2/$C$2)+($D$2+0.5*$E$2^2)*(A12/252))/($E$2*SQRT(A12/252)))^2)*$E$2)/(2*SQRT(A12/252))-$D$2*$C$2*EXP(-$D$2*(A12/252))*_xlfn.NORM.S.DIST(-(LN($G$2/$C$2)+($D$2+0.5*$E$2^2)*(A12/252))/($E$2*SQRT(A12/252)),TRUE)</f>
        <v>-5.288828733566506E-5</v>
      </c>
      <c r="L12" s="3">
        <f>-($G$3*(1/SQRT(2*PI()))*EXP(-0.5*((LN($G$3/$C$3)+($D$3+0.5*$E$3^2)*(A12/252))/($E$3*SQRT(A12/252)))^2)*$E$3)/(2*SQRT(A12/252))-$D$3*$C$3*EXP(-$D$3*(A12/252))*_xlfn.NORM.S.DIST(-(LN($G$3/$C$3)+($D$3+0.5*$E$3^2)*(A12/252))/($E$3*SQRT(A12/252)),TRUE)</f>
        <v>-22.498629064131727</v>
      </c>
      <c r="M12" s="4">
        <f>-($G$4*(1/SQRT(2*PI()))*EXP(-0.5*((LN($G$4/$C$4)+($D$4+0.5*$E$4^2)*(A12/252))/($E$4*SQRT(A12/252)))^2)*$E$4)/(2*SQRT(A12/252))-$D$4*$C$4*EXP(-$D$4*(A12/252))*_xlfn.NORM.S.DIST(-(LN($G$4/$C$4)+($D$4+0.5*$E$4^2)*(A12/252))/($E$4*SQRT(A12/252)),TRUE)</f>
        <v>-0.84458237193470009</v>
      </c>
    </row>
    <row r="13" spans="1:13">
      <c r="A13">
        <v>2</v>
      </c>
      <c r="B13" s="5">
        <f t="shared" ref="B13:B74" si="2">_xlfn.NORM.S.DIST((LN($G$2/$C$2)+($D$2+0.5*$E$2^2)*(A13/252))/($E$2*SQRT(A13/252)),TRUE)-1</f>
        <v>-1.4824560849568957E-4</v>
      </c>
      <c r="C13">
        <f t="shared" ref="C13:C74" si="3">_xlfn.NORM.S.DIST((LN($G$3/$C$3)+($D$3+0.5*$E$3^2)*(A13/252))/($E$3*SQRT(A13/252)),TRUE)-1</f>
        <v>-0.48401101148273074</v>
      </c>
      <c r="D13" s="6">
        <f t="shared" si="1"/>
        <v>-0.99803396106081788</v>
      </c>
      <c r="E13" s="5">
        <f t="shared" ref="E13:E74" si="4">(1/SQRT(2*PI()))*EXP(-0.5*((LN($G$2/$C$2)+($D$2+0.5*$E$2^2)*(A13/252))/($E$2*SQRT(A13/252)))^2)/($G$2*$E$2*SQRT(A13/252))</f>
        <v>9.183577021706186E-4</v>
      </c>
      <c r="F13">
        <f t="shared" ref="F13:F74" si="5">(1/SQRT(2*PI()))*EXP(-0.5*((LN($G$3/$C$3)+($D$3+0.5*$E$3^2)*(A13/252))/($E$3*SQRT(A13/252)))^2)/($G$3*$E$3*SQRT(A13/252))</f>
        <v>0.63921699292146028</v>
      </c>
      <c r="G13" s="6">
        <f t="shared" ref="G13:G74" si="6">(1/SQRT(2*PI()))*EXP(-0.5*((LN($G$4/$C$4)+($D$4+0.5*$E$4^2)*(A13/252))/($E$4*SQRT(A13/252)))^2)/($G$4*$E$4*SQRT(A13/252))</f>
        <v>1.0010039523953893E-2</v>
      </c>
      <c r="H13" s="5">
        <f t="shared" ref="H13:H74" si="7">(1/SQRT(2*PI()))*EXP(-0.5*((LN($G$2/$C$2)+($D$2+0.5*$E$2^2)*(A13/252))/($E$2*SQRT(A13/252)))^2)*$G$2*SQRT(A13/252)</f>
        <v>5.1019872342812145E-4</v>
      </c>
      <c r="I13">
        <f t="shared" ref="I13:I74" si="8">(1/SQRT(2*PI()))*EXP(-0.5*((LN($G$3/$C$3)+($D$3+0.5*$E$3^2)*(A13/252))/($E$3*SQRT(A13/252)))^2)*$G$3*SQRT(A13/252)</f>
        <v>0.35512055162303346</v>
      </c>
      <c r="J13" s="6">
        <f t="shared" ref="J13:J74" si="9">(1/SQRT(2*PI()))*EXP(-0.5*((LN($G$4/$C$4)+($D$4+0.5*$E$4^2)*(A13/252))/($E$4*SQRT(A13/252)))^2)*$G$4*SQRT(A13/252)</f>
        <v>5.5611330688632729E-3</v>
      </c>
      <c r="K13" s="5">
        <f t="shared" ref="K13:K74" si="10">-($G$2*(1/SQRT(2*PI()))*EXP(-0.5*((LN($G$2/$C$2)+($D$2+0.5*$E$2^2)*(A13/252))/($E$2*SQRT(A13/252)))^2)*$E$2)/(2*SQRT(A13/252))-$D$2*$C$2*EXP(-$D$2*(A13/252))*_xlfn.NORM.S.DIST(-(LN($G$2/$C$2)+($D$2+0.5*$E$2^2)*(A13/252))/($E$2*SQRT(A13/252)),TRUE)</f>
        <v>-2.2582735135890722E-2</v>
      </c>
      <c r="L13">
        <f t="shared" ref="L13:L74" si="11">-($G$3*(1/SQRT(2*PI()))*EXP(-0.5*((LN($G$3/$C$3)+($D$3+0.5*$E$3^2)*(A13/252))/($E$3*SQRT(A13/252)))^2)*$E$3)/(2*SQRT(A13/252))-$D$3*$C$3*EXP(-$D$3*(A13/252))*_xlfn.NORM.S.DIST(-(LN($G$3/$C$3)+($D$3+0.5*$E$3^2)*(A13/252))/($E$3*SQRT(A13/252)),TRUE)</f>
        <v>-15.999435860384679</v>
      </c>
      <c r="M13" s="6">
        <f t="shared" ref="M13:M74" si="12">-($G$4*(1/SQRT(2*PI()))*EXP(-0.5*((LN($G$4/$C$4)+($D$4+0.5*$E$4^2)*(A13/252))/($E$4*SQRT(A13/252)))^2)*$E$4)/(2*SQRT(A13/252))-$D$4*$C$4*EXP(-$D$4*(A13/252))*_xlfn.NORM.S.DIST(-(LN($G$4/$C$4)+($D$4+0.5*$E$4^2)*(A13/252))/($E$4*SQRT(A13/252)),TRUE)</f>
        <v>-1.0831288757969468</v>
      </c>
    </row>
    <row r="14" spans="1:13">
      <c r="A14">
        <v>3</v>
      </c>
      <c r="B14" s="5">
        <f t="shared" si="2"/>
        <v>-1.4854452633502602E-3</v>
      </c>
      <c r="C14">
        <f t="shared" si="3"/>
        <v>-0.48042019008388781</v>
      </c>
      <c r="D14" s="6">
        <f t="shared" si="1"/>
        <v>-0.99030768577307504</v>
      </c>
      <c r="E14" s="5">
        <f t="shared" si="4"/>
        <v>6.3324358394046655E-3</v>
      </c>
      <c r="F14">
        <f t="shared" si="5"/>
        <v>0.52170883191976491</v>
      </c>
      <c r="G14" s="6">
        <f t="shared" si="6"/>
        <v>3.3956317506512672E-2</v>
      </c>
      <c r="H14" s="5">
        <f t="shared" si="7"/>
        <v>5.2770298661705536E-3</v>
      </c>
      <c r="I14">
        <f t="shared" si="8"/>
        <v>0.4347573599331373</v>
      </c>
      <c r="J14" s="6">
        <f t="shared" si="9"/>
        <v>2.8296931255427218E-2</v>
      </c>
      <c r="K14" s="5">
        <f t="shared" si="10"/>
        <v>-0.15597583449385721</v>
      </c>
      <c r="L14">
        <f t="shared" si="11"/>
        <v>-13.117880386718447</v>
      </c>
      <c r="M14" s="6">
        <f t="shared" si="12"/>
        <v>-1.6630953083384274</v>
      </c>
    </row>
    <row r="15" spans="1:13">
      <c r="A15">
        <v>4</v>
      </c>
      <c r="B15" s="5">
        <f t="shared" si="2"/>
        <v>-4.8421184171453246E-3</v>
      </c>
      <c r="C15">
        <f t="shared" si="3"/>
        <v>-0.47739420957713241</v>
      </c>
      <c r="D15" s="6">
        <f t="shared" si="1"/>
        <v>-0.97781811801565932</v>
      </c>
      <c r="E15" s="5">
        <f t="shared" si="4"/>
        <v>1.5933693569139366E-2</v>
      </c>
      <c r="F15">
        <f t="shared" si="5"/>
        <v>0.45163160623499171</v>
      </c>
      <c r="G15" s="6">
        <f t="shared" si="6"/>
        <v>5.9927916967091939E-2</v>
      </c>
      <c r="H15" s="5">
        <f t="shared" si="7"/>
        <v>1.7704103965710413E-2</v>
      </c>
      <c r="I15">
        <f t="shared" si="8"/>
        <v>0.50181289581665756</v>
      </c>
      <c r="J15" s="6">
        <f t="shared" si="9"/>
        <v>6.6586574407879948E-2</v>
      </c>
      <c r="K15" s="5">
        <f t="shared" si="10"/>
        <v>-0.39308406755703307</v>
      </c>
      <c r="L15">
        <f t="shared" si="11"/>
        <v>-11.398779199058909</v>
      </c>
      <c r="M15" s="6">
        <f t="shared" si="12"/>
        <v>-2.2886890614124953</v>
      </c>
    </row>
    <row r="16" spans="1:13">
      <c r="A16">
        <v>5</v>
      </c>
      <c r="B16" s="5">
        <f t="shared" si="2"/>
        <v>-9.9966061721771249E-3</v>
      </c>
      <c r="C16">
        <f t="shared" si="3"/>
        <v>-0.47472934102285025</v>
      </c>
      <c r="D16" s="6">
        <f t="shared" si="1"/>
        <v>-0.96292538915208781</v>
      </c>
      <c r="E16" s="5">
        <f t="shared" si="4"/>
        <v>2.702219821916085E-2</v>
      </c>
      <c r="F16">
        <f t="shared" si="5"/>
        <v>0.40378931955478975</v>
      </c>
      <c r="G16" s="6">
        <f t="shared" si="6"/>
        <v>8.215067900985118E-2</v>
      </c>
      <c r="H16" s="5">
        <f t="shared" si="7"/>
        <v>3.7530830859945616E-2</v>
      </c>
      <c r="I16">
        <f t="shared" si="8"/>
        <v>0.5608184993816524</v>
      </c>
      <c r="J16" s="6">
        <f t="shared" si="9"/>
        <v>0.11409816529145994</v>
      </c>
      <c r="K16" s="5">
        <f t="shared" si="10"/>
        <v>-0.66763418608462854</v>
      </c>
      <c r="L16">
        <f t="shared" si="11"/>
        <v>-10.224687645760692</v>
      </c>
      <c r="M16" s="6">
        <f t="shared" si="12"/>
        <v>-2.8204263294619274</v>
      </c>
    </row>
    <row r="17" spans="1:13">
      <c r="A17">
        <v>6</v>
      </c>
      <c r="B17" s="5">
        <f t="shared" si="2"/>
        <v>-1.6366446099922105E-2</v>
      </c>
      <c r="C17">
        <f t="shared" si="3"/>
        <v>-0.47232108513185178</v>
      </c>
      <c r="D17" s="6">
        <f t="shared" si="1"/>
        <v>-0.947226121520233</v>
      </c>
      <c r="E17" s="5">
        <f t="shared" si="4"/>
        <v>3.7784298948411822E-2</v>
      </c>
      <c r="F17">
        <f t="shared" si="5"/>
        <v>0.36845945984126294</v>
      </c>
      <c r="G17" s="6">
        <f t="shared" si="6"/>
        <v>9.9675179019541413E-2</v>
      </c>
      <c r="H17" s="5">
        <f t="shared" si="7"/>
        <v>6.2973831580686382E-2</v>
      </c>
      <c r="I17">
        <f t="shared" si="8"/>
        <v>0.61409909973543819</v>
      </c>
      <c r="J17" s="6">
        <f t="shared" si="9"/>
        <v>0.1661252983659024</v>
      </c>
      <c r="K17" s="5">
        <f t="shared" si="10"/>
        <v>-0.93486527142474174</v>
      </c>
      <c r="L17">
        <f t="shared" si="11"/>
        <v>-9.3573309433832996</v>
      </c>
      <c r="M17" s="6">
        <f t="shared" si="12"/>
        <v>-3.2363868159690869</v>
      </c>
    </row>
    <row r="18" spans="1:13">
      <c r="A18">
        <v>7</v>
      </c>
      <c r="B18" s="5">
        <f t="shared" si="2"/>
        <v>-2.3424707524692945E-2</v>
      </c>
      <c r="C18">
        <f t="shared" si="3"/>
        <v>-0.47010735594710518</v>
      </c>
      <c r="D18" s="6">
        <f t="shared" si="1"/>
        <v>-0.93159239989987053</v>
      </c>
      <c r="E18" s="5">
        <f t="shared" si="4"/>
        <v>4.7430804112740442E-2</v>
      </c>
      <c r="F18">
        <f t="shared" si="5"/>
        <v>0.34099014137785472</v>
      </c>
      <c r="G18" s="6">
        <f t="shared" si="6"/>
        <v>0.11306431419872762</v>
      </c>
      <c r="H18" s="5">
        <f t="shared" si="7"/>
        <v>9.2226563552550836E-2</v>
      </c>
      <c r="I18">
        <f t="shared" si="8"/>
        <v>0.66303638601249515</v>
      </c>
      <c r="J18" s="6">
        <f t="shared" si="9"/>
        <v>0.21984727760863701</v>
      </c>
      <c r="K18" s="5">
        <f t="shared" si="10"/>
        <v>-1.1751470548545333</v>
      </c>
      <c r="L18">
        <f t="shared" si="11"/>
        <v>-8.6826943662660323</v>
      </c>
      <c r="M18" s="6">
        <f t="shared" si="12"/>
        <v>-3.5510931912407466</v>
      </c>
    </row>
    <row r="19" spans="1:13">
      <c r="A19">
        <v>8</v>
      </c>
      <c r="B19" s="5">
        <f t="shared" si="2"/>
        <v>-3.0790053783597338E-2</v>
      </c>
      <c r="C19">
        <f t="shared" si="3"/>
        <v>-0.46804769548036618</v>
      </c>
      <c r="D19" s="6">
        <f t="shared" si="1"/>
        <v>-0.91645981923363906</v>
      </c>
      <c r="E19" s="5">
        <f t="shared" si="4"/>
        <v>5.5742671134543807E-2</v>
      </c>
      <c r="F19">
        <f t="shared" si="5"/>
        <v>0.31883893965596072</v>
      </c>
      <c r="G19" s="6">
        <f t="shared" si="6"/>
        <v>0.12315297243571437</v>
      </c>
      <c r="H19" s="5">
        <f t="shared" si="7"/>
        <v>0.12387260252120844</v>
      </c>
      <c r="I19">
        <f t="shared" si="8"/>
        <v>0.70853097701324597</v>
      </c>
      <c r="J19" s="6">
        <f t="shared" si="9"/>
        <v>0.2736732720793652</v>
      </c>
      <c r="K19" s="5">
        <f t="shared" si="10"/>
        <v>-1.3828995989461452</v>
      </c>
      <c r="L19">
        <f t="shared" si="11"/>
        <v>-8.1384601425867444</v>
      </c>
      <c r="M19" s="6">
        <f t="shared" si="12"/>
        <v>-3.7853652472336843</v>
      </c>
    </row>
    <row r="20" spans="1:13">
      <c r="A20">
        <v>9</v>
      </c>
      <c r="B20" s="5">
        <f t="shared" si="2"/>
        <v>-3.8209837831295168E-2</v>
      </c>
      <c r="C20">
        <f t="shared" si="3"/>
        <v>-0.46611399767493977</v>
      </c>
      <c r="D20" s="6">
        <f t="shared" si="1"/>
        <v>-0.90202549346271965</v>
      </c>
      <c r="E20" s="5">
        <f t="shared" si="4"/>
        <v>6.2757929743819871E-2</v>
      </c>
      <c r="F20">
        <f t="shared" si="5"/>
        <v>0.30048348088904037</v>
      </c>
      <c r="G20" s="6">
        <f t="shared" si="6"/>
        <v>0.13069316847975213</v>
      </c>
      <c r="H20" s="5">
        <f t="shared" si="7"/>
        <v>0.15689482435954966</v>
      </c>
      <c r="I20">
        <f t="shared" si="8"/>
        <v>0.75120870222260083</v>
      </c>
      <c r="J20" s="6">
        <f t="shared" si="9"/>
        <v>0.32673292119938024</v>
      </c>
      <c r="K20" s="5">
        <f t="shared" si="10"/>
        <v>-1.5589133609476766</v>
      </c>
      <c r="L20">
        <f t="shared" si="11"/>
        <v>-7.6873103994332297</v>
      </c>
      <c r="M20" s="6">
        <f t="shared" si="12"/>
        <v>-3.9577921545713113</v>
      </c>
    </row>
    <row r="21" spans="1:13">
      <c r="A21">
        <v>10</v>
      </c>
      <c r="B21" s="5">
        <f t="shared" si="2"/>
        <v>-4.5524741186950823E-2</v>
      </c>
      <c r="C21">
        <f t="shared" si="3"/>
        <v>-0.46428579589022201</v>
      </c>
      <c r="D21" s="6">
        <f t="shared" si="1"/>
        <v>-0.88836017509460152</v>
      </c>
      <c r="E21" s="5">
        <f t="shared" si="4"/>
        <v>6.8612088630664425E-2</v>
      </c>
      <c r="F21">
        <f t="shared" si="5"/>
        <v>0.28494914815948302</v>
      </c>
      <c r="G21" s="6">
        <f t="shared" si="6"/>
        <v>0.13628455574075427</v>
      </c>
      <c r="H21" s="5">
        <f t="shared" si="7"/>
        <v>0.19058913508517897</v>
      </c>
      <c r="I21">
        <f t="shared" si="8"/>
        <v>0.7915254115541196</v>
      </c>
      <c r="J21" s="6">
        <f t="shared" si="9"/>
        <v>0.37856821039098409</v>
      </c>
      <c r="K21" s="5">
        <f t="shared" si="10"/>
        <v>-1.7064193085168176</v>
      </c>
      <c r="L21">
        <f t="shared" si="11"/>
        <v>-7.3053526617921074</v>
      </c>
      <c r="M21" s="6">
        <f t="shared" si="12"/>
        <v>-4.0831241986005624</v>
      </c>
    </row>
    <row r="22" spans="1:13">
      <c r="A22">
        <v>11</v>
      </c>
      <c r="B22" s="5">
        <f t="shared" si="2"/>
        <v>-5.2638532101192625E-2</v>
      </c>
      <c r="C22">
        <f t="shared" si="3"/>
        <v>-0.46254763736021998</v>
      </c>
      <c r="D22" s="6">
        <f t="shared" si="1"/>
        <v>-0.87546900309949449</v>
      </c>
      <c r="E22" s="5">
        <f t="shared" si="4"/>
        <v>7.3465153186271642E-2</v>
      </c>
      <c r="F22">
        <f t="shared" si="5"/>
        <v>0.27157921403527896</v>
      </c>
      <c r="G22" s="6">
        <f t="shared" si="6"/>
        <v>0.14038585385117955</v>
      </c>
      <c r="H22" s="5">
        <f t="shared" si="7"/>
        <v>0.2244768569580522</v>
      </c>
      <c r="I22">
        <f t="shared" si="8"/>
        <v>0.82982537621890773</v>
      </c>
      <c r="J22" s="6">
        <f t="shared" si="9"/>
        <v>0.42895677565638185</v>
      </c>
      <c r="K22" s="5">
        <f t="shared" si="10"/>
        <v>-1.8292838981306436</v>
      </c>
      <c r="L22">
        <f t="shared" si="11"/>
        <v>-6.9764862619646655</v>
      </c>
      <c r="M22" s="6">
        <f t="shared" si="12"/>
        <v>-4.1726037743290014</v>
      </c>
    </row>
    <row r="23" spans="1:13">
      <c r="A23">
        <v>12</v>
      </c>
      <c r="B23" s="5">
        <f t="shared" si="2"/>
        <v>-5.9496355778952625E-2</v>
      </c>
      <c r="C23">
        <f t="shared" si="3"/>
        <v>-0.46088751518766724</v>
      </c>
      <c r="D23" s="6">
        <f t="shared" si="1"/>
        <v>-0.86332418416744494</v>
      </c>
      <c r="E23" s="5">
        <f t="shared" si="4"/>
        <v>7.7470959546029103E-2</v>
      </c>
      <c r="F23">
        <f t="shared" si="5"/>
        <v>0.2599128511680735</v>
      </c>
      <c r="G23" s="6">
        <f t="shared" si="6"/>
        <v>0.14334334170253815</v>
      </c>
      <c r="H23" s="5">
        <f t="shared" si="7"/>
        <v>0.25823653182009693</v>
      </c>
      <c r="I23">
        <f t="shared" si="8"/>
        <v>0.86637617056024485</v>
      </c>
      <c r="J23" s="6">
        <f t="shared" si="9"/>
        <v>0.47781113900846039</v>
      </c>
      <c r="K23" s="5">
        <f t="shared" si="10"/>
        <v>-1.9312455931440844</v>
      </c>
      <c r="L23">
        <f t="shared" si="11"/>
        <v>-6.6894125003975686</v>
      </c>
      <c r="M23" s="6">
        <f t="shared" si="12"/>
        <v>-4.2346909030705939</v>
      </c>
    </row>
    <row r="24" spans="1:13">
      <c r="A24">
        <v>13</v>
      </c>
      <c r="B24" s="5">
        <f t="shared" si="2"/>
        <v>-6.6070075773657089E-2</v>
      </c>
      <c r="C24">
        <f t="shared" si="3"/>
        <v>-0.45929587961700591</v>
      </c>
      <c r="D24" s="6">
        <f t="shared" si="1"/>
        <v>-0.85188259755162288</v>
      </c>
      <c r="E24" s="5">
        <f t="shared" si="4"/>
        <v>8.0766030135932129E-2</v>
      </c>
      <c r="F24">
        <f t="shared" si="5"/>
        <v>0.2496158778021362</v>
      </c>
      <c r="G24" s="6">
        <f t="shared" si="6"/>
        <v>0.14541805155292548</v>
      </c>
      <c r="H24" s="5">
        <f t="shared" si="7"/>
        <v>0.29165510882419937</v>
      </c>
      <c r="I24">
        <f t="shared" si="8"/>
        <v>0.90139066984104754</v>
      </c>
      <c r="J24" s="6">
        <f t="shared" si="9"/>
        <v>0.52512074171889767</v>
      </c>
      <c r="K24" s="5">
        <f t="shared" si="10"/>
        <v>-2.0156336133353601</v>
      </c>
      <c r="L24">
        <f t="shared" si="11"/>
        <v>-6.4359372176915786</v>
      </c>
      <c r="M24" s="6">
        <f t="shared" si="12"/>
        <v>-4.2757442611346042</v>
      </c>
    </row>
    <row r="25" spans="1:13">
      <c r="A25">
        <v>14</v>
      </c>
      <c r="B25" s="5">
        <f t="shared" si="2"/>
        <v>-7.2348609274403231E-2</v>
      </c>
      <c r="C25">
        <f t="shared" si="3"/>
        <v>-0.45776498668838594</v>
      </c>
      <c r="D25" s="6">
        <f t="shared" si="1"/>
        <v>-0.84109526432578841</v>
      </c>
      <c r="E25" s="5">
        <f t="shared" si="4"/>
        <v>8.3467048604712019E-2</v>
      </c>
      <c r="F25">
        <f t="shared" si="5"/>
        <v>0.24043925403588218</v>
      </c>
      <c r="G25" s="6">
        <f t="shared" si="6"/>
        <v>0.14680753669399765</v>
      </c>
      <c r="H25" s="5">
        <f t="shared" si="7"/>
        <v>0.3245940779072134</v>
      </c>
      <c r="I25">
        <f t="shared" si="8"/>
        <v>0.93504154347287505</v>
      </c>
      <c r="J25" s="6">
        <f t="shared" si="9"/>
        <v>0.57091819825443535</v>
      </c>
      <c r="K25" s="5">
        <f t="shared" si="10"/>
        <v>-2.0853006587839231</v>
      </c>
      <c r="L25">
        <f t="shared" si="11"/>
        <v>-6.2099534964498799</v>
      </c>
      <c r="M25" s="6">
        <f t="shared" si="12"/>
        <v>-4.3005624287669013</v>
      </c>
    </row>
    <row r="26" spans="1:13">
      <c r="A26">
        <v>15</v>
      </c>
      <c r="B26" s="5">
        <f t="shared" si="2"/>
        <v>-7.8331610552575981E-2</v>
      </c>
      <c r="C26">
        <f t="shared" si="3"/>
        <v>-0.45628845339884561</v>
      </c>
      <c r="D26" s="6">
        <f t="shared" si="1"/>
        <v>-0.83091238152710434</v>
      </c>
      <c r="E26" s="5">
        <f t="shared" si="4"/>
        <v>8.5671891095160005E-2</v>
      </c>
      <c r="F26">
        <f t="shared" si="5"/>
        <v>0.23219307704828829</v>
      </c>
      <c r="G26" s="6">
        <f t="shared" si="6"/>
        <v>0.14766226640918625</v>
      </c>
      <c r="H26" s="5">
        <f t="shared" si="7"/>
        <v>0.35696621289650005</v>
      </c>
      <c r="I26">
        <f t="shared" si="8"/>
        <v>0.9674711543678679</v>
      </c>
      <c r="J26" s="6">
        <f t="shared" si="9"/>
        <v>0.61525944337160954</v>
      </c>
      <c r="K26" s="5">
        <f t="shared" si="10"/>
        <v>-2.1426446402332604</v>
      </c>
      <c r="L26">
        <f t="shared" si="11"/>
        <v>-6.0068042324791229</v>
      </c>
      <c r="M26" s="6">
        <f t="shared" si="12"/>
        <v>-4.3127897845024474</v>
      </c>
    </row>
    <row r="27" spans="1:13">
      <c r="A27">
        <v>16</v>
      </c>
      <c r="B27" s="5">
        <f t="shared" si="2"/>
        <v>-8.4025353447165774E-2</v>
      </c>
      <c r="C27">
        <f t="shared" si="3"/>
        <v>-0.4548609445727777</v>
      </c>
      <c r="D27" s="6">
        <f t="shared" si="1"/>
        <v>-0.82128591565289577</v>
      </c>
      <c r="E27" s="5">
        <f t="shared" si="4"/>
        <v>8.7461913486088935E-2</v>
      </c>
      <c r="F27">
        <f t="shared" si="5"/>
        <v>0.22472966881597994</v>
      </c>
      <c r="G27" s="6">
        <f t="shared" si="6"/>
        <v>0.14809769450479413</v>
      </c>
      <c r="H27" s="5">
        <f t="shared" si="7"/>
        <v>0.38871961549372869</v>
      </c>
      <c r="I27">
        <f t="shared" si="8"/>
        <v>0.99879852807102221</v>
      </c>
      <c r="J27" s="6">
        <f t="shared" si="9"/>
        <v>0.65821197557686295</v>
      </c>
      <c r="K27" s="5">
        <f t="shared" si="10"/>
        <v>-2.1896624126161019</v>
      </c>
      <c r="L27">
        <f t="shared" si="11"/>
        <v>-5.8228675643177557</v>
      </c>
      <c r="M27" s="6">
        <f t="shared" si="12"/>
        <v>-4.3152143539790222</v>
      </c>
    </row>
    <row r="28" spans="1:13">
      <c r="A28">
        <v>17</v>
      </c>
      <c r="B28" s="5">
        <f t="shared" si="2"/>
        <v>-8.9440049330740123E-2</v>
      </c>
      <c r="C28">
        <f t="shared" si="3"/>
        <v>-0.45347794669824737</v>
      </c>
      <c r="D28" s="6">
        <f t="shared" si="1"/>
        <v>-0.81217084616645518</v>
      </c>
      <c r="E28" s="5">
        <f t="shared" si="4"/>
        <v>8.8904484350501412E-2</v>
      </c>
      <c r="F28">
        <f t="shared" si="5"/>
        <v>0.21793222311508981</v>
      </c>
      <c r="G28" s="6">
        <f t="shared" si="6"/>
        <v>0.14820308281684649</v>
      </c>
      <c r="H28" s="5">
        <f t="shared" si="7"/>
        <v>0.4198267316551455</v>
      </c>
      <c r="I28">
        <f t="shared" si="8"/>
        <v>1.0291243869323685</v>
      </c>
      <c r="J28" s="6">
        <f t="shared" si="9"/>
        <v>0.69984789107955281</v>
      </c>
      <c r="K28" s="5">
        <f t="shared" si="10"/>
        <v>-2.2280103325411429</v>
      </c>
      <c r="L28">
        <f t="shared" si="11"/>
        <v>-5.6552785661952978</v>
      </c>
      <c r="M28" s="6">
        <f t="shared" si="12"/>
        <v>-4.3099850233918158</v>
      </c>
    </row>
    <row r="29" spans="1:13">
      <c r="A29">
        <v>18</v>
      </c>
      <c r="B29" s="5">
        <f t="shared" si="2"/>
        <v>-9.4588102484869263E-2</v>
      </c>
      <c r="C29">
        <f t="shared" si="3"/>
        <v>-0.45213560091176153</v>
      </c>
      <c r="D29" s="6">
        <f t="shared" si="1"/>
        <v>-0.80352566388150437</v>
      </c>
      <c r="E29" s="5">
        <f t="shared" si="4"/>
        <v>9.0055350404167414E-2</v>
      </c>
      <c r="F29">
        <f t="shared" si="5"/>
        <v>0.21170697362544272</v>
      </c>
      <c r="G29" s="6">
        <f t="shared" si="6"/>
        <v>0.14804795792386374</v>
      </c>
      <c r="H29" s="5">
        <f t="shared" si="7"/>
        <v>0.45027675202083711</v>
      </c>
      <c r="I29">
        <f t="shared" si="8"/>
        <v>1.0585348681272138</v>
      </c>
      <c r="J29" s="6">
        <f t="shared" si="9"/>
        <v>0.74023978961931869</v>
      </c>
      <c r="K29" s="5">
        <f t="shared" si="10"/>
        <v>-2.2590612366212381</v>
      </c>
      <c r="L29">
        <f t="shared" si="11"/>
        <v>-5.5017372494594854</v>
      </c>
      <c r="M29" s="6">
        <f t="shared" si="12"/>
        <v>-4.2987701419821542</v>
      </c>
    </row>
    <row r="30" spans="1:13">
      <c r="A30">
        <v>19</v>
      </c>
      <c r="B30" s="5">
        <f t="shared" si="2"/>
        <v>-9.9482979567153462E-2</v>
      </c>
      <c r="C30">
        <f t="shared" si="3"/>
        <v>-0.45083057725571751</v>
      </c>
      <c r="D30" s="6">
        <f t="shared" si="1"/>
        <v>-0.79531246360222629</v>
      </c>
      <c r="E30" s="5">
        <f t="shared" si="4"/>
        <v>9.0960693055049113E-2</v>
      </c>
      <c r="F30">
        <f t="shared" si="5"/>
        <v>0.20597766123923011</v>
      </c>
      <c r="G30" s="6">
        <f t="shared" si="6"/>
        <v>0.14768685843547222</v>
      </c>
      <c r="H30" s="5">
        <f t="shared" si="7"/>
        <v>0.48007032445720355</v>
      </c>
      <c r="I30">
        <f t="shared" si="8"/>
        <v>1.0871043232070476</v>
      </c>
      <c r="J30" s="6">
        <f t="shared" si="9"/>
        <v>0.77945841952054773</v>
      </c>
      <c r="K30" s="5">
        <f t="shared" si="10"/>
        <v>-2.2839541954759768</v>
      </c>
      <c r="L30">
        <f t="shared" si="11"/>
        <v>-5.3603729234466835</v>
      </c>
      <c r="M30" s="6">
        <f t="shared" si="12"/>
        <v>-4.2828739039117485</v>
      </c>
    </row>
    <row r="31" spans="1:13">
      <c r="A31">
        <v>20</v>
      </c>
      <c r="B31" s="5">
        <f t="shared" si="2"/>
        <v>-0.10413848295535832</v>
      </c>
      <c r="C31">
        <f t="shared" si="3"/>
        <v>-0.44955997838704875</v>
      </c>
      <c r="D31" s="6">
        <f t="shared" si="1"/>
        <v>-0.78749682291670564</v>
      </c>
      <c r="E31" s="5">
        <f t="shared" si="4"/>
        <v>9.1658854087522862E-2</v>
      </c>
      <c r="F31">
        <f t="shared" si="5"/>
        <v>0.20068154319481696</v>
      </c>
      <c r="G31" s="6">
        <f t="shared" si="6"/>
        <v>0.14716284890565656</v>
      </c>
      <c r="H31" s="5">
        <f t="shared" si="7"/>
        <v>0.50921585604179354</v>
      </c>
      <c r="I31">
        <f t="shared" si="8"/>
        <v>1.1148974621934273</v>
      </c>
      <c r="J31" s="6">
        <f t="shared" si="9"/>
        <v>0.81757138280920305</v>
      </c>
      <c r="K31" s="5">
        <f t="shared" si="10"/>
        <v>-2.3036363875058079</v>
      </c>
      <c r="L31">
        <f t="shared" si="11"/>
        <v>-5.2296463517161236</v>
      </c>
      <c r="M31" s="6">
        <f t="shared" si="12"/>
        <v>-4.2633223336791382</v>
      </c>
    </row>
    <row r="32" spans="1:13">
      <c r="A32">
        <v>21</v>
      </c>
      <c r="B32" s="5">
        <f t="shared" si="2"/>
        <v>-0.10856829065402762</v>
      </c>
      <c r="C32">
        <f t="shared" si="3"/>
        <v>-0.44832126472035883</v>
      </c>
      <c r="D32" s="6">
        <f t="shared" si="1"/>
        <v>-0.78004757591781893</v>
      </c>
      <c r="E32" s="5">
        <f t="shared" si="4"/>
        <v>9.2181756929161709E-2</v>
      </c>
      <c r="F32">
        <f t="shared" si="5"/>
        <v>0.19576646067243303</v>
      </c>
      <c r="G32" s="6">
        <f t="shared" si="6"/>
        <v>0.14651014072438887</v>
      </c>
      <c r="H32" s="5">
        <f t="shared" si="7"/>
        <v>0.53772691542010986</v>
      </c>
      <c r="I32">
        <f t="shared" si="8"/>
        <v>1.1419710205891922</v>
      </c>
      <c r="J32" s="6">
        <f t="shared" si="9"/>
        <v>0.8546424875589349</v>
      </c>
      <c r="K32" s="5">
        <f t="shared" si="10"/>
        <v>-2.318897663520695</v>
      </c>
      <c r="L32">
        <f t="shared" si="11"/>
        <v>-5.1082778556293054</v>
      </c>
      <c r="M32" s="6">
        <f t="shared" si="12"/>
        <v>-4.2409273049309952</v>
      </c>
    </row>
    <row r="33" spans="1:13">
      <c r="A33">
        <v>22</v>
      </c>
      <c r="B33" s="5">
        <f t="shared" si="2"/>
        <v>-0.11278567253571758</v>
      </c>
      <c r="C33">
        <f t="shared" si="3"/>
        <v>-0.44711219544690706</v>
      </c>
      <c r="D33" s="6">
        <f t="shared" si="1"/>
        <v>-0.7729365432087878</v>
      </c>
      <c r="E33" s="5">
        <f t="shared" si="4"/>
        <v>9.2556065858632103E-2</v>
      </c>
      <c r="F33">
        <f t="shared" si="5"/>
        <v>0.19118864830870569</v>
      </c>
      <c r="G33" s="6">
        <f t="shared" si="6"/>
        <v>0.14575606260008189</v>
      </c>
      <c r="H33" s="5">
        <f t="shared" si="7"/>
        <v>0.56562040246941825</v>
      </c>
      <c r="I33">
        <f t="shared" si="8"/>
        <v>1.1683750729976456</v>
      </c>
      <c r="J33" s="6">
        <f t="shared" si="9"/>
        <v>0.89073149366716697</v>
      </c>
      <c r="K33" s="5">
        <f t="shared" si="10"/>
        <v>-2.3303987894989282</v>
      </c>
      <c r="L33">
        <f t="shared" si="11"/>
        <v>-4.9951936060735722</v>
      </c>
      <c r="M33" s="6">
        <f t="shared" si="12"/>
        <v>-4.2163345880697536</v>
      </c>
    </row>
    <row r="34" spans="1:13">
      <c r="A34">
        <v>23</v>
      </c>
      <c r="B34" s="5">
        <f t="shared" si="2"/>
        <v>-0.11680332326295817</v>
      </c>
      <c r="C34">
        <f t="shared" si="3"/>
        <v>-0.44593078149818655</v>
      </c>
      <c r="D34" s="6">
        <f t="shared" si="1"/>
        <v>-0.76613825226350363</v>
      </c>
      <c r="E34" s="5">
        <f t="shared" si="4"/>
        <v>9.2804127143789356E-2</v>
      </c>
      <c r="F34">
        <f t="shared" si="5"/>
        <v>0.18691107352190711</v>
      </c>
      <c r="G34" s="6">
        <f t="shared" si="6"/>
        <v>0.1449225539479326</v>
      </c>
      <c r="H34" s="5">
        <f t="shared" si="7"/>
        <v>0.59291525675198753</v>
      </c>
      <c r="I34">
        <f t="shared" si="8"/>
        <v>1.1941540808344064</v>
      </c>
      <c r="J34" s="6">
        <f t="shared" si="9"/>
        <v>0.92589409466734707</v>
      </c>
      <c r="K34" s="5">
        <f t="shared" si="10"/>
        <v>-2.3386944118239712</v>
      </c>
      <c r="L34">
        <f t="shared" si="11"/>
        <v>-4.8894849039248154</v>
      </c>
      <c r="M34" s="6">
        <f t="shared" si="12"/>
        <v>-4.1900602013839396</v>
      </c>
    </row>
    <row r="35" spans="1:13">
      <c r="A35">
        <v>24</v>
      </c>
      <c r="B35" s="5">
        <f t="shared" si="2"/>
        <v>-0.12063327222295239</v>
      </c>
      <c r="C35">
        <f t="shared" si="3"/>
        <v>-0.44477524762404175</v>
      </c>
      <c r="D35" s="6">
        <f t="shared" si="1"/>
        <v>-0.75962966643291785</v>
      </c>
      <c r="E35" s="5">
        <f t="shared" si="4"/>
        <v>9.2944732009621167E-2</v>
      </c>
      <c r="F35">
        <f t="shared" si="5"/>
        <v>0.1829021605673356</v>
      </c>
      <c r="G35" s="6">
        <f t="shared" si="6"/>
        <v>0.14402730561155863</v>
      </c>
      <c r="H35" s="5">
        <f t="shared" si="7"/>
        <v>0.61963154673080778</v>
      </c>
      <c r="I35">
        <f t="shared" si="8"/>
        <v>1.219347737115571</v>
      </c>
      <c r="J35" s="6">
        <f t="shared" si="9"/>
        <v>0.96018203741039099</v>
      </c>
      <c r="K35" s="5">
        <f t="shared" si="10"/>
        <v>-2.3442517003478485</v>
      </c>
      <c r="L35">
        <f t="shared" si="11"/>
        <v>-4.7903768927910244</v>
      </c>
      <c r="M35" s="6">
        <f t="shared" si="12"/>
        <v>-4.1625181294504703</v>
      </c>
    </row>
    <row r="36" spans="1:13">
      <c r="A36">
        <v>25</v>
      </c>
      <c r="B36" s="5">
        <f t="shared" si="2"/>
        <v>-0.1242868439667264</v>
      </c>
      <c r="C36">
        <f t="shared" si="3"/>
        <v>-0.44364400151517613</v>
      </c>
      <c r="D36" s="6">
        <f t="shared" si="1"/>
        <v>-0.75338993176705293</v>
      </c>
      <c r="E36" s="5">
        <f t="shared" si="4"/>
        <v>9.2993735462830865E-2</v>
      </c>
      <c r="F36">
        <f t="shared" si="5"/>
        <v>0.17913479823320708</v>
      </c>
      <c r="G36" s="6">
        <f t="shared" si="6"/>
        <v>0.14308463782891132</v>
      </c>
      <c r="H36" s="5">
        <f t="shared" si="7"/>
        <v>0.64578982960299214</v>
      </c>
      <c r="I36">
        <f t="shared" si="8"/>
        <v>1.2439916543972713</v>
      </c>
      <c r="J36" s="6">
        <f t="shared" si="9"/>
        <v>0.99364331825632857</v>
      </c>
      <c r="K36" s="5">
        <f t="shared" si="10"/>
        <v>-2.3474654881120633</v>
      </c>
      <c r="L36">
        <f t="shared" si="11"/>
        <v>-4.697204225889414</v>
      </c>
      <c r="M36" s="6">
        <f t="shared" si="12"/>
        <v>-4.1340416192627254</v>
      </c>
    </row>
    <row r="37" spans="1:13">
      <c r="A37">
        <v>26</v>
      </c>
      <c r="B37" s="5">
        <f t="shared" si="2"/>
        <v>-0.12777465137219979</v>
      </c>
      <c r="C37">
        <f t="shared" si="3"/>
        <v>-0.44253560843366269</v>
      </c>
      <c r="D37" s="6">
        <f t="shared" si="1"/>
        <v>-0.74740014558658086</v>
      </c>
      <c r="E37" s="5">
        <f t="shared" si="4"/>
        <v>9.2964559069794353E-2</v>
      </c>
      <c r="F37">
        <f t="shared" si="5"/>
        <v>0.17558555954737259</v>
      </c>
      <c r="G37" s="6">
        <f t="shared" si="6"/>
        <v>0.14210618088632349</v>
      </c>
      <c r="H37" s="5">
        <f t="shared" si="7"/>
        <v>0.67141070439295902</v>
      </c>
      <c r="I37">
        <f t="shared" si="8"/>
        <v>1.2681179300643575</v>
      </c>
      <c r="J37" s="6">
        <f t="shared" si="9"/>
        <v>1.0263224175123362</v>
      </c>
      <c r="K37" s="5">
        <f t="shared" si="10"/>
        <v>-2.348670586155944</v>
      </c>
      <c r="L37">
        <f t="shared" si="11"/>
        <v>-4.6093919310526053</v>
      </c>
      <c r="M37" s="6">
        <f t="shared" si="12"/>
        <v>-4.1048996607103909</v>
      </c>
    </row>
    <row r="38" spans="1:13">
      <c r="A38">
        <v>27</v>
      </c>
      <c r="B38" s="5">
        <f t="shared" si="2"/>
        <v>-0.13110660957869447</v>
      </c>
      <c r="C38">
        <f t="shared" si="3"/>
        <v>-0.44144877019606832</v>
      </c>
      <c r="D38" s="6">
        <f t="shared" si="1"/>
        <v>-0.74164314778463059</v>
      </c>
      <c r="E38" s="5">
        <f t="shared" si="4"/>
        <v>9.2868600477680183E-2</v>
      </c>
      <c r="F38">
        <f t="shared" si="5"/>
        <v>0.17223408195833098</v>
      </c>
      <c r="G38" s="6">
        <f t="shared" si="6"/>
        <v>0.14110140646036229</v>
      </c>
      <c r="H38" s="5">
        <f t="shared" si="7"/>
        <v>0.69651450358260136</v>
      </c>
      <c r="I38">
        <f t="shared" si="8"/>
        <v>1.2917556146874822</v>
      </c>
      <c r="J38" s="6">
        <f t="shared" si="9"/>
        <v>1.058260548452717</v>
      </c>
      <c r="K38" s="5">
        <f t="shared" si="10"/>
        <v>-2.3481518250834457</v>
      </c>
      <c r="L38">
        <f t="shared" si="11"/>
        <v>-4.5264402104086132</v>
      </c>
      <c r="M38" s="6">
        <f t="shared" si="12"/>
        <v>-4.0753098281849987</v>
      </c>
    </row>
    <row r="39" spans="1:13">
      <c r="A39">
        <v>28</v>
      </c>
      <c r="B39" s="5">
        <f t="shared" si="2"/>
        <v>-0.13429196265625087</v>
      </c>
      <c r="C39">
        <f t="shared" si="3"/>
        <v>-0.4403823076297575</v>
      </c>
      <c r="D39" s="6">
        <f t="shared" si="1"/>
        <v>-0.73610333422978425</v>
      </c>
      <c r="E39" s="5">
        <f t="shared" si="4"/>
        <v>9.2715567982598682E-2</v>
      </c>
      <c r="F39">
        <f t="shared" si="5"/>
        <v>0.16906257038909528</v>
      </c>
      <c r="G39" s="6">
        <f t="shared" si="6"/>
        <v>0.14007804512557998</v>
      </c>
      <c r="H39" s="5">
        <f t="shared" si="7"/>
        <v>0.72112108430910071</v>
      </c>
      <c r="I39">
        <f t="shared" si="8"/>
        <v>1.3149311030262965</v>
      </c>
      <c r="J39" s="6">
        <f t="shared" si="9"/>
        <v>1.0894959065322887</v>
      </c>
      <c r="K39" s="5">
        <f t="shared" si="10"/>
        <v>-2.3461522673450386</v>
      </c>
      <c r="L39">
        <f t="shared" si="11"/>
        <v>-4.4479122528826043</v>
      </c>
      <c r="M39" s="6">
        <f t="shared" si="12"/>
        <v>-4.045448351962964</v>
      </c>
    </row>
    <row r="40" spans="1:13">
      <c r="A40">
        <v>29</v>
      </c>
      <c r="B40" s="5">
        <f t="shared" si="2"/>
        <v>-0.13733931761824791</v>
      </c>
      <c r="C40">
        <f t="shared" si="3"/>
        <v>-0.43933514582554323</v>
      </c>
      <c r="D40" s="6">
        <f t="shared" si="1"/>
        <v>-0.7307664908205419</v>
      </c>
      <c r="E40" s="5">
        <f t="shared" si="4"/>
        <v>9.251375477103041E-2</v>
      </c>
      <c r="F40">
        <f t="shared" si="5"/>
        <v>0.16605539537554903</v>
      </c>
      <c r="G40" s="6">
        <f t="shared" si="6"/>
        <v>0.13904241645252369</v>
      </c>
      <c r="H40" s="5">
        <f t="shared" si="7"/>
        <v>0.74524969121107831</v>
      </c>
      <c r="I40">
        <f t="shared" si="8"/>
        <v>1.3376684627474784</v>
      </c>
      <c r="J40" s="6">
        <f t="shared" si="9"/>
        <v>1.1200639103119963</v>
      </c>
      <c r="K40" s="5">
        <f t="shared" si="10"/>
        <v>-2.3428799455690581</v>
      </c>
      <c r="L40">
        <f t="shared" si="11"/>
        <v>-4.3734243782308262</v>
      </c>
      <c r="M40" s="6">
        <f t="shared" si="12"/>
        <v>-4.0154580655189003</v>
      </c>
    </row>
    <row r="41" spans="1:13">
      <c r="A41">
        <v>30</v>
      </c>
      <c r="B41" s="5">
        <f t="shared" si="2"/>
        <v>-0.14025668218033815</v>
      </c>
      <c r="C41">
        <f t="shared" si="3"/>
        <v>-0.43830630166042317</v>
      </c>
      <c r="D41" s="6">
        <f t="shared" si="1"/>
        <v>-0.72561964638014542</v>
      </c>
      <c r="E41" s="5">
        <f t="shared" si="4"/>
        <v>9.2270264497517823E-2</v>
      </c>
      <c r="F41">
        <f t="shared" si="5"/>
        <v>0.16319876550898443</v>
      </c>
      <c r="G41" s="6">
        <f t="shared" si="6"/>
        <v>0.13799969152487546</v>
      </c>
      <c r="H41" s="5">
        <f t="shared" si="7"/>
        <v>0.76891887081264854</v>
      </c>
      <c r="I41">
        <f t="shared" si="8"/>
        <v>1.3599897125748703</v>
      </c>
      <c r="J41" s="6">
        <f t="shared" si="9"/>
        <v>1.1499974293739621</v>
      </c>
      <c r="K41" s="5">
        <f t="shared" si="10"/>
        <v>-2.338513410680096</v>
      </c>
      <c r="L41">
        <f t="shared" si="11"/>
        <v>-4.3026380031200029</v>
      </c>
      <c r="M41" s="6">
        <f t="shared" si="12"/>
        <v>-3.9854547130341058</v>
      </c>
    </row>
    <row r="42" spans="1:13">
      <c r="A42">
        <v>31</v>
      </c>
      <c r="B42" s="5">
        <f t="shared" si="2"/>
        <v>-0.14305150388993537</v>
      </c>
      <c r="C42">
        <f t="shared" si="3"/>
        <v>-0.43729487317733451</v>
      </c>
      <c r="D42" s="6">
        <f t="shared" si="1"/>
        <v>-0.72065094248169248</v>
      </c>
      <c r="E42" s="5">
        <f t="shared" si="4"/>
        <v>9.1991197497151886E-2</v>
      </c>
      <c r="F42">
        <f t="shared" si="5"/>
        <v>0.16048045847256584</v>
      </c>
      <c r="G42" s="6">
        <f t="shared" si="6"/>
        <v>0.1369541028636774</v>
      </c>
      <c r="H42" s="5">
        <f t="shared" si="7"/>
        <v>0.79214642289214121</v>
      </c>
      <c r="I42">
        <f t="shared" si="8"/>
        <v>1.381915059069317</v>
      </c>
      <c r="J42" s="6">
        <f t="shared" si="9"/>
        <v>1.1793269968816666</v>
      </c>
      <c r="K42" s="5">
        <f t="shared" si="10"/>
        <v>-2.3332063162954566</v>
      </c>
      <c r="L42">
        <f t="shared" si="11"/>
        <v>-4.2352530440612073</v>
      </c>
      <c r="M42" s="6">
        <f t="shared" si="12"/>
        <v>-3.9555319826837247</v>
      </c>
    </row>
    <row r="43" spans="1:13">
      <c r="A43">
        <v>32</v>
      </c>
      <c r="B43" s="5">
        <f t="shared" si="2"/>
        <v>-0.14573070908300578</v>
      </c>
      <c r="C43">
        <f t="shared" si="3"/>
        <v>-0.43630003049486432</v>
      </c>
      <c r="D43" s="6">
        <f t="shared" si="1"/>
        <v>-0.71584951833937027</v>
      </c>
      <c r="E43" s="5">
        <f t="shared" si="4"/>
        <v>9.1681805054592808E-2</v>
      </c>
      <c r="F43">
        <f t="shared" si="5"/>
        <v>0.15788959867366487</v>
      </c>
      <c r="G43" s="6">
        <f t="shared" si="6"/>
        <v>0.13590911316705556</v>
      </c>
      <c r="H43" s="5">
        <f t="shared" si="7"/>
        <v>0.81494937826304725</v>
      </c>
      <c r="I43">
        <f t="shared" si="8"/>
        <v>1.4034630993214654</v>
      </c>
      <c r="J43" s="6">
        <f t="shared" si="9"/>
        <v>1.2080810059293827</v>
      </c>
      <c r="K43" s="5">
        <f t="shared" si="10"/>
        <v>-2.3270912203742382</v>
      </c>
      <c r="L43">
        <f t="shared" si="11"/>
        <v>-4.171002463016416</v>
      </c>
      <c r="M43" s="6">
        <f t="shared" si="12"/>
        <v>-3.9257655436290073</v>
      </c>
    </row>
    <row r="44" spans="1:13">
      <c r="A44">
        <v>33</v>
      </c>
      <c r="B44" s="5">
        <f t="shared" si="2"/>
        <v>-0.14830074069241594</v>
      </c>
      <c r="C44">
        <f t="shared" si="3"/>
        <v>-0.43532100798582396</v>
      </c>
      <c r="D44" s="6">
        <f t="shared" si="1"/>
        <v>-0.71120540902248019</v>
      </c>
      <c r="E44" s="5">
        <f t="shared" si="4"/>
        <v>9.1346617665106725E-2</v>
      </c>
      <c r="F44">
        <f t="shared" si="5"/>
        <v>0.15541647222239785</v>
      </c>
      <c r="G44" s="6">
        <f t="shared" si="6"/>
        <v>0.13486755160776098</v>
      </c>
      <c r="H44" s="5">
        <f t="shared" si="7"/>
        <v>0.83734399526347825</v>
      </c>
      <c r="I44">
        <f t="shared" si="8"/>
        <v>1.4246509953719801</v>
      </c>
      <c r="J44" s="6">
        <f t="shared" si="9"/>
        <v>1.2362858897378091</v>
      </c>
      <c r="K44" s="5">
        <f t="shared" si="10"/>
        <v>-2.320282748997168</v>
      </c>
      <c r="L44">
        <f t="shared" si="11"/>
        <v>-4.1096477288777189</v>
      </c>
      <c r="M44" s="6">
        <f t="shared" si="12"/>
        <v>-3.8962162994259182</v>
      </c>
    </row>
    <row r="45" spans="1:13">
      <c r="A45">
        <v>34</v>
      </c>
      <c r="B45" s="5">
        <f t="shared" si="2"/>
        <v>-0.15076759431811726</v>
      </c>
      <c r="C45">
        <f t="shared" si="3"/>
        <v>-0.43435709751467877</v>
      </c>
      <c r="D45" s="6">
        <f t="shared" si="1"/>
        <v>-0.70670945540351071</v>
      </c>
      <c r="E45" s="5">
        <f t="shared" si="4"/>
        <v>9.0989552046626482E-2</v>
      </c>
      <c r="F45">
        <f t="shared" si="5"/>
        <v>0.15305237206268116</v>
      </c>
      <c r="G45" s="6">
        <f t="shared" si="6"/>
        <v>0.13383172443108493</v>
      </c>
      <c r="H45" s="5">
        <f t="shared" si="7"/>
        <v>0.85934576932925</v>
      </c>
      <c r="I45">
        <f t="shared" si="8"/>
        <v>1.4454946250364331</v>
      </c>
      <c r="J45" s="6">
        <f t="shared" si="9"/>
        <v>1.2639662862935794</v>
      </c>
      <c r="K45" s="5">
        <f t="shared" si="10"/>
        <v>-2.3128802385469895</v>
      </c>
      <c r="L45">
        <f t="shared" si="11"/>
        <v>-4.0509750184265272</v>
      </c>
      <c r="M45" s="6">
        <f t="shared" si="12"/>
        <v>-3.8669330216989963</v>
      </c>
    </row>
    <row r="46" spans="1:13">
      <c r="A46">
        <v>35</v>
      </c>
      <c r="B46" s="5">
        <f t="shared" si="2"/>
        <v>-0.15313685223074591</v>
      </c>
      <c r="C46">
        <f t="shared" si="3"/>
        <v>-0.43340764256371123</v>
      </c>
      <c r="D46" s="6">
        <f t="shared" si="1"/>
        <v>-0.70235322441608106</v>
      </c>
      <c r="E46" s="5">
        <f t="shared" si="4"/>
        <v>9.0614000729776933E-2</v>
      </c>
      <c r="F46">
        <f t="shared" si="5"/>
        <v>0.15078946761504841</v>
      </c>
      <c r="G46" s="6">
        <f t="shared" si="6"/>
        <v>0.13280350508549923</v>
      </c>
      <c r="H46" s="5">
        <f t="shared" si="7"/>
        <v>0.88096945153949791</v>
      </c>
      <c r="I46">
        <f t="shared" si="8"/>
        <v>1.4660087129240817</v>
      </c>
      <c r="J46" s="6">
        <f t="shared" si="9"/>
        <v>1.2911451883312426</v>
      </c>
      <c r="K46" s="5">
        <f t="shared" si="10"/>
        <v>-2.3049699498692529</v>
      </c>
      <c r="L46">
        <f t="shared" si="11"/>
        <v>-3.9947920184549197</v>
      </c>
      <c r="M46" s="6">
        <f t="shared" si="12"/>
        <v>-3.8379544910692198</v>
      </c>
    </row>
    <row r="47" spans="1:13">
      <c r="A47">
        <v>36</v>
      </c>
      <c r="B47" s="5">
        <f t="shared" si="2"/>
        <v>-0.15541371515558744</v>
      </c>
      <c r="C47">
        <f t="shared" si="3"/>
        <v>-0.43247203310918247</v>
      </c>
      <c r="D47" s="6">
        <f t="shared" si="1"/>
        <v>-0.69812893835984169</v>
      </c>
      <c r="E47" s="5">
        <f t="shared" si="4"/>
        <v>9.0222907313098108E-2</v>
      </c>
      <c r="F47">
        <f t="shared" si="5"/>
        <v>0.14862069447407986</v>
      </c>
      <c r="G47" s="6">
        <f t="shared" si="6"/>
        <v>0.13178440797038696</v>
      </c>
      <c r="H47" s="5">
        <f t="shared" si="7"/>
        <v>0.902229073130981</v>
      </c>
      <c r="I47">
        <f t="shared" si="8"/>
        <v>1.4862069447407984</v>
      </c>
      <c r="J47" s="6">
        <f t="shared" si="9"/>
        <v>1.3178440797038695</v>
      </c>
      <c r="K47" s="5">
        <f t="shared" si="10"/>
        <v>-2.2966269299680961</v>
      </c>
      <c r="L47">
        <f t="shared" si="11"/>
        <v>-3.9409252197515929</v>
      </c>
      <c r="M47" s="6">
        <f t="shared" si="12"/>
        <v>-3.8093112443357415</v>
      </c>
    </row>
    <row r="48" spans="1:13">
      <c r="A48">
        <v>37</v>
      </c>
      <c r="B48" s="5">
        <f t="shared" si="2"/>
        <v>-0.15760303179994228</v>
      </c>
      <c r="C48">
        <f t="shared" si="3"/>
        <v>-0.43154970113365354</v>
      </c>
      <c r="D48" s="6">
        <f t="shared" si="1"/>
        <v>-0.6940294121404188</v>
      </c>
      <c r="E48" s="5">
        <f t="shared" si="4"/>
        <v>8.9818829882280571E-2</v>
      </c>
      <c r="F48">
        <f t="shared" si="5"/>
        <v>0.14653966061307322</v>
      </c>
      <c r="G48" s="6">
        <f t="shared" si="6"/>
        <v>0.1307756490070674</v>
      </c>
      <c r="H48" s="5">
        <f t="shared" si="7"/>
        <v>0.92313797379010609</v>
      </c>
      <c r="I48">
        <f t="shared" si="8"/>
        <v>1.5061020674121417</v>
      </c>
      <c r="J48" s="6">
        <f t="shared" si="9"/>
        <v>1.344083059239304</v>
      </c>
      <c r="K48" s="5">
        <f t="shared" si="10"/>
        <v>-2.2879165824399252</v>
      </c>
      <c r="L48">
        <f t="shared" si="11"/>
        <v>-3.8892176159619414</v>
      </c>
      <c r="M48" s="6">
        <f t="shared" si="12"/>
        <v>-3.7810270055242858</v>
      </c>
    </row>
    <row r="49" spans="1:13">
      <c r="A49">
        <v>38</v>
      </c>
      <c r="B49" s="5">
        <f t="shared" si="2"/>
        <v>-0.15970932616212985</v>
      </c>
      <c r="C49">
        <f t="shared" si="3"/>
        <v>-0.43064011668049973</v>
      </c>
      <c r="D49" s="6">
        <f t="shared" si="1"/>
        <v>-0.69004799747005463</v>
      </c>
      <c r="E49" s="5">
        <f t="shared" si="4"/>
        <v>8.9403994622878333E-2</v>
      </c>
      <c r="F49">
        <f t="shared" si="5"/>
        <v>0.14454056625346717</v>
      </c>
      <c r="G49" s="6">
        <f t="shared" si="6"/>
        <v>0.12977819556349307</v>
      </c>
      <c r="H49" s="5">
        <f t="shared" si="7"/>
        <v>0.94370883213038226</v>
      </c>
      <c r="I49">
        <f t="shared" si="8"/>
        <v>1.5257059771199308</v>
      </c>
      <c r="J49" s="6">
        <f t="shared" si="9"/>
        <v>1.3698809531702045</v>
      </c>
      <c r="K49" s="5">
        <f t="shared" si="10"/>
        <v>-2.2788959963905366</v>
      </c>
      <c r="L49">
        <f t="shared" si="11"/>
        <v>-3.8395267376153419</v>
      </c>
      <c r="M49" s="6">
        <f t="shared" si="12"/>
        <v>-3.7531198619736914</v>
      </c>
    </row>
    <row r="50" spans="1:13">
      <c r="A50">
        <v>39</v>
      </c>
      <c r="B50" s="5">
        <f t="shared" si="2"/>
        <v>-0.16173682270743639</v>
      </c>
      <c r="C50">
        <f t="shared" si="3"/>
        <v>-0.4297427843726318</v>
      </c>
      <c r="D50" s="6">
        <f t="shared" si="1"/>
        <v>-0.6861785331776914</v>
      </c>
      <c r="E50" s="5">
        <f t="shared" si="4"/>
        <v>8.8980341280458661E-2</v>
      </c>
      <c r="F50">
        <f t="shared" si="5"/>
        <v>0.14261813510676025</v>
      </c>
      <c r="G50" s="6">
        <f t="shared" si="6"/>
        <v>0.12879280773986188</v>
      </c>
      <c r="H50" s="5">
        <f t="shared" si="7"/>
        <v>0.96395369720496893</v>
      </c>
      <c r="I50">
        <f t="shared" si="8"/>
        <v>1.5450297969899027</v>
      </c>
      <c r="J50" s="6">
        <f t="shared" si="9"/>
        <v>1.3952554171818372</v>
      </c>
      <c r="K50" s="5">
        <f t="shared" si="10"/>
        <v>-2.2696150744073584</v>
      </c>
      <c r="L50">
        <f t="shared" si="11"/>
        <v>-3.7917229651046251</v>
      </c>
      <c r="M50" s="6">
        <f t="shared" si="12"/>
        <v>-3.7256032339193759</v>
      </c>
    </row>
    <row r="51" spans="1:13">
      <c r="A51">
        <v>40</v>
      </c>
      <c r="B51" s="5">
        <f t="shared" si="2"/>
        <v>-0.16368946952408869</v>
      </c>
      <c r="C51">
        <f t="shared" si="3"/>
        <v>-0.42885724033035411</v>
      </c>
      <c r="D51" s="6">
        <f t="shared" si="1"/>
        <v>-0.68241530088612623</v>
      </c>
      <c r="E51" s="5">
        <f t="shared" si="4"/>
        <v>8.8549561820771894E-2</v>
      </c>
      <c r="F51">
        <f t="shared" si="5"/>
        <v>0.14076755512922157</v>
      </c>
      <c r="G51" s="6">
        <f t="shared" si="6"/>
        <v>0.12782007261519082</v>
      </c>
      <c r="H51" s="5">
        <f t="shared" si="7"/>
        <v>0.98388402023079891</v>
      </c>
      <c r="I51">
        <f t="shared" si="8"/>
        <v>1.5640839458802398</v>
      </c>
      <c r="J51" s="6">
        <f t="shared" si="9"/>
        <v>1.4202230290576758</v>
      </c>
      <c r="K51" s="5">
        <f t="shared" si="10"/>
        <v>-2.2601174927900427</v>
      </c>
      <c r="L51">
        <f t="shared" si="11"/>
        <v>-3.7456880750092831</v>
      </c>
      <c r="M51" s="6">
        <f t="shared" si="12"/>
        <v>-3.6984866761482045</v>
      </c>
    </row>
    <row r="52" spans="1:13">
      <c r="A52">
        <v>41</v>
      </c>
      <c r="B52" s="5">
        <f t="shared" si="2"/>
        <v>-0.16557095958699997</v>
      </c>
      <c r="C52">
        <f t="shared" si="3"/>
        <v>-0.42798304943380872</v>
      </c>
      <c r="D52" s="6">
        <f t="shared" si="1"/>
        <v>-0.67875298540938789</v>
      </c>
      <c r="E52" s="5">
        <f t="shared" si="4"/>
        <v>8.8113133399841642E-2</v>
      </c>
      <c r="F52">
        <f t="shared" si="5"/>
        <v>0.13898442727199584</v>
      </c>
      <c r="G52" s="6">
        <f t="shared" si="6"/>
        <v>0.12686043273625414</v>
      </c>
      <c r="H52" s="5">
        <f t="shared" si="7"/>
        <v>1.003510685942641</v>
      </c>
      <c r="I52">
        <f t="shared" si="8"/>
        <v>1.5828781994866195</v>
      </c>
      <c r="J52" s="6">
        <f t="shared" si="9"/>
        <v>1.4447993728295614</v>
      </c>
      <c r="K52" s="5">
        <f t="shared" si="10"/>
        <v>-2.2504415213048965</v>
      </c>
      <c r="L52">
        <f t="shared" si="11"/>
        <v>-3.701313982547906</v>
      </c>
      <c r="M52" s="6">
        <f t="shared" si="12"/>
        <v>-3.6717765425732014</v>
      </c>
    </row>
    <row r="53" spans="1:13">
      <c r="A53">
        <v>42</v>
      </c>
      <c r="B53" s="5">
        <f t="shared" si="2"/>
        <v>-0.16738475026287813</v>
      </c>
      <c r="C53">
        <f t="shared" si="3"/>
        <v>-0.42711980288404661</v>
      </c>
      <c r="D53" s="6">
        <f t="shared" si="1"/>
        <v>-0.6751866393068664</v>
      </c>
      <c r="E53" s="5">
        <f t="shared" si="4"/>
        <v>8.7672346557806591E-2</v>
      </c>
      <c r="F53">
        <f t="shared" si="5"/>
        <v>0.13726472098181794</v>
      </c>
      <c r="G53" s="6">
        <f t="shared" si="6"/>
        <v>0.12591420987966723</v>
      </c>
      <c r="H53" s="5">
        <f t="shared" si="7"/>
        <v>1.0228440431744101</v>
      </c>
      <c r="I53">
        <f t="shared" si="8"/>
        <v>1.6014217447878758</v>
      </c>
      <c r="J53" s="6">
        <f t="shared" si="9"/>
        <v>1.4689991152627844</v>
      </c>
      <c r="K53" s="5">
        <f t="shared" si="10"/>
        <v>-2.2406207249280197</v>
      </c>
      <c r="L53">
        <f t="shared" si="11"/>
        <v>-3.6585016496303568</v>
      </c>
      <c r="M53" s="6">
        <f t="shared" si="12"/>
        <v>-3.6454765385067458</v>
      </c>
    </row>
    <row r="54" spans="1:13">
      <c r="A54">
        <v>43</v>
      </c>
      <c r="B54" s="5">
        <f t="shared" si="2"/>
        <v>-0.16913408119029882</v>
      </c>
      <c r="C54">
        <f t="shared" si="3"/>
        <v>-0.42626711602384826</v>
      </c>
      <c r="D54" s="6">
        <f t="shared" si="1"/>
        <v>-0.67171165110322295</v>
      </c>
      <c r="E54" s="5">
        <f t="shared" si="4"/>
        <v>8.7228329391402556E-2</v>
      </c>
      <c r="F54">
        <f t="shared" si="5"/>
        <v>0.13560473542594728</v>
      </c>
      <c r="G54" s="6">
        <f t="shared" si="6"/>
        <v>0.1249816249198117</v>
      </c>
      <c r="H54" s="5">
        <f t="shared" si="7"/>
        <v>1.0418939343973084</v>
      </c>
      <c r="I54">
        <f t="shared" si="8"/>
        <v>1.6197232286988148</v>
      </c>
      <c r="J54" s="6">
        <f t="shared" si="9"/>
        <v>1.4928360754310843</v>
      </c>
      <c r="K54" s="5">
        <f t="shared" si="10"/>
        <v>-2.2306845661477537</v>
      </c>
      <c r="L54">
        <f t="shared" si="11"/>
        <v>-3.6171601333358225</v>
      </c>
      <c r="M54" s="6">
        <f t="shared" si="12"/>
        <v>-3.6195881806189938</v>
      </c>
    </row>
    <row r="55" spans="1:13">
      <c r="A55">
        <v>44</v>
      </c>
      <c r="B55" s="5">
        <f t="shared" si="2"/>
        <v>-0.17082199066461057</v>
      </c>
      <c r="C55">
        <f t="shared" si="3"/>
        <v>-0.42542462638525258</v>
      </c>
      <c r="D55" s="6">
        <f t="shared" si="1"/>
        <v>-0.66832371674602686</v>
      </c>
      <c r="E55" s="5">
        <f t="shared" si="4"/>
        <v>8.6782068330693435E-2</v>
      </c>
      <c r="F55">
        <f t="shared" si="5"/>
        <v>0.13400106559089628</v>
      </c>
      <c r="G55" s="6">
        <f t="shared" si="6"/>
        <v>0.12406281447800301</v>
      </c>
      <c r="H55" s="5">
        <f t="shared" si="7"/>
        <v>1.0606697240418084</v>
      </c>
      <c r="I55">
        <f t="shared" si="8"/>
        <v>1.6377908016665097</v>
      </c>
      <c r="J55" s="6">
        <f t="shared" si="9"/>
        <v>1.5163232880644808</v>
      </c>
      <c r="K55" s="5">
        <f t="shared" si="10"/>
        <v>-2.2206589232274698</v>
      </c>
      <c r="L55">
        <f t="shared" si="11"/>
        <v>-3.5772057539581272</v>
      </c>
      <c r="M55" s="6">
        <f t="shared" si="12"/>
        <v>-3.5941111807677197</v>
      </c>
    </row>
    <row r="56" spans="1:13">
      <c r="A56">
        <v>45</v>
      </c>
      <c r="B56" s="5">
        <f t="shared" si="2"/>
        <v>-0.1724513306515072</v>
      </c>
      <c r="C56">
        <f t="shared" si="3"/>
        <v>-0.42459199193561625</v>
      </c>
      <c r="D56" s="6">
        <f t="shared" si="1"/>
        <v>-0.66501881392758</v>
      </c>
      <c r="E56" s="5">
        <f t="shared" si="4"/>
        <v>8.6334426040161893E-2</v>
      </c>
      <c r="F56">
        <f t="shared" si="5"/>
        <v>0.13245057254706002</v>
      </c>
      <c r="G56" s="6">
        <f t="shared" si="6"/>
        <v>0.12315784490283493</v>
      </c>
      <c r="H56" s="5">
        <f t="shared" si="7"/>
        <v>1.0791803255020238</v>
      </c>
      <c r="I56">
        <f t="shared" si="8"/>
        <v>1.6556321568382504</v>
      </c>
      <c r="J56" s="6">
        <f t="shared" si="9"/>
        <v>1.5394730612854368</v>
      </c>
      <c r="K56" s="5">
        <f t="shared" si="10"/>
        <v>-2.2105665372415189</v>
      </c>
      <c r="L56">
        <f t="shared" si="11"/>
        <v>-3.5385613652551346</v>
      </c>
      <c r="M56" s="6">
        <f t="shared" si="12"/>
        <v>-3.569043766857801</v>
      </c>
    </row>
    <row r="57" spans="1:13">
      <c r="A57">
        <v>46</v>
      </c>
      <c r="B57" s="5">
        <f t="shared" si="2"/>
        <v>-0.17402478054574222</v>
      </c>
      <c r="C57">
        <f t="shared" si="3"/>
        <v>-0.4237688894980669</v>
      </c>
      <c r="D57" s="6">
        <f t="shared" si="1"/>
        <v>-0.66179317894460943</v>
      </c>
      <c r="E57" s="5">
        <f t="shared" si="4"/>
        <v>8.5886156877893499E-2</v>
      </c>
      <c r="F57">
        <f t="shared" si="5"/>
        <v>0.13095035728740745</v>
      </c>
      <c r="G57" s="6">
        <f t="shared" si="6"/>
        <v>0.12226672403113034</v>
      </c>
      <c r="H57" s="5">
        <f t="shared" si="7"/>
        <v>1.0974342267730837</v>
      </c>
      <c r="I57">
        <f t="shared" si="8"/>
        <v>1.6732545653390949</v>
      </c>
      <c r="J57" s="6">
        <f t="shared" si="9"/>
        <v>1.5622970292866654</v>
      </c>
      <c r="K57" s="5">
        <f t="shared" si="10"/>
        <v>-2.2004273985767004</v>
      </c>
      <c r="L57">
        <f t="shared" si="11"/>
        <v>-3.501155712385227</v>
      </c>
      <c r="M57" s="6">
        <f t="shared" si="12"/>
        <v>-3.5443829514661065</v>
      </c>
    </row>
    <row r="58" spans="1:13">
      <c r="A58">
        <v>47</v>
      </c>
      <c r="B58" s="5">
        <f t="shared" si="2"/>
        <v>-0.17554485978347434</v>
      </c>
      <c r="C58">
        <f t="shared" si="3"/>
        <v>-0.42295501332561192</v>
      </c>
      <c r="D58" s="6">
        <f t="shared" si="1"/>
        <v>-0.65864328581039422</v>
      </c>
      <c r="E58" s="5">
        <f t="shared" si="4"/>
        <v>8.5437920275641246E-2</v>
      </c>
      <c r="F58">
        <f t="shared" si="5"/>
        <v>0.12949773764334155</v>
      </c>
      <c r="G58" s="6">
        <f t="shared" si="6"/>
        <v>0.12138941109808131</v>
      </c>
      <c r="H58" s="5">
        <f t="shared" si="7"/>
        <v>1.1154395147097607</v>
      </c>
      <c r="I58">
        <f t="shared" si="8"/>
        <v>1.6906649081214038</v>
      </c>
      <c r="J58" s="6">
        <f t="shared" si="9"/>
        <v>1.5848062004471728</v>
      </c>
      <c r="K58" s="5">
        <f t="shared" si="10"/>
        <v>-2.1902590818488763</v>
      </c>
      <c r="L58">
        <f t="shared" si="11"/>
        <v>-3.4649228653424231</v>
      </c>
      <c r="M58" s="6">
        <f t="shared" si="12"/>
        <v>-3.5201247570212706</v>
      </c>
    </row>
    <row r="59" spans="1:13">
      <c r="A59">
        <v>48</v>
      </c>
      <c r="B59" s="5">
        <f t="shared" si="2"/>
        <v>-0.17701393940855381</v>
      </c>
      <c r="C59">
        <f t="shared" si="3"/>
        <v>-0.42215007381101577</v>
      </c>
      <c r="D59" s="6">
        <f t="shared" si="1"/>
        <v>-0.65556582736932445</v>
      </c>
      <c r="E59" s="5">
        <f t="shared" si="4"/>
        <v>8.4990292344100479E-2</v>
      </c>
      <c r="F59">
        <f t="shared" si="5"/>
        <v>0.12809022785888349</v>
      </c>
      <c r="G59" s="6">
        <f t="shared" si="6"/>
        <v>0.12052582509987683</v>
      </c>
      <c r="H59" s="5">
        <f t="shared" si="7"/>
        <v>1.1332038979213397</v>
      </c>
      <c r="I59">
        <f t="shared" si="8"/>
        <v>1.707869704785113</v>
      </c>
      <c r="J59" s="6">
        <f t="shared" si="9"/>
        <v>1.6070110013316907</v>
      </c>
      <c r="K59" s="5">
        <f t="shared" si="10"/>
        <v>-2.1800770367474627</v>
      </c>
      <c r="L59">
        <f t="shared" si="11"/>
        <v>-3.4298017176158617</v>
      </c>
      <c r="M59" s="6">
        <f t="shared" si="12"/>
        <v>-3.4962644047582945</v>
      </c>
    </row>
    <row r="60" spans="1:13">
      <c r="A60">
        <v>49</v>
      </c>
      <c r="B60" s="5">
        <f t="shared" si="2"/>
        <v>-0.17843425268500068</v>
      </c>
      <c r="C60">
        <f t="shared" si="3"/>
        <v>-0.42135379631696857</v>
      </c>
      <c r="D60" s="6">
        <f t="shared" si="1"/>
        <v>-0.65255769819459086</v>
      </c>
      <c r="E60" s="5">
        <f t="shared" si="4"/>
        <v>8.4543775959408693E-2</v>
      </c>
      <c r="F60">
        <f t="shared" si="5"/>
        <v>0.1267255204687715</v>
      </c>
      <c r="G60" s="6">
        <f t="shared" si="6"/>
        <v>0.11967585185919398</v>
      </c>
      <c r="H60" s="5">
        <f t="shared" si="7"/>
        <v>1.1507347283363958</v>
      </c>
      <c r="I60">
        <f t="shared" si="8"/>
        <v>1.7248751397138342</v>
      </c>
      <c r="J60" s="6">
        <f t="shared" si="9"/>
        <v>1.6289213169723624</v>
      </c>
      <c r="K60" s="5">
        <f t="shared" si="10"/>
        <v>-2.1698948411322774</v>
      </c>
      <c r="L60">
        <f t="shared" si="11"/>
        <v>-3.3957355413797718</v>
      </c>
      <c r="M60" s="6">
        <f t="shared" si="12"/>
        <v>-3.4727964733971914</v>
      </c>
    </row>
    <row r="61" spans="1:13">
      <c r="A61">
        <v>50</v>
      </c>
      <c r="B61" s="5">
        <f t="shared" si="2"/>
        <v>-0.17980790484016196</v>
      </c>
      <c r="C61">
        <f t="shared" si="3"/>
        <v>-0.420565920113114</v>
      </c>
      <c r="D61" s="6">
        <f t="shared" si="1"/>
        <v>-0.64961597907635593</v>
      </c>
      <c r="E61" s="5">
        <f t="shared" si="4"/>
        <v>8.4098809546831119E-2</v>
      </c>
      <c r="F61">
        <f t="shared" si="5"/>
        <v>0.1254014701794938</v>
      </c>
      <c r="G61" s="6">
        <f t="shared" si="6"/>
        <v>0.11883935000087514</v>
      </c>
      <c r="H61" s="5">
        <f t="shared" si="7"/>
        <v>1.1680390214837653</v>
      </c>
      <c r="I61">
        <f t="shared" si="8"/>
        <v>1.7416870858263025</v>
      </c>
      <c r="J61" s="6">
        <f t="shared" si="9"/>
        <v>1.6505465277899325</v>
      </c>
      <c r="K61" s="5">
        <f t="shared" si="10"/>
        <v>-2.1597244217214633</v>
      </c>
      <c r="L61">
        <f t="shared" si="11"/>
        <v>-3.3626715918304528</v>
      </c>
      <c r="M61" s="6">
        <f t="shared" si="12"/>
        <v>-3.4497150324626027</v>
      </c>
    </row>
    <row r="62" spans="1:13">
      <c r="A62">
        <v>51</v>
      </c>
      <c r="B62" s="5">
        <f t="shared" si="2"/>
        <v>-0.18113688201569822</v>
      </c>
      <c r="C62">
        <f t="shared" si="3"/>
        <v>-0.41978619740823875</v>
      </c>
      <c r="D62" s="6">
        <f t="shared" si="1"/>
        <v>-0.64673792293089827</v>
      </c>
      <c r="E62" s="5">
        <f t="shared" si="4"/>
        <v>8.3655774744293046E-2</v>
      </c>
      <c r="F62">
        <f t="shared" si="5"/>
        <v>0.12411607949675307</v>
      </c>
      <c r="G62" s="6">
        <f t="shared" si="6"/>
        <v>0.11801615600996418</v>
      </c>
      <c r="H62" s="5">
        <f t="shared" si="7"/>
        <v>1.1851234755441513</v>
      </c>
      <c r="I62">
        <f t="shared" si="8"/>
        <v>1.7583111262040019</v>
      </c>
      <c r="J62" s="6">
        <f t="shared" si="9"/>
        <v>1.6718955434744927</v>
      </c>
      <c r="K62" s="5">
        <f t="shared" si="10"/>
        <v>-2.1495762468892243</v>
      </c>
      <c r="L62">
        <f t="shared" si="11"/>
        <v>-3.3305607543777276</v>
      </c>
      <c r="M62" s="6">
        <f t="shared" si="12"/>
        <v>-3.4270137543196362</v>
      </c>
    </row>
    <row r="63" spans="1:13">
      <c r="A63">
        <v>52</v>
      </c>
      <c r="B63" s="5">
        <f t="shared" si="2"/>
        <v>-0.18242305949667958</v>
      </c>
      <c r="C63">
        <f t="shared" si="3"/>
        <v>-0.41901439246741345</v>
      </c>
      <c r="D63" s="6">
        <f t="shared" si="1"/>
        <v>-0.64392094198134875</v>
      </c>
      <c r="E63" s="5">
        <f t="shared" si="4"/>
        <v>8.3215003100651039E-2</v>
      </c>
      <c r="F63">
        <f t="shared" si="5"/>
        <v>0.12286748588003228</v>
      </c>
      <c r="G63" s="6">
        <f t="shared" si="6"/>
        <v>0.11720608851548474</v>
      </c>
      <c r="H63" s="5">
        <f t="shared" si="7"/>
        <v>1.2019944892316261</v>
      </c>
      <c r="I63">
        <f t="shared" si="8"/>
        <v>1.7747525738226886</v>
      </c>
      <c r="J63" s="6">
        <f t="shared" si="9"/>
        <v>1.6929768341125573</v>
      </c>
      <c r="K63" s="5">
        <f t="shared" si="10"/>
        <v>-2.1394594954078916</v>
      </c>
      <c r="L63">
        <f t="shared" si="11"/>
        <v>-3.2993572293101341</v>
      </c>
      <c r="M63" s="6">
        <f t="shared" si="12"/>
        <v>-3.404686008312837</v>
      </c>
    </row>
    <row r="64" spans="1:13">
      <c r="A64">
        <v>53</v>
      </c>
      <c r="B64" s="5">
        <f t="shared" si="2"/>
        <v>-0.18366820928271765</v>
      </c>
      <c r="C64">
        <f t="shared" si="3"/>
        <v>-0.41825028080514182</v>
      </c>
      <c r="D64" s="6">
        <f t="shared" si="1"/>
        <v>-0.64116259607816728</v>
      </c>
      <c r="E64" s="5">
        <f t="shared" si="4"/>
        <v>8.2776781940380101E-2</v>
      </c>
      <c r="F64">
        <f t="shared" si="5"/>
        <v>0.12165395023611518</v>
      </c>
      <c r="G64" s="6">
        <f t="shared" si="6"/>
        <v>0.11640895191968442</v>
      </c>
      <c r="H64" s="5">
        <f t="shared" si="7"/>
        <v>1.2186581785667068</v>
      </c>
      <c r="I64">
        <f t="shared" si="8"/>
        <v>1.7910164895872509</v>
      </c>
      <c r="J64" s="6">
        <f t="shared" si="9"/>
        <v>1.7137984588175759</v>
      </c>
      <c r="K64" s="5">
        <f t="shared" si="10"/>
        <v>-2.1293822043964519</v>
      </c>
      <c r="L64">
        <f t="shared" si="11"/>
        <v>-3.2690182493179485</v>
      </c>
      <c r="M64" s="6">
        <f t="shared" si="12"/>
        <v>-3.3827249398303145</v>
      </c>
    </row>
    <row r="65" spans="1:13">
      <c r="A65">
        <v>54</v>
      </c>
      <c r="B65" s="5">
        <f t="shared" si="2"/>
        <v>-0.1848740070591981</v>
      </c>
      <c r="C65">
        <f t="shared" si="3"/>
        <v>-0.41749364844666981</v>
      </c>
      <c r="D65" s="6">
        <f t="shared" si="1"/>
        <v>-0.63846058204278966</v>
      </c>
      <c r="E65" s="5">
        <f t="shared" si="4"/>
        <v>8.2341359506886896E-2</v>
      </c>
      <c r="F65">
        <f t="shared" si="5"/>
        <v>0.12047384658966588</v>
      </c>
      <c r="G65" s="6">
        <f t="shared" si="6"/>
        <v>0.11562453947296827</v>
      </c>
      <c r="H65" s="5">
        <f t="shared" si="7"/>
        <v>1.2351203926033034</v>
      </c>
      <c r="I65">
        <f t="shared" si="8"/>
        <v>1.8071076988449883</v>
      </c>
      <c r="J65" s="6">
        <f t="shared" si="9"/>
        <v>1.7343680920945239</v>
      </c>
      <c r="K65" s="5">
        <f t="shared" si="10"/>
        <v>-2.119351399257444</v>
      </c>
      <c r="L65">
        <f t="shared" si="11"/>
        <v>-3.2395038259020952</v>
      </c>
      <c r="M65" s="6">
        <f t="shared" si="12"/>
        <v>-3.3611235366501915</v>
      </c>
    </row>
    <row r="66" spans="1:13">
      <c r="A66">
        <v>55</v>
      </c>
      <c r="B66" s="5">
        <f t="shared" si="2"/>
        <v>-0.18604203862132707</v>
      </c>
      <c r="C66">
        <f t="shared" si="3"/>
        <v>-0.41674429125054291</v>
      </c>
      <c r="D66" s="6">
        <f t="shared" si="1"/>
        <v>-0.63581272393122368</v>
      </c>
      <c r="E66" s="5">
        <f t="shared" si="4"/>
        <v>8.1908949480298435E-2</v>
      </c>
      <c r="F66">
        <f t="shared" si="5"/>
        <v>0.11932565279114826</v>
      </c>
      <c r="G66" s="6">
        <f t="shared" si="6"/>
        <v>0.11485263587862346</v>
      </c>
      <c r="H66" s="5">
        <f t="shared" si="7"/>
        <v>1.2513867281712261</v>
      </c>
      <c r="I66">
        <f t="shared" si="8"/>
        <v>1.8230308065314318</v>
      </c>
      <c r="J66" s="6">
        <f t="shared" si="9"/>
        <v>1.7546930481456362</v>
      </c>
      <c r="K66" s="5">
        <f t="shared" si="10"/>
        <v>-2.1093732079802474</v>
      </c>
      <c r="L66">
        <f t="shared" si="11"/>
        <v>-3.2107765212409669</v>
      </c>
      <c r="M66" s="6">
        <f t="shared" si="12"/>
        <v>-3.3398746845428087</v>
      </c>
    </row>
    <row r="67" spans="1:13">
      <c r="A67">
        <v>56</v>
      </c>
      <c r="B67" s="5">
        <f t="shared" si="2"/>
        <v>-0.18717380579881082</v>
      </c>
      <c r="C67">
        <f t="shared" si="3"/>
        <v>-0.41600201428631833</v>
      </c>
      <c r="D67" s="6">
        <f t="shared" si="1"/>
        <v>-0.63321696412604611</v>
      </c>
      <c r="E67" s="5">
        <f t="shared" si="4"/>
        <v>8.1479734951783581E-2</v>
      </c>
      <c r="F67">
        <f t="shared" si="5"/>
        <v>0.11820794214115971</v>
      </c>
      <c r="G67" s="6">
        <f t="shared" si="6"/>
        <v>0.11409301949807049</v>
      </c>
      <c r="H67" s="5">
        <f t="shared" si="7"/>
        <v>1.2674625436944111</v>
      </c>
      <c r="I67">
        <f t="shared" si="8"/>
        <v>1.8387902110847065</v>
      </c>
      <c r="J67" s="6">
        <f t="shared" si="9"/>
        <v>1.7747803033033187</v>
      </c>
      <c r="K67" s="5">
        <f t="shared" si="10"/>
        <v>-2.0994529618481339</v>
      </c>
      <c r="L67">
        <f t="shared" si="11"/>
        <v>-3.1828012425481984</v>
      </c>
      <c r="M67" s="6">
        <f t="shared" si="12"/>
        <v>-3.3189712137845073</v>
      </c>
    </row>
    <row r="68" spans="1:13">
      <c r="A68">
        <v>57</v>
      </c>
      <c r="B68" s="5">
        <f t="shared" si="2"/>
        <v>-0.18827073192454058</v>
      </c>
      <c r="C68">
        <f t="shared" si="3"/>
        <v>-0.41526663126203633</v>
      </c>
      <c r="D68" s="6">
        <f t="shared" si="1"/>
        <v>-0.63067135517547668</v>
      </c>
      <c r="E68" s="5">
        <f t="shared" si="4"/>
        <v>8.1053871924815862E-2</v>
      </c>
      <c r="F68">
        <f t="shared" si="5"/>
        <v>0.11711937582623537</v>
      </c>
      <c r="G68" s="6">
        <f t="shared" si="6"/>
        <v>0.11334546421626693</v>
      </c>
      <c r="H68" s="5">
        <f t="shared" si="7"/>
        <v>1.283352972142918</v>
      </c>
      <c r="I68">
        <f t="shared" si="8"/>
        <v>1.8543901172487269</v>
      </c>
      <c r="J68" s="6">
        <f t="shared" si="9"/>
        <v>1.7946365167575598</v>
      </c>
      <c r="K68" s="5">
        <f t="shared" si="10"/>
        <v>-2.089595284298531</v>
      </c>
      <c r="L68">
        <f t="shared" si="11"/>
        <v>-3.1555450563464666</v>
      </c>
      <c r="M68" s="6">
        <f t="shared" si="12"/>
        <v>-3.2984059379752311</v>
      </c>
    </row>
    <row r="69" spans="1:13">
      <c r="A69">
        <v>58</v>
      </c>
      <c r="B69" s="5">
        <f t="shared" si="2"/>
        <v>-0.18933416688662352</v>
      </c>
      <c r="C69">
        <f t="shared" si="3"/>
        <v>-0.41453796399667542</v>
      </c>
      <c r="D69" s="6">
        <f t="shared" si="1"/>
        <v>-0.62817405230717682</v>
      </c>
      <c r="E69" s="5">
        <f t="shared" si="4"/>
        <v>8.0631492403917857E-2</v>
      </c>
      <c r="F69">
        <f t="shared" si="5"/>
        <v>0.11605869607480548</v>
      </c>
      <c r="G69" s="6">
        <f t="shared" si="6"/>
        <v>0.11260974101762748</v>
      </c>
      <c r="H69" s="5">
        <f t="shared" si="7"/>
        <v>1.299062933174232</v>
      </c>
      <c r="I69">
        <f t="shared" si="8"/>
        <v>1.8698345478718659</v>
      </c>
      <c r="J69" s="6">
        <f t="shared" si="9"/>
        <v>1.8142680497284425</v>
      </c>
      <c r="K69" s="5">
        <f t="shared" si="10"/>
        <v>-2.0798041694419056</v>
      </c>
      <c r="L69">
        <f t="shared" si="11"/>
        <v>-3.1289770204166958</v>
      </c>
      <c r="M69" s="6">
        <f t="shared" si="12"/>
        <v>-3.2781716863328452</v>
      </c>
    </row>
    <row r="70" spans="1:13">
      <c r="A70">
        <v>59</v>
      </c>
      <c r="B70" s="5">
        <f t="shared" si="2"/>
        <v>-0.19036539179944012</v>
      </c>
      <c r="C70">
        <f t="shared" si="3"/>
        <v>-0.41381584193333998</v>
      </c>
      <c r="D70" s="6">
        <f t="shared" si="1"/>
        <v>-0.62572330655230135</v>
      </c>
      <c r="E70" s="5">
        <f t="shared" si="4"/>
        <v>8.0212707123050966E-2</v>
      </c>
      <c r="F70">
        <f t="shared" si="5"/>
        <v>0.11502471995364499</v>
      </c>
      <c r="G70" s="6">
        <f t="shared" si="6"/>
        <v>0.11188561931508655</v>
      </c>
      <c r="H70" s="5">
        <f t="shared" si="7"/>
        <v>1.3145971445166689</v>
      </c>
      <c r="I70">
        <f t="shared" si="8"/>
        <v>1.8851273547958485</v>
      </c>
      <c r="J70" s="6">
        <f t="shared" si="9"/>
        <v>1.833680983219474</v>
      </c>
      <c r="K70" s="5">
        <f t="shared" si="10"/>
        <v>-2.070083051537408</v>
      </c>
      <c r="L70">
        <f t="shared" si="11"/>
        <v>-3.1030680314679873</v>
      </c>
      <c r="M70" s="6">
        <f t="shared" si="12"/>
        <v>-3.2582613304541512</v>
      </c>
    </row>
    <row r="71" spans="1:13">
      <c r="A71">
        <v>60</v>
      </c>
      <c r="B71" s="5">
        <f t="shared" si="2"/>
        <v>-0.19136562332610429</v>
      </c>
      <c r="C71">
        <f t="shared" si="3"/>
        <v>-0.41310010168940403</v>
      </c>
      <c r="D71" s="6">
        <f t="shared" si="1"/>
        <v>-0.62331745842226538</v>
      </c>
      <c r="E71" s="5">
        <f t="shared" si="4"/>
        <v>7.9797607958688621E-2</v>
      </c>
      <c r="F71">
        <f t="shared" si="5"/>
        <v>0.11401633373515363</v>
      </c>
      <c r="G71" s="6">
        <f t="shared" si="6"/>
        <v>0.11117286806844869</v>
      </c>
      <c r="H71" s="5">
        <f t="shared" si="7"/>
        <v>1.3299601326448103</v>
      </c>
      <c r="I71">
        <f t="shared" si="8"/>
        <v>1.9002722289192273</v>
      </c>
      <c r="J71" s="6">
        <f t="shared" si="9"/>
        <v>1.8528811344741447</v>
      </c>
      <c r="K71" s="5">
        <f t="shared" si="10"/>
        <v>-2.0604348665469132</v>
      </c>
      <c r="L71">
        <f t="shared" si="11"/>
        <v>-3.0777906868188989</v>
      </c>
      <c r="M71" s="6">
        <f t="shared" si="12"/>
        <v>-3.2386678063796226</v>
      </c>
    </row>
    <row r="72" spans="1:13">
      <c r="A72">
        <v>61</v>
      </c>
      <c r="B72" s="5">
        <f t="shared" si="2"/>
        <v>-0.19233601768170694</v>
      </c>
      <c r="C72">
        <f t="shared" si="3"/>
        <v>-0.41239058664023631</v>
      </c>
      <c r="D72" s="6">
        <f t="shared" si="1"/>
        <v>-0.62095493208680408</v>
      </c>
      <c r="E72" s="5">
        <f t="shared" si="4"/>
        <v>7.9386270066531164E-2</v>
      </c>
      <c r="F72">
        <f t="shared" si="5"/>
        <v>0.11303248777440257</v>
      </c>
      <c r="G72" s="6">
        <f t="shared" si="6"/>
        <v>0.11047125672272949</v>
      </c>
      <c r="H72" s="5">
        <f t="shared" si="7"/>
        <v>1.3451562427940005</v>
      </c>
      <c r="I72">
        <f t="shared" si="8"/>
        <v>1.9152727095107105</v>
      </c>
      <c r="J72" s="6">
        <f t="shared" si="9"/>
        <v>1.8718740722462499</v>
      </c>
      <c r="K72" s="5">
        <f t="shared" si="10"/>
        <v>-2.0508621067385384</v>
      </c>
      <c r="L72">
        <f t="shared" si="11"/>
        <v>-3.0531191585916426</v>
      </c>
      <c r="M72" s="6">
        <f t="shared" si="12"/>
        <v>-3.2193841326707173</v>
      </c>
    </row>
    <row r="73" spans="1:13">
      <c r="A73">
        <v>62</v>
      </c>
      <c r="B73" s="5">
        <f t="shared" si="2"/>
        <v>-0.19327767434402432</v>
      </c>
      <c r="C73">
        <f t="shared" si="3"/>
        <v>-0.4116871465334917</v>
      </c>
      <c r="D73" s="6">
        <f t="shared" si="1"/>
        <v>-0.61863423000729678</v>
      </c>
      <c r="E73" s="5">
        <f t="shared" si="4"/>
        <v>7.8978753775630003E-2</v>
      </c>
      <c r="F73">
        <f t="shared" si="5"/>
        <v>0.11207219184230051</v>
      </c>
      <c r="G73" s="6">
        <f t="shared" si="6"/>
        <v>0.10978055599261319</v>
      </c>
      <c r="H73" s="5">
        <f t="shared" si="7"/>
        <v>1.3601896483580724</v>
      </c>
      <c r="I73">
        <f t="shared" si="8"/>
        <v>1.93013219283962</v>
      </c>
      <c r="J73" s="6">
        <f t="shared" si="9"/>
        <v>1.890665130983894</v>
      </c>
      <c r="K73" s="5">
        <f t="shared" si="10"/>
        <v>-2.0413668691819336</v>
      </c>
      <c r="L73">
        <f t="shared" si="11"/>
        <v>-3.0290290791027181</v>
      </c>
      <c r="M73" s="6">
        <f t="shared" si="12"/>
        <v>-3.2004034251010394</v>
      </c>
    </row>
    <row r="74" spans="1:13" ht="15" thickBot="1">
      <c r="A74">
        <v>63</v>
      </c>
      <c r="B74" s="7">
        <f t="shared" si="2"/>
        <v>-0.19419163949592966</v>
      </c>
      <c r="C74" s="8">
        <f t="shared" si="3"/>
        <v>-0.41098963713127035</v>
      </c>
      <c r="D74" s="9">
        <f t="shared" si="1"/>
        <v>-0.61635392798409439</v>
      </c>
      <c r="E74" s="7">
        <f t="shared" si="4"/>
        <v>7.8575106269237457E-2</v>
      </c>
      <c r="F74" s="8">
        <f t="shared" si="5"/>
        <v>0.1111345108676427</v>
      </c>
      <c r="G74" s="9">
        <f t="shared" si="6"/>
        <v>0.10910053851529049</v>
      </c>
      <c r="H74" s="7">
        <f t="shared" si="7"/>
        <v>1.3750643597116554</v>
      </c>
      <c r="I74" s="8">
        <f t="shared" si="8"/>
        <v>1.9448539401837472</v>
      </c>
      <c r="J74" s="9">
        <f t="shared" si="9"/>
        <v>1.9092594240175838</v>
      </c>
      <c r="K74" s="7">
        <f t="shared" si="10"/>
        <v>-2.0319508988672768</v>
      </c>
      <c r="L74" s="8">
        <f t="shared" si="11"/>
        <v>-3.0054974362908</v>
      </c>
      <c r="M74" s="9">
        <f t="shared" si="12"/>
        <v>-3.1817189084720137</v>
      </c>
    </row>
    <row r="76" spans="1:13">
      <c r="A76" s="29" t="s">
        <v>20</v>
      </c>
      <c r="B76" s="29"/>
      <c r="C76" s="29"/>
      <c r="D76" s="29"/>
      <c r="E76" s="29"/>
      <c r="F76" s="29"/>
      <c r="G76" s="29"/>
      <c r="H76" s="29"/>
      <c r="I76" s="29"/>
      <c r="J76" s="29"/>
      <c r="K76" s="29"/>
      <c r="L76" s="29"/>
      <c r="M76" s="29"/>
    </row>
    <row r="77" spans="1:13">
      <c r="B77" s="29" t="s">
        <v>16</v>
      </c>
      <c r="C77" s="29"/>
      <c r="D77" s="29"/>
      <c r="E77" s="29" t="s">
        <v>21</v>
      </c>
      <c r="F77" s="29"/>
      <c r="G77" s="29"/>
      <c r="H77" s="29" t="s">
        <v>22</v>
      </c>
      <c r="I77" s="29"/>
      <c r="J77" s="29"/>
      <c r="K77" s="29" t="s">
        <v>23</v>
      </c>
      <c r="L77" s="29"/>
      <c r="M77" s="29"/>
    </row>
    <row r="78" spans="1:13">
      <c r="A78" t="s">
        <v>14</v>
      </c>
      <c r="B78" t="s">
        <v>2</v>
      </c>
      <c r="C78" t="s">
        <v>3</v>
      </c>
      <c r="D78" t="s">
        <v>4</v>
      </c>
      <c r="E78" t="s">
        <v>2</v>
      </c>
      <c r="F78" t="s">
        <v>3</v>
      </c>
      <c r="G78" t="s">
        <v>4</v>
      </c>
      <c r="H78" t="s">
        <v>2</v>
      </c>
      <c r="I78" t="s">
        <v>3</v>
      </c>
      <c r="J78" t="s">
        <v>4</v>
      </c>
      <c r="K78" t="s">
        <v>2</v>
      </c>
      <c r="L78" t="s">
        <v>3</v>
      </c>
      <c r="M78" t="s">
        <v>4</v>
      </c>
    </row>
    <row r="79" spans="1:13">
      <c r="A79">
        <v>1</v>
      </c>
      <c r="B79">
        <f>_xlfn.NORM.S.DIST((LN($G$5/$C$5)+($D$5+0.5*$E$5^2)*(A79/252))/($E$5*SQRT(A79/252)),TRUE)</f>
        <v>2.0100889923863172E-5</v>
      </c>
      <c r="C79">
        <f>_xlfn.NORM.S.DIST((LN($G$6/$C$6)+($D$6+0.5*$E$6^2)*(A79/252))/($E$6*SQRT(A79/252)),TRUE)</f>
        <v>0.51130743624891595</v>
      </c>
      <c r="D79">
        <f>_xlfn.NORM.S.DIST((LN($G$7/$C$7)+($D$7+0.5*$E$7^2)*(A79/252))/($E$7*SQRT(A79/252)),TRUE)</f>
        <v>0.99999981980085551</v>
      </c>
      <c r="E79">
        <f>(1/SQRT(2*PI()))*EXP(-0.5*((LN($G$5/$C$5)+($D$5+0.5*$E$5^2)*(A79/252))/($E$5*SQRT(A79/252)))^2)/($G$5*$E$5*SQRT(A79/252))</f>
        <v>1.9724705802474113E-4</v>
      </c>
      <c r="F79">
        <f>(1/SQRT(2*PI()))*EXP(-0.5*((LN($G$6/$C$6)+($D$6+0.5*$E$6^2)*(A79/252))/($E$6*SQRT(A79/252)))^2)/($G$6*$E$6*SQRT(A79/252))</f>
        <v>0.90435262366789937</v>
      </c>
      <c r="G79">
        <f>(1/SQRT(2*PI()))*EXP(-0.5*((LN($G$7/$C$7)+($D$7+0.5*$E$7^2)*(A79/252))/($E$7*SQRT(A79/252)))^2)/($G$7*$E$7*SQRT(A79/252))</f>
        <v>2.1545879119119737E-6</v>
      </c>
      <c r="H79">
        <f>(1/SQRT(2*PI()))*EXP(-0.5*((LN($G$5/$C$5)+($D$5+0.5*$E$5^2)*(A79/252))/($E$5*SQRT(A79/252)))^2)*$G$5*SQRT(A79/252)</f>
        <v>5.4790849451316987E-5</v>
      </c>
      <c r="I79">
        <f>(1/SQRT(2*PI()))*EXP(-0.5*((LN($G$6/$C$6)+($D$6+0.5*$E$6^2)*(A79/252))/($E$6*SQRT(A79/252)))^2)*$G$6*SQRT(A79/252)</f>
        <v>0.25120906212997207</v>
      </c>
      <c r="J79">
        <f>(1/SQRT(2*PI()))*EXP(-0.5*((LN($G$7/$C$7)+($D$7+0.5*$E$7^2)*(A79/252))/($E$7*SQRT(A79/252)))^2)*$G$7*SQRT(A79/252)</f>
        <v>5.9849664219777061E-7</v>
      </c>
      <c r="K79">
        <f>-($G$5*(1/SQRT(2*PI()))*EXP(-0.5*((LN($G$5/$C$5)+($D$5+0.5*$E$5^2)*(A79/252))/($E$5*SQRT(A79/252)))^2)*$E$5)/(2*SQRT(A79/252))-$D$5*$C$5*EXP(-$D$5*(A79/252))*_xlfn.NORM.S.DIST((LN($G$5/$C$5)+($D$5+0.5*$E$5^2)*(A79/252))/($E$5*SQRT(A79/252)),TRUE)</f>
        <v>-4.8494329795859114E-3</v>
      </c>
      <c r="L79">
        <f>-($G$6*(1/SQRT(2*PI()))*EXP(-0.5*((LN($G$6/$C$6)+($D$6+0.5*$E$6^2)*(A79/252))/($E$6*SQRT(A79/252)))^2)*$E$6)/(2*SQRT(A79/252))-$D$6*$C$6*EXP(-$D$6*(A79/252))*_xlfn.NORM.S.DIST((LN($G$6/$C$6)+($D$6+0.5*$E$6^2)*(A79/252))/($E$6*SQRT(A79/252)),TRUE)</f>
        <v>-22.514455078154576</v>
      </c>
      <c r="M79">
        <f>-($G$7*(1/SQRT(2*PI()))*EXP(-0.5*((LN($G$7/$C$7)+($D$7+0.5*$E$7^2)*(A79/252))/($E$7*SQRT(A79/252)))^2)*$E$7)/(2*SQRT(A79/252))-$D$7*$C$7*EXP(-$D$7*(A79/252))*_xlfn.NORM.S.DIST((LN($G$7/$C$7)+($D$7+0.5*$E$7^2)*(A79/252))/($E$7*SQRT(A79/252)),TRUE)</f>
        <v>-0.55989715256773054</v>
      </c>
    </row>
    <row r="80" spans="1:13">
      <c r="A80">
        <v>2</v>
      </c>
      <c r="B80">
        <f t="shared" ref="B80:B141" si="13">_xlfn.NORM.S.DIST((LN($G$5/$C$5)+($D$5+0.5*$E$5^2)*(A80/252))/($E$5*SQRT(A80/252)),TRUE)</f>
        <v>1.9660389391821186E-3</v>
      </c>
      <c r="C80">
        <f t="shared" ref="C80:C141" si="14">_xlfn.NORM.S.DIST((LN($G$6/$C$6)+($D$6+0.5*$E$6^2)*(A80/252))/($E$6*SQRT(A80/252)),TRUE)</f>
        <v>0.51598898851726926</v>
      </c>
      <c r="D80">
        <f t="shared" ref="D80:D141" si="15">_xlfn.NORM.S.DIST((LN($G$7/$C$7)+($D$7+0.5*$E$7^2)*(A80/252))/($E$7*SQRT(A80/252)),TRUE)</f>
        <v>0.99985175439150431</v>
      </c>
      <c r="E80">
        <f t="shared" ref="E80:E141" si="16">(1/SQRT(2*PI()))*EXP(-0.5*((LN($G$5/$C$5)+($D$5+0.5*$E$5^2)*(A80/252))/($E$5*SQRT(A80/252)))^2)/($G$5*$E$5*SQRT(A80/252))</f>
        <v>1.0010039523953893E-2</v>
      </c>
      <c r="F80">
        <f t="shared" ref="F80:F141" si="17">(1/SQRT(2*PI()))*EXP(-0.5*((LN($G$6/$C$6)+($D$6+0.5*$E$6^2)*(A80/252))/($E$6*SQRT(A80/252)))^2)/($G$6*$E$6*SQRT(A80/252))</f>
        <v>0.63921699292146028</v>
      </c>
      <c r="G80">
        <f t="shared" ref="G80:G141" si="18">(1/SQRT(2*PI()))*EXP(-0.5*((LN($G$7/$C$7)+($D$7+0.5*$E$7^2)*(A80/252))/($E$7*SQRT(A80/252)))^2)/($G$7*$E$7*SQRT(A80/252))</f>
        <v>9.183577021706186E-4</v>
      </c>
      <c r="H80">
        <f t="shared" ref="H80:H141" si="19">(1/SQRT(2*PI()))*EXP(-0.5*((LN($G$5/$C$5)+($D$5+0.5*$E$5^2)*(A80/252))/($E$5*SQRT(A80/252)))^2)*$G$5*SQRT(A80/252)</f>
        <v>5.5611330688632729E-3</v>
      </c>
      <c r="I80">
        <f t="shared" ref="I80:I141" si="20">(1/SQRT(2*PI()))*EXP(-0.5*((LN($G$6/$C$6)+($D$6+0.5*$E$6^2)*(A80/252))/($E$6*SQRT(A80/252)))^2)*$G$6*SQRT(A80/252)</f>
        <v>0.35512055162303346</v>
      </c>
      <c r="J80">
        <f t="shared" ref="J80:J141" si="21">(1/SQRT(2*PI()))*EXP(-0.5*((LN($G$7/$C$7)+($D$7+0.5*$E$7^2)*(A80/252))/($E$7*SQRT(A80/252)))^2)*$G$7*SQRT(A80/252)</f>
        <v>5.1019872342812145E-4</v>
      </c>
      <c r="K80">
        <f t="shared" ref="K80:K141" si="22">-($G$5*(1/SQRT(2*PI()))*EXP(-0.5*((LN($G$5/$C$5)+($D$5+0.5*$E$5^2)*(A80/252))/($E$5*SQRT(A80/252)))^2)*$E$5)/(2*SQRT(A80/252))-$D$5*$C$5*EXP(-$D$5*(A80/252))*_xlfn.NORM.S.DIST((LN($G$5/$C$5)+($D$5+0.5*$E$5^2)*(A80/252))/($E$5*SQRT(A80/252)),TRUE)</f>
        <v>-0.24689652381575472</v>
      </c>
      <c r="L80">
        <f t="shared" ref="L80:L141" si="23">-($G$6*(1/SQRT(2*PI()))*EXP(-0.5*((LN($G$6/$C$6)+($D$6+0.5*$E$6^2)*(A80/252))/($E$6*SQRT(A80/252)))^2)*$E$6)/(2*SQRT(A80/252))-$D$6*$C$6*EXP(-$D$6*(A80/252))*_xlfn.NORM.S.DIST((LN($G$6/$C$6)+($D$6+0.5*$E$6^2)*(A80/252))/($E$6*SQRT(A80/252)),TRUE)</f>
        <v>-16.021808011882669</v>
      </c>
      <c r="M80">
        <f t="shared" ref="M80:M141" si="24">-($G$7*(1/SQRT(2*PI()))*EXP(-0.5*((LN($G$7/$C$7)+($D$7+0.5*$E$7^2)*(A80/252))/($E$7*SQRT(A80/252)))^2)*$E$7)/(2*SQRT(A80/252))-$D$7*$C$7*EXP(-$D$7*(A80/252))*_xlfn.NORM.S.DIST((LN($G$7/$C$7)+($D$7+0.5*$E$7^2)*(A80/252))/($E$7*SQRT(A80/252)),TRUE)</f>
        <v>-0.58210576756311017</v>
      </c>
    </row>
    <row r="81" spans="1:13">
      <c r="A81">
        <v>3</v>
      </c>
      <c r="B81">
        <f t="shared" si="13"/>
        <v>9.6923142269249481E-3</v>
      </c>
      <c r="C81">
        <f t="shared" si="14"/>
        <v>0.51957980991611219</v>
      </c>
      <c r="D81">
        <f t="shared" si="15"/>
        <v>0.99851455473664974</v>
      </c>
      <c r="E81">
        <f t="shared" si="16"/>
        <v>3.3956317506512672E-2</v>
      </c>
      <c r="F81">
        <f t="shared" si="17"/>
        <v>0.52170883191976491</v>
      </c>
      <c r="G81">
        <f t="shared" si="18"/>
        <v>6.3324358394046655E-3</v>
      </c>
      <c r="H81">
        <f t="shared" si="19"/>
        <v>2.8296931255427218E-2</v>
      </c>
      <c r="I81">
        <f t="shared" si="20"/>
        <v>0.4347573599331373</v>
      </c>
      <c r="J81">
        <f t="shared" si="21"/>
        <v>5.2770298661705536E-3</v>
      </c>
      <c r="K81">
        <f t="shared" si="22"/>
        <v>-0.84006454106635819</v>
      </c>
      <c r="L81">
        <f t="shared" si="23"/>
        <v>-13.145269287004755</v>
      </c>
      <c r="M81">
        <f t="shared" si="24"/>
        <v>-0.71384704936074816</v>
      </c>
    </row>
    <row r="82" spans="1:13">
      <c r="A82">
        <v>4</v>
      </c>
      <c r="B82">
        <f t="shared" si="13"/>
        <v>2.2181881984340655E-2</v>
      </c>
      <c r="C82">
        <f t="shared" si="14"/>
        <v>0.52260579042286759</v>
      </c>
      <c r="D82">
        <f t="shared" si="15"/>
        <v>0.99515788158285468</v>
      </c>
      <c r="E82">
        <f t="shared" si="16"/>
        <v>5.9927916967091939E-2</v>
      </c>
      <c r="F82">
        <f t="shared" si="17"/>
        <v>0.45163160623499171</v>
      </c>
      <c r="G82">
        <f t="shared" si="18"/>
        <v>1.5933693569139366E-2</v>
      </c>
      <c r="H82">
        <f t="shared" si="19"/>
        <v>6.6586574407879948E-2</v>
      </c>
      <c r="I82">
        <f t="shared" si="20"/>
        <v>0.50181289581665756</v>
      </c>
      <c r="J82">
        <f t="shared" si="21"/>
        <v>1.7704103965710413E-2</v>
      </c>
      <c r="K82">
        <f t="shared" si="22"/>
        <v>-1.4868460549682043</v>
      </c>
      <c r="L82">
        <f t="shared" si="23"/>
        <v>-11.430392160616679</v>
      </c>
      <c r="M82">
        <f t="shared" si="24"/>
        <v>-0.9470450406595925</v>
      </c>
    </row>
    <row r="83" spans="1:13">
      <c r="A83">
        <v>5</v>
      </c>
      <c r="B83">
        <f t="shared" si="13"/>
        <v>3.7074610847912234E-2</v>
      </c>
      <c r="C83">
        <f t="shared" si="14"/>
        <v>0.52527065897714975</v>
      </c>
      <c r="D83">
        <f t="shared" si="15"/>
        <v>0.99000339382782288</v>
      </c>
      <c r="E83">
        <f t="shared" si="16"/>
        <v>8.215067900985118E-2</v>
      </c>
      <c r="F83">
        <f t="shared" si="17"/>
        <v>0.40378931955478975</v>
      </c>
      <c r="G83">
        <f t="shared" si="18"/>
        <v>2.702219821916085E-2</v>
      </c>
      <c r="H83">
        <f t="shared" si="19"/>
        <v>0.11409816529145994</v>
      </c>
      <c r="I83">
        <f t="shared" si="20"/>
        <v>0.5608184993816524</v>
      </c>
      <c r="J83">
        <f t="shared" si="21"/>
        <v>3.7530830859945616E-2</v>
      </c>
      <c r="K83">
        <f t="shared" si="22"/>
        <v>-2.0437910851643433</v>
      </c>
      <c r="L83">
        <f t="shared" si="23"/>
        <v>-10.260017465043642</v>
      </c>
      <c r="M83">
        <f t="shared" si="24"/>
        <v>-1.2156762887499615</v>
      </c>
    </row>
    <row r="84" spans="1:13">
      <c r="A84">
        <v>6</v>
      </c>
      <c r="B84">
        <f t="shared" si="13"/>
        <v>5.2773878479767035E-2</v>
      </c>
      <c r="C84">
        <f t="shared" si="14"/>
        <v>0.52767891486814822</v>
      </c>
      <c r="D84">
        <f t="shared" si="15"/>
        <v>0.98363355390007789</v>
      </c>
      <c r="E84">
        <f t="shared" si="16"/>
        <v>9.9675179019541413E-2</v>
      </c>
      <c r="F84">
        <f t="shared" si="17"/>
        <v>0.36845945984126294</v>
      </c>
      <c r="G84">
        <f t="shared" si="18"/>
        <v>3.7784298948411822E-2</v>
      </c>
      <c r="H84">
        <f t="shared" si="19"/>
        <v>0.1661252983659024</v>
      </c>
      <c r="I84">
        <f t="shared" si="20"/>
        <v>0.61409909973543819</v>
      </c>
      <c r="J84">
        <f t="shared" si="21"/>
        <v>6.2973831580686382E-2</v>
      </c>
      <c r="K84">
        <f t="shared" si="22"/>
        <v>-2.4862981220072311</v>
      </c>
      <c r="L84">
        <f t="shared" si="23"/>
        <v>-9.3960168938542399</v>
      </c>
      <c r="M84">
        <f t="shared" si="24"/>
        <v>-1.4756328210599632</v>
      </c>
    </row>
    <row r="85" spans="1:13">
      <c r="A85">
        <v>7</v>
      </c>
      <c r="B85">
        <f t="shared" si="13"/>
        <v>6.8407600100129501E-2</v>
      </c>
      <c r="C85">
        <f t="shared" si="14"/>
        <v>0.52989264405289482</v>
      </c>
      <c r="D85">
        <f t="shared" si="15"/>
        <v>0.97657529247530706</v>
      </c>
      <c r="E85">
        <f t="shared" si="16"/>
        <v>0.11306431419872762</v>
      </c>
      <c r="F85">
        <f t="shared" si="17"/>
        <v>0.34099014137785472</v>
      </c>
      <c r="G85">
        <f t="shared" si="18"/>
        <v>4.7430804112740442E-2</v>
      </c>
      <c r="H85">
        <f t="shared" si="19"/>
        <v>0.21984727760863701</v>
      </c>
      <c r="I85">
        <f t="shared" si="20"/>
        <v>0.66303638601249515</v>
      </c>
      <c r="J85">
        <f t="shared" si="21"/>
        <v>9.2226563552550836E-2</v>
      </c>
      <c r="K85">
        <f t="shared" si="22"/>
        <v>-2.8274264580978001</v>
      </c>
      <c r="L85">
        <f t="shared" si="23"/>
        <v>-8.72446277258293</v>
      </c>
      <c r="M85">
        <f t="shared" si="24"/>
        <v>-1.7078745157370117</v>
      </c>
    </row>
    <row r="86" spans="1:13">
      <c r="A86">
        <v>8</v>
      </c>
      <c r="B86">
        <f t="shared" si="13"/>
        <v>8.3540180766360994E-2</v>
      </c>
      <c r="C86">
        <f t="shared" si="14"/>
        <v>0.53195230451963382</v>
      </c>
      <c r="D86">
        <f t="shared" si="15"/>
        <v>0.96920994621640266</v>
      </c>
      <c r="E86">
        <f t="shared" si="16"/>
        <v>0.12315297243571437</v>
      </c>
      <c r="F86">
        <f t="shared" si="17"/>
        <v>0.31883893965596072</v>
      </c>
      <c r="G86">
        <f t="shared" si="18"/>
        <v>5.5742671134543807E-2</v>
      </c>
      <c r="H86">
        <f t="shared" si="19"/>
        <v>0.2736732720793652</v>
      </c>
      <c r="I86">
        <f t="shared" si="20"/>
        <v>0.70853097701324597</v>
      </c>
      <c r="J86">
        <f t="shared" si="21"/>
        <v>0.12387260252120844</v>
      </c>
      <c r="K86">
        <f t="shared" si="22"/>
        <v>-3.0872658079882283</v>
      </c>
      <c r="L86">
        <f t="shared" si="23"/>
        <v>-8.1830940721152547</v>
      </c>
      <c r="M86">
        <f t="shared" si="24"/>
        <v>-1.9072482238944404</v>
      </c>
    </row>
    <row r="87" spans="1:13">
      <c r="A87">
        <v>9</v>
      </c>
      <c r="B87">
        <f t="shared" si="13"/>
        <v>9.797450653728039E-2</v>
      </c>
      <c r="C87">
        <f t="shared" si="14"/>
        <v>0.53388600232506023</v>
      </c>
      <c r="D87">
        <f t="shared" si="15"/>
        <v>0.96179016216870483</v>
      </c>
      <c r="E87">
        <f t="shared" si="16"/>
        <v>0.13069316847975213</v>
      </c>
      <c r="F87">
        <f t="shared" si="17"/>
        <v>0.30048348088904037</v>
      </c>
      <c r="G87">
        <f t="shared" si="18"/>
        <v>6.2757929743819871E-2</v>
      </c>
      <c r="H87">
        <f t="shared" si="19"/>
        <v>0.32673292119938024</v>
      </c>
      <c r="I87">
        <f t="shared" si="20"/>
        <v>0.75120870222260083</v>
      </c>
      <c r="J87">
        <f t="shared" si="21"/>
        <v>0.15689482435954966</v>
      </c>
      <c r="K87">
        <f t="shared" si="22"/>
        <v>-3.2840757237504077</v>
      </c>
      <c r="L87">
        <f t="shared" si="23"/>
        <v>-7.7346323498079714</v>
      </c>
      <c r="M87">
        <f t="shared" si="24"/>
        <v>-2.0748269450420747</v>
      </c>
    </row>
    <row r="88" spans="1:13">
      <c r="A88">
        <v>10</v>
      </c>
      <c r="B88">
        <f t="shared" si="13"/>
        <v>0.11163982490539853</v>
      </c>
      <c r="C88">
        <f t="shared" si="14"/>
        <v>0.53571420410977799</v>
      </c>
      <c r="D88">
        <f t="shared" si="15"/>
        <v>0.95447525881304918</v>
      </c>
      <c r="E88">
        <f t="shared" si="16"/>
        <v>0.13628455574075427</v>
      </c>
      <c r="F88">
        <f t="shared" si="17"/>
        <v>0.28494914815948302</v>
      </c>
      <c r="G88">
        <f t="shared" si="18"/>
        <v>6.8612088630664425E-2</v>
      </c>
      <c r="H88">
        <f t="shared" si="19"/>
        <v>0.37856821039098409</v>
      </c>
      <c r="I88">
        <f t="shared" si="20"/>
        <v>0.7915254115541196</v>
      </c>
      <c r="J88">
        <f t="shared" si="21"/>
        <v>0.19058913508517897</v>
      </c>
      <c r="K88">
        <f t="shared" si="22"/>
        <v>-3.4324889371051999</v>
      </c>
      <c r="L88">
        <f t="shared" si="23"/>
        <v>-7.3552138516965648</v>
      </c>
      <c r="M88">
        <f t="shared" si="24"/>
        <v>-2.2140196373249421</v>
      </c>
    </row>
    <row r="89" spans="1:13">
      <c r="A89">
        <v>11</v>
      </c>
      <c r="B89">
        <f t="shared" si="13"/>
        <v>0.12453099690050555</v>
      </c>
      <c r="C89">
        <f t="shared" si="14"/>
        <v>0.53745236263978002</v>
      </c>
      <c r="D89">
        <f t="shared" si="15"/>
        <v>0.94736146789880737</v>
      </c>
      <c r="E89">
        <f t="shared" si="16"/>
        <v>0.14038585385117955</v>
      </c>
      <c r="F89">
        <f t="shared" si="17"/>
        <v>0.27157921403527896</v>
      </c>
      <c r="G89">
        <f t="shared" si="18"/>
        <v>7.3465153186271642E-2</v>
      </c>
      <c r="H89">
        <f t="shared" si="19"/>
        <v>0.42895677565638185</v>
      </c>
      <c r="I89">
        <f t="shared" si="20"/>
        <v>0.82982537621890773</v>
      </c>
      <c r="J89">
        <f t="shared" si="21"/>
        <v>0.2244768569580522</v>
      </c>
      <c r="K89">
        <f t="shared" si="22"/>
        <v>-3.5437403150175637</v>
      </c>
      <c r="L89">
        <f t="shared" si="23"/>
        <v>-7.0287596012963052</v>
      </c>
      <c r="M89">
        <f t="shared" si="24"/>
        <v>-2.3288001084225103</v>
      </c>
    </row>
    <row r="90" spans="1:13">
      <c r="A90">
        <v>12</v>
      </c>
      <c r="B90">
        <f t="shared" si="13"/>
        <v>0.13667581583255503</v>
      </c>
      <c r="C90">
        <f t="shared" si="14"/>
        <v>0.53911248481233276</v>
      </c>
      <c r="D90">
        <f t="shared" si="15"/>
        <v>0.94050364422104737</v>
      </c>
      <c r="E90">
        <f t="shared" si="16"/>
        <v>0.14334334170253815</v>
      </c>
      <c r="F90">
        <f t="shared" si="17"/>
        <v>0.2599128511680735</v>
      </c>
      <c r="G90">
        <f t="shared" si="18"/>
        <v>7.7470959546029103E-2</v>
      </c>
      <c r="H90">
        <f t="shared" si="19"/>
        <v>0.47781113900846039</v>
      </c>
      <c r="I90">
        <f t="shared" si="20"/>
        <v>0.86637617056024485</v>
      </c>
      <c r="J90">
        <f t="shared" si="21"/>
        <v>0.25823653182009693</v>
      </c>
      <c r="K90">
        <f t="shared" si="22"/>
        <v>-3.6263375018395738</v>
      </c>
      <c r="L90">
        <f t="shared" si="23"/>
        <v>-6.743987758076198</v>
      </c>
      <c r="M90">
        <f t="shared" si="24"/>
        <v>-2.4229678656018749</v>
      </c>
    </row>
    <row r="91" spans="1:13">
      <c r="A91">
        <v>13</v>
      </c>
      <c r="B91">
        <f t="shared" si="13"/>
        <v>0.14811740244837718</v>
      </c>
      <c r="C91">
        <f t="shared" si="14"/>
        <v>0.54070412038299409</v>
      </c>
      <c r="D91">
        <f t="shared" si="15"/>
        <v>0.93392992422634291</v>
      </c>
      <c r="E91">
        <f t="shared" si="16"/>
        <v>0.14541805155292548</v>
      </c>
      <c r="F91">
        <f t="shared" si="17"/>
        <v>0.2496158778021362</v>
      </c>
      <c r="G91">
        <f t="shared" si="18"/>
        <v>8.0766030135932129E-2</v>
      </c>
      <c r="H91">
        <f t="shared" si="19"/>
        <v>0.52512074171889767</v>
      </c>
      <c r="I91">
        <f t="shared" si="20"/>
        <v>0.90139066984104754</v>
      </c>
      <c r="J91">
        <f t="shared" si="21"/>
        <v>0.29165510882419937</v>
      </c>
      <c r="K91">
        <f t="shared" si="22"/>
        <v>-3.6867124018907038</v>
      </c>
      <c r="L91">
        <f t="shared" si="23"/>
        <v>-6.4927175753897286</v>
      </c>
      <c r="M91">
        <f t="shared" si="24"/>
        <v>-2.49988328794662</v>
      </c>
    </row>
    <row r="92" spans="1:13">
      <c r="A92">
        <v>14</v>
      </c>
      <c r="B92">
        <f t="shared" si="13"/>
        <v>0.15890473567421157</v>
      </c>
      <c r="C92">
        <f t="shared" si="14"/>
        <v>0.54223501331161406</v>
      </c>
      <c r="D92">
        <f t="shared" si="15"/>
        <v>0.92765139072559677</v>
      </c>
      <c r="E92">
        <f t="shared" si="16"/>
        <v>0.14680753669399765</v>
      </c>
      <c r="F92">
        <f t="shared" si="17"/>
        <v>0.24043925403588218</v>
      </c>
      <c r="G92">
        <f t="shared" si="18"/>
        <v>8.3467048604712019E-2</v>
      </c>
      <c r="H92">
        <f t="shared" si="19"/>
        <v>0.57091819825443535</v>
      </c>
      <c r="I92">
        <f t="shared" si="20"/>
        <v>0.93504154347287505</v>
      </c>
      <c r="J92">
        <f t="shared" si="21"/>
        <v>0.3245940779072134</v>
      </c>
      <c r="K92">
        <f t="shared" si="22"/>
        <v>-3.7297465461982857</v>
      </c>
      <c r="L92">
        <f t="shared" si="23"/>
        <v>-6.2688530154410991</v>
      </c>
      <c r="M92">
        <f t="shared" si="24"/>
        <v>-2.5624111741531661</v>
      </c>
    </row>
    <row r="93" spans="1:13">
      <c r="A93">
        <v>15</v>
      </c>
      <c r="B93">
        <f t="shared" si="13"/>
        <v>0.16908761847289569</v>
      </c>
      <c r="C93">
        <f t="shared" si="14"/>
        <v>0.54371154660115439</v>
      </c>
      <c r="D93">
        <f t="shared" si="15"/>
        <v>0.92166838944742402</v>
      </c>
      <c r="E93">
        <f t="shared" si="16"/>
        <v>0.14766226640918625</v>
      </c>
      <c r="F93">
        <f t="shared" si="17"/>
        <v>0.23219307704828829</v>
      </c>
      <c r="G93">
        <f t="shared" si="18"/>
        <v>8.5671891095160005E-2</v>
      </c>
      <c r="H93">
        <f t="shared" si="19"/>
        <v>0.61525944337160954</v>
      </c>
      <c r="I93">
        <f t="shared" si="20"/>
        <v>0.9674711543678679</v>
      </c>
      <c r="J93">
        <f t="shared" si="21"/>
        <v>0.35696621289650005</v>
      </c>
      <c r="K93">
        <f t="shared" si="22"/>
        <v>-3.7591685510975701</v>
      </c>
      <c r="L93">
        <f t="shared" si="23"/>
        <v>-6.0677459441785784</v>
      </c>
      <c r="M93">
        <f t="shared" si="24"/>
        <v>-2.6129495444628419</v>
      </c>
    </row>
    <row r="94" spans="1:13">
      <c r="A94">
        <v>16</v>
      </c>
      <c r="B94">
        <f t="shared" si="13"/>
        <v>0.17871408434710417</v>
      </c>
      <c r="C94">
        <f t="shared" si="14"/>
        <v>0.5451390554272223</v>
      </c>
      <c r="D94">
        <f t="shared" si="15"/>
        <v>0.91597464655283423</v>
      </c>
      <c r="E94">
        <f t="shared" si="16"/>
        <v>0.14809769450479413</v>
      </c>
      <c r="F94">
        <f t="shared" si="17"/>
        <v>0.22472966881597994</v>
      </c>
      <c r="G94">
        <f t="shared" si="18"/>
        <v>8.7461913486088935E-2</v>
      </c>
      <c r="H94">
        <f t="shared" si="19"/>
        <v>0.65821197557686295</v>
      </c>
      <c r="I94">
        <f t="shared" si="20"/>
        <v>0.99879852807102221</v>
      </c>
      <c r="J94">
        <f t="shared" si="21"/>
        <v>0.38871961549372869</v>
      </c>
      <c r="K94">
        <f t="shared" si="22"/>
        <v>-3.7778476274416883</v>
      </c>
      <c r="L94">
        <f t="shared" si="23"/>
        <v>-5.8857819999034282</v>
      </c>
      <c r="M94">
        <f t="shared" si="24"/>
        <v>-2.6534879819927868</v>
      </c>
    </row>
    <row r="95" spans="1:13">
      <c r="A95">
        <v>17</v>
      </c>
      <c r="B95">
        <f t="shared" si="13"/>
        <v>0.18782915383354482</v>
      </c>
      <c r="C95">
        <f t="shared" si="14"/>
        <v>0.54652205330175263</v>
      </c>
      <c r="D95">
        <f t="shared" si="15"/>
        <v>0.91055995066925988</v>
      </c>
      <c r="E95">
        <f t="shared" si="16"/>
        <v>0.14820308281684649</v>
      </c>
      <c r="F95">
        <f t="shared" si="17"/>
        <v>0.21793222311508981</v>
      </c>
      <c r="G95">
        <f t="shared" si="18"/>
        <v>8.8904484350501412E-2</v>
      </c>
      <c r="H95">
        <f t="shared" si="19"/>
        <v>0.69984789107955281</v>
      </c>
      <c r="I95">
        <f t="shared" si="20"/>
        <v>1.0291243869323685</v>
      </c>
      <c r="J95">
        <f t="shared" si="21"/>
        <v>0.4198267316551455</v>
      </c>
      <c r="K95">
        <f t="shared" si="22"/>
        <v>-3.7880087189827543</v>
      </c>
      <c r="L95">
        <f t="shared" si="23"/>
        <v>-5.7201026034016795</v>
      </c>
      <c r="M95">
        <f t="shared" si="24"/>
        <v>-2.6856711901994879</v>
      </c>
    </row>
    <row r="96" spans="1:13">
      <c r="A96">
        <v>18</v>
      </c>
      <c r="B96">
        <f t="shared" si="13"/>
        <v>0.19647433611849566</v>
      </c>
      <c r="C96">
        <f t="shared" si="14"/>
        <v>0.54786439908823847</v>
      </c>
      <c r="D96">
        <f t="shared" si="15"/>
        <v>0.90541189751513074</v>
      </c>
      <c r="E96">
        <f t="shared" si="16"/>
        <v>0.14804795792386374</v>
      </c>
      <c r="F96">
        <f t="shared" si="17"/>
        <v>0.21170697362544272</v>
      </c>
      <c r="G96">
        <f t="shared" si="18"/>
        <v>9.0055350404167414E-2</v>
      </c>
      <c r="H96">
        <f t="shared" si="19"/>
        <v>0.74023978961931869</v>
      </c>
      <c r="I96">
        <f t="shared" si="20"/>
        <v>1.0585348681272138</v>
      </c>
      <c r="J96">
        <f t="shared" si="21"/>
        <v>0.45027675202083711</v>
      </c>
      <c r="K96">
        <f t="shared" si="22"/>
        <v>-3.7913902788090224</v>
      </c>
      <c r="L96">
        <f t="shared" si="23"/>
        <v>-5.5684131936220842</v>
      </c>
      <c r="M96">
        <f t="shared" si="24"/>
        <v>-2.7108579215308666</v>
      </c>
    </row>
    <row r="97" spans="1:13">
      <c r="A97">
        <v>19</v>
      </c>
      <c r="B97">
        <f t="shared" si="13"/>
        <v>0.20468753639777368</v>
      </c>
      <c r="C97">
        <f t="shared" si="14"/>
        <v>0.54916942274428249</v>
      </c>
      <c r="D97">
        <f t="shared" si="15"/>
        <v>0.90051702043284654</v>
      </c>
      <c r="E97">
        <f t="shared" si="16"/>
        <v>0.14768685843547222</v>
      </c>
      <c r="F97">
        <f t="shared" si="17"/>
        <v>0.20597766123923011</v>
      </c>
      <c r="G97">
        <f t="shared" si="18"/>
        <v>9.0960693055049113E-2</v>
      </c>
      <c r="H97">
        <f t="shared" si="19"/>
        <v>0.77945841952054773</v>
      </c>
      <c r="I97">
        <f t="shared" si="20"/>
        <v>1.0871043232070476</v>
      </c>
      <c r="J97">
        <f t="shared" si="21"/>
        <v>0.48007032445720355</v>
      </c>
      <c r="K97">
        <f t="shared" si="22"/>
        <v>-3.7893605046125534</v>
      </c>
      <c r="L97">
        <f t="shared" si="23"/>
        <v>-5.4288477649307278</v>
      </c>
      <c r="M97">
        <f t="shared" si="24"/>
        <v>-2.7301719943455378</v>
      </c>
    </row>
    <row r="98" spans="1:13">
      <c r="A98">
        <v>20</v>
      </c>
      <c r="B98">
        <f t="shared" si="13"/>
        <v>0.21250317708329441</v>
      </c>
      <c r="C98">
        <f t="shared" si="14"/>
        <v>0.55044002161295125</v>
      </c>
      <c r="D98">
        <f t="shared" si="15"/>
        <v>0.89586151704464168</v>
      </c>
      <c r="E98">
        <f t="shared" si="16"/>
        <v>0.14716284890565656</v>
      </c>
      <c r="F98">
        <f t="shared" si="17"/>
        <v>0.20068154319481696</v>
      </c>
      <c r="G98">
        <f t="shared" si="18"/>
        <v>9.1658854087522862E-2</v>
      </c>
      <c r="H98">
        <f t="shared" si="19"/>
        <v>0.81757138280920305</v>
      </c>
      <c r="I98">
        <f t="shared" si="20"/>
        <v>1.1148974621934273</v>
      </c>
      <c r="J98">
        <f t="shared" si="21"/>
        <v>0.50921585604179354</v>
      </c>
      <c r="K98">
        <f t="shared" si="22"/>
        <v>-3.7830035350221469</v>
      </c>
      <c r="L98">
        <f t="shared" si="23"/>
        <v>-5.2998711584333345</v>
      </c>
      <c r="M98">
        <f t="shared" si="24"/>
        <v>-2.7445449776655542</v>
      </c>
    </row>
    <row r="99" spans="1:13">
      <c r="A99">
        <v>21</v>
      </c>
      <c r="B99">
        <f t="shared" si="13"/>
        <v>0.21995242408218102</v>
      </c>
      <c r="C99">
        <f t="shared" si="14"/>
        <v>0.55167873527964117</v>
      </c>
      <c r="D99">
        <f t="shared" si="15"/>
        <v>0.89143170934597238</v>
      </c>
      <c r="E99">
        <f t="shared" si="16"/>
        <v>0.14651014072438887</v>
      </c>
      <c r="F99">
        <f t="shared" si="17"/>
        <v>0.19576646067243303</v>
      </c>
      <c r="G99">
        <f t="shared" si="18"/>
        <v>9.2181756929161709E-2</v>
      </c>
      <c r="H99">
        <f t="shared" si="19"/>
        <v>0.8546424875589349</v>
      </c>
      <c r="I99">
        <f t="shared" si="20"/>
        <v>1.1419710205891922</v>
      </c>
      <c r="J99">
        <f t="shared" si="21"/>
        <v>0.53772691542010986</v>
      </c>
      <c r="K99">
        <f t="shared" si="22"/>
        <v>-3.7731838544818515</v>
      </c>
      <c r="L99">
        <f t="shared" si="23"/>
        <v>-5.1802072705847388</v>
      </c>
      <c r="M99">
        <f t="shared" si="24"/>
        <v>-2.754751268620089</v>
      </c>
    </row>
    <row r="100" spans="1:13">
      <c r="A100">
        <v>22</v>
      </c>
      <c r="B100">
        <f t="shared" si="13"/>
        <v>0.22706345679121218</v>
      </c>
      <c r="C100">
        <f t="shared" si="14"/>
        <v>0.55288780455309294</v>
      </c>
      <c r="D100">
        <f t="shared" si="15"/>
        <v>0.88721432746428242</v>
      </c>
      <c r="E100">
        <f t="shared" si="16"/>
        <v>0.14575606260008189</v>
      </c>
      <c r="F100">
        <f t="shared" si="17"/>
        <v>0.19118864830870569</v>
      </c>
      <c r="G100">
        <f t="shared" si="18"/>
        <v>9.2556065858632103E-2</v>
      </c>
      <c r="H100">
        <f t="shared" si="19"/>
        <v>0.89073149366716697</v>
      </c>
      <c r="I100">
        <f t="shared" si="20"/>
        <v>1.1683750729976456</v>
      </c>
      <c r="J100">
        <f t="shared" si="21"/>
        <v>0.56562040246941825</v>
      </c>
      <c r="K100">
        <f t="shared" si="22"/>
        <v>-3.7605947992835613</v>
      </c>
      <c r="L100">
        <f t="shared" si="23"/>
        <v>-5.0687854276774242</v>
      </c>
      <c r="M100">
        <f t="shared" si="24"/>
        <v>-2.7614366508735806</v>
      </c>
    </row>
    <row r="101" spans="1:13">
      <c r="A101">
        <v>23</v>
      </c>
      <c r="B101">
        <f t="shared" si="13"/>
        <v>0.23386174773649634</v>
      </c>
      <c r="C101">
        <f t="shared" si="14"/>
        <v>0.55406921850181345</v>
      </c>
      <c r="D101">
        <f t="shared" si="15"/>
        <v>0.88319667673704183</v>
      </c>
      <c r="E101">
        <f t="shared" si="16"/>
        <v>0.1449225539479326</v>
      </c>
      <c r="F101">
        <f t="shared" si="17"/>
        <v>0.18691107352190711</v>
      </c>
      <c r="G101">
        <f t="shared" si="18"/>
        <v>9.2804127143789356E-2</v>
      </c>
      <c r="H101">
        <f t="shared" si="19"/>
        <v>0.92589409466734707</v>
      </c>
      <c r="I101">
        <f t="shared" si="20"/>
        <v>1.1941540808344064</v>
      </c>
      <c r="J101">
        <f t="shared" si="21"/>
        <v>0.59291525675198753</v>
      </c>
      <c r="K101">
        <f t="shared" si="22"/>
        <v>-3.745795382465503</v>
      </c>
      <c r="L101">
        <f t="shared" si="23"/>
        <v>-4.9646997323159203</v>
      </c>
      <c r="M101">
        <f t="shared" si="24"/>
        <v>-2.7651414451555372</v>
      </c>
    </row>
    <row r="102" spans="1:13">
      <c r="A102">
        <v>24</v>
      </c>
      <c r="B102">
        <f t="shared" si="13"/>
        <v>0.24037033356708221</v>
      </c>
      <c r="C102">
        <f t="shared" si="14"/>
        <v>0.55522475237595825</v>
      </c>
      <c r="D102">
        <f t="shared" si="15"/>
        <v>0.87936672777704761</v>
      </c>
      <c r="E102">
        <f t="shared" si="16"/>
        <v>0.14402730561155863</v>
      </c>
      <c r="F102">
        <f t="shared" si="17"/>
        <v>0.1829021605673356</v>
      </c>
      <c r="G102">
        <f t="shared" si="18"/>
        <v>9.2944732009621167E-2</v>
      </c>
      <c r="H102">
        <f t="shared" si="19"/>
        <v>0.96018203741039099</v>
      </c>
      <c r="I102">
        <f t="shared" si="20"/>
        <v>1.219347737115571</v>
      </c>
      <c r="J102">
        <f t="shared" si="21"/>
        <v>0.61963154673080778</v>
      </c>
      <c r="K102">
        <f t="shared" si="22"/>
        <v>-3.7292384707701318</v>
      </c>
      <c r="L102">
        <f t="shared" si="23"/>
        <v>-4.8671778293869448</v>
      </c>
      <c r="M102">
        <f t="shared" si="24"/>
        <v>-2.7663192516264079</v>
      </c>
    </row>
    <row r="103" spans="1:13">
      <c r="A103">
        <v>25</v>
      </c>
      <c r="B103">
        <f t="shared" si="13"/>
        <v>0.24661006823294707</v>
      </c>
      <c r="C103">
        <f t="shared" si="14"/>
        <v>0.55635599848482387</v>
      </c>
      <c r="D103">
        <f t="shared" si="15"/>
        <v>0.8757131560332736</v>
      </c>
      <c r="E103">
        <f t="shared" si="16"/>
        <v>0.14308463782891132</v>
      </c>
      <c r="F103">
        <f t="shared" si="17"/>
        <v>0.17913479823320708</v>
      </c>
      <c r="G103">
        <f t="shared" si="18"/>
        <v>9.2993735462830865E-2</v>
      </c>
      <c r="H103">
        <f t="shared" si="19"/>
        <v>0.99364331825632857</v>
      </c>
      <c r="I103">
        <f t="shared" si="20"/>
        <v>1.2439916543972713</v>
      </c>
      <c r="J103">
        <f t="shared" si="21"/>
        <v>0.64578982960299214</v>
      </c>
      <c r="K103">
        <f t="shared" si="22"/>
        <v>-3.7112925088457955</v>
      </c>
      <c r="L103">
        <f t="shared" si="23"/>
        <v>-4.7755566162809533</v>
      </c>
      <c r="M103">
        <f t="shared" si="24"/>
        <v>-2.7653521325612247</v>
      </c>
    </row>
    <row r="104" spans="1:13">
      <c r="A104">
        <v>26</v>
      </c>
      <c r="B104">
        <f t="shared" si="13"/>
        <v>0.25259985441341914</v>
      </c>
      <c r="C104">
        <f t="shared" si="14"/>
        <v>0.55746439156633731</v>
      </c>
      <c r="D104">
        <f t="shared" si="15"/>
        <v>0.87222534862780021</v>
      </c>
      <c r="E104">
        <f t="shared" si="16"/>
        <v>0.14210618088632349</v>
      </c>
      <c r="F104">
        <f t="shared" si="17"/>
        <v>0.17558555954737259</v>
      </c>
      <c r="G104">
        <f t="shared" si="18"/>
        <v>9.2964559069794353E-2</v>
      </c>
      <c r="H104">
        <f t="shared" si="19"/>
        <v>1.0263224175123362</v>
      </c>
      <c r="I104">
        <f t="shared" si="20"/>
        <v>1.2681179300643575</v>
      </c>
      <c r="J104">
        <f t="shared" si="21"/>
        <v>0.67141070439295902</v>
      </c>
      <c r="K104">
        <f t="shared" si="22"/>
        <v>-3.6922583908152329</v>
      </c>
      <c r="L104">
        <f t="shared" si="23"/>
        <v>-4.6892631435151282</v>
      </c>
      <c r="M104">
        <f t="shared" si="24"/>
        <v>-2.7625629336611599</v>
      </c>
    </row>
    <row r="105" spans="1:13">
      <c r="A105">
        <v>27</v>
      </c>
      <c r="B105">
        <f t="shared" si="13"/>
        <v>0.25835685221536941</v>
      </c>
      <c r="C105">
        <f t="shared" si="14"/>
        <v>0.55855122980393168</v>
      </c>
      <c r="D105">
        <f t="shared" si="15"/>
        <v>0.86889339042130553</v>
      </c>
      <c r="E105">
        <f t="shared" si="16"/>
        <v>0.14110140646036229</v>
      </c>
      <c r="F105">
        <f t="shared" si="17"/>
        <v>0.17223408195833098</v>
      </c>
      <c r="G105">
        <f t="shared" si="18"/>
        <v>9.2868600477680183E-2</v>
      </c>
      <c r="H105">
        <f t="shared" si="19"/>
        <v>1.058260548452717</v>
      </c>
      <c r="I105">
        <f t="shared" si="20"/>
        <v>1.2917556146874822</v>
      </c>
      <c r="J105">
        <f t="shared" si="21"/>
        <v>0.69651450358260136</v>
      </c>
      <c r="K105">
        <f t="shared" si="22"/>
        <v>-3.6723826544208293</v>
      </c>
      <c r="L105">
        <f t="shared" si="23"/>
        <v>-4.6077994439230032</v>
      </c>
      <c r="M105">
        <f t="shared" si="24"/>
        <v>-2.7582253090216007</v>
      </c>
    </row>
    <row r="106" spans="1:13">
      <c r="A106">
        <v>28</v>
      </c>
      <c r="B106">
        <f t="shared" si="13"/>
        <v>0.26389666577021575</v>
      </c>
      <c r="C106">
        <f t="shared" si="14"/>
        <v>0.5596176923702425</v>
      </c>
      <c r="D106">
        <f t="shared" si="15"/>
        <v>0.86570803734374913</v>
      </c>
      <c r="E106">
        <f t="shared" si="16"/>
        <v>0.14007804512557998</v>
      </c>
      <c r="F106">
        <f t="shared" si="17"/>
        <v>0.16906257038909528</v>
      </c>
      <c r="G106">
        <f t="shared" si="18"/>
        <v>9.2715567982598682E-2</v>
      </c>
      <c r="H106">
        <f t="shared" si="19"/>
        <v>1.0894959065322887</v>
      </c>
      <c r="I106">
        <f t="shared" si="20"/>
        <v>1.3149311030262965</v>
      </c>
      <c r="J106">
        <f t="shared" si="21"/>
        <v>0.72112108430910071</v>
      </c>
      <c r="K106">
        <f t="shared" si="22"/>
        <v>-3.6518678675213545</v>
      </c>
      <c r="L106">
        <f t="shared" si="23"/>
        <v>-4.530730369792149</v>
      </c>
      <c r="M106">
        <f t="shared" si="24"/>
        <v>-2.7525719026895636</v>
      </c>
    </row>
    <row r="107" spans="1:13">
      <c r="A107">
        <v>29</v>
      </c>
      <c r="B107">
        <f t="shared" si="13"/>
        <v>0.2692335091794581</v>
      </c>
      <c r="C107">
        <f t="shared" si="14"/>
        <v>0.56066485417445677</v>
      </c>
      <c r="D107">
        <f t="shared" si="15"/>
        <v>0.86266068238175209</v>
      </c>
      <c r="E107">
        <f t="shared" si="16"/>
        <v>0.13904241645252369</v>
      </c>
      <c r="F107">
        <f t="shared" si="17"/>
        <v>0.16605539537554903</v>
      </c>
      <c r="G107">
        <f t="shared" si="18"/>
        <v>9.251375477103041E-2</v>
      </c>
      <c r="H107">
        <f t="shared" si="19"/>
        <v>1.1200639103119963</v>
      </c>
      <c r="I107">
        <f t="shared" si="20"/>
        <v>1.3376684627474784</v>
      </c>
      <c r="J107">
        <f t="shared" si="21"/>
        <v>0.74524969121107831</v>
      </c>
      <c r="K107">
        <f t="shared" si="22"/>
        <v>-3.6308808555811423</v>
      </c>
      <c r="L107">
        <f t="shared" si="23"/>
        <v>-4.4576737576097285</v>
      </c>
      <c r="M107">
        <f t="shared" si="24"/>
        <v>-2.7458010481623538</v>
      </c>
    </row>
    <row r="108" spans="1:13">
      <c r="A108">
        <v>30</v>
      </c>
      <c r="B108">
        <f t="shared" si="13"/>
        <v>0.27438035361985458</v>
      </c>
      <c r="C108">
        <f t="shared" si="14"/>
        <v>0.56169369833957683</v>
      </c>
      <c r="D108">
        <f t="shared" si="15"/>
        <v>0.85974331781966185</v>
      </c>
      <c r="E108">
        <f t="shared" si="16"/>
        <v>0.13799969152487546</v>
      </c>
      <c r="F108">
        <f t="shared" si="17"/>
        <v>0.16319876550898443</v>
      </c>
      <c r="G108">
        <f t="shared" si="18"/>
        <v>9.2270264497517823E-2</v>
      </c>
      <c r="H108">
        <f t="shared" si="19"/>
        <v>1.1499974293739621</v>
      </c>
      <c r="I108">
        <f t="shared" si="20"/>
        <v>1.3599897125748703</v>
      </c>
      <c r="J108">
        <f t="shared" si="21"/>
        <v>0.76891887081264854</v>
      </c>
      <c r="K108">
        <f t="shared" si="22"/>
        <v>-3.6095592575014463</v>
      </c>
      <c r="L108">
        <f t="shared" si="23"/>
        <v>-4.3882924116674467</v>
      </c>
      <c r="M108">
        <f t="shared" si="24"/>
        <v>-2.7380822735760471</v>
      </c>
    </row>
    <row r="109" spans="1:13">
      <c r="A109">
        <v>31</v>
      </c>
      <c r="B109">
        <f t="shared" si="13"/>
        <v>0.27934905751830752</v>
      </c>
      <c r="C109">
        <f t="shared" si="14"/>
        <v>0.56270512682266549</v>
      </c>
      <c r="D109">
        <f t="shared" si="15"/>
        <v>0.85694849611006463</v>
      </c>
      <c r="E109">
        <f t="shared" si="16"/>
        <v>0.1369541028636774</v>
      </c>
      <c r="F109">
        <f t="shared" si="17"/>
        <v>0.16048045847256584</v>
      </c>
      <c r="G109">
        <f t="shared" si="18"/>
        <v>9.1991197497151886E-2</v>
      </c>
      <c r="H109">
        <f t="shared" si="19"/>
        <v>1.1793269968816666</v>
      </c>
      <c r="I109">
        <f t="shared" si="20"/>
        <v>1.381915059069317</v>
      </c>
      <c r="J109">
        <f t="shared" si="21"/>
        <v>0.79214642289214121</v>
      </c>
      <c r="K109">
        <f t="shared" si="22"/>
        <v>-3.5880167786203336</v>
      </c>
      <c r="L109">
        <f t="shared" si="23"/>
        <v>-4.3222875219144079</v>
      </c>
      <c r="M109">
        <f t="shared" si="24"/>
        <v>-2.7295608417208967</v>
      </c>
    </row>
    <row r="110" spans="1:13">
      <c r="A110">
        <v>32</v>
      </c>
      <c r="B110">
        <f t="shared" si="13"/>
        <v>0.28415048166062973</v>
      </c>
      <c r="C110">
        <f t="shared" si="14"/>
        <v>0.56369996950513568</v>
      </c>
      <c r="D110">
        <f t="shared" si="15"/>
        <v>0.85426929091699422</v>
      </c>
      <c r="E110">
        <f t="shared" si="16"/>
        <v>0.13590911316705556</v>
      </c>
      <c r="F110">
        <f t="shared" si="17"/>
        <v>0.15788959867366487</v>
      </c>
      <c r="G110">
        <f t="shared" si="18"/>
        <v>9.1681805054592808E-2</v>
      </c>
      <c r="H110">
        <f t="shared" si="19"/>
        <v>1.2080810059293827</v>
      </c>
      <c r="I110">
        <f t="shared" si="20"/>
        <v>1.4034630993214654</v>
      </c>
      <c r="J110">
        <f t="shared" si="21"/>
        <v>0.81494937826304725</v>
      </c>
      <c r="K110">
        <f t="shared" si="22"/>
        <v>-3.5663474219668743</v>
      </c>
      <c r="L110">
        <f t="shared" si="23"/>
        <v>-4.2593932223349604</v>
      </c>
      <c r="M110">
        <f t="shared" si="24"/>
        <v>-2.720361507574248</v>
      </c>
    </row>
    <row r="111" spans="1:13">
      <c r="A111">
        <v>33</v>
      </c>
      <c r="B111">
        <f t="shared" si="13"/>
        <v>0.28879459097751981</v>
      </c>
      <c r="C111">
        <f t="shared" si="14"/>
        <v>0.56467899201417604</v>
      </c>
      <c r="D111">
        <f t="shared" si="15"/>
        <v>0.85169925930758406</v>
      </c>
      <c r="E111">
        <f t="shared" si="16"/>
        <v>0.13486755160776098</v>
      </c>
      <c r="F111">
        <f t="shared" si="17"/>
        <v>0.15541647222239785</v>
      </c>
      <c r="G111">
        <f t="shared" si="18"/>
        <v>9.1346617665106725E-2</v>
      </c>
      <c r="H111">
        <f t="shared" si="19"/>
        <v>1.2362858897378091</v>
      </c>
      <c r="I111">
        <f t="shared" si="20"/>
        <v>1.4246509953719801</v>
      </c>
      <c r="J111">
        <f t="shared" si="21"/>
        <v>0.83734399526347825</v>
      </c>
      <c r="K111">
        <f t="shared" si="22"/>
        <v>-3.5446289134320588</v>
      </c>
      <c r="L111">
        <f t="shared" si="23"/>
        <v>-4.19937206341785</v>
      </c>
      <c r="M111">
        <f t="shared" si="24"/>
        <v>-2.710591639311521</v>
      </c>
    </row>
    <row r="112" spans="1:13">
      <c r="A112">
        <v>34</v>
      </c>
      <c r="B112">
        <f t="shared" si="13"/>
        <v>0.29329054459648929</v>
      </c>
      <c r="C112">
        <f t="shared" si="14"/>
        <v>0.56564290248532123</v>
      </c>
      <c r="D112">
        <f t="shared" si="15"/>
        <v>0.84923240568188274</v>
      </c>
      <c r="E112">
        <f t="shared" si="16"/>
        <v>0.13383172443108493</v>
      </c>
      <c r="F112">
        <f t="shared" si="17"/>
        <v>0.15305237206268116</v>
      </c>
      <c r="G112">
        <f t="shared" si="18"/>
        <v>9.0989552046626482E-2</v>
      </c>
      <c r="H112">
        <f t="shared" si="19"/>
        <v>1.2639662862935794</v>
      </c>
      <c r="I112">
        <f t="shared" si="20"/>
        <v>1.4454946250364331</v>
      </c>
      <c r="J112">
        <f t="shared" si="21"/>
        <v>0.85934576932925</v>
      </c>
      <c r="K112">
        <f t="shared" si="22"/>
        <v>-3.5229254873927793</v>
      </c>
      <c r="L112">
        <f t="shared" si="23"/>
        <v>-4.1420112226186943</v>
      </c>
      <c r="M112">
        <f t="shared" si="24"/>
        <v>-2.7003438197167831</v>
      </c>
    </row>
    <row r="113" spans="1:13">
      <c r="A113">
        <v>35</v>
      </c>
      <c r="B113">
        <f t="shared" si="13"/>
        <v>0.29764677558391894</v>
      </c>
      <c r="C113">
        <f t="shared" si="14"/>
        <v>0.56659235743628877</v>
      </c>
      <c r="D113">
        <f t="shared" si="15"/>
        <v>0.84686314776925409</v>
      </c>
      <c r="E113">
        <f t="shared" si="16"/>
        <v>0.13280350508549923</v>
      </c>
      <c r="F113">
        <f t="shared" si="17"/>
        <v>0.15078946761504841</v>
      </c>
      <c r="G113">
        <f t="shared" si="18"/>
        <v>9.0614000729776933E-2</v>
      </c>
      <c r="H113">
        <f t="shared" si="19"/>
        <v>1.2911451883312426</v>
      </c>
      <c r="I113">
        <f t="shared" si="20"/>
        <v>1.4660087129240817</v>
      </c>
      <c r="J113">
        <f t="shared" si="21"/>
        <v>0.88096945153949791</v>
      </c>
      <c r="K113">
        <f t="shared" si="22"/>
        <v>-3.5012901621853372</v>
      </c>
      <c r="L113">
        <f t="shared" si="23"/>
        <v>-4.0871193147366967</v>
      </c>
      <c r="M113">
        <f t="shared" si="24"/>
        <v>-2.6896980219332125</v>
      </c>
    </row>
    <row r="114" spans="1:13">
      <c r="A114">
        <v>36</v>
      </c>
      <c r="B114">
        <f t="shared" si="13"/>
        <v>0.30187106164015831</v>
      </c>
      <c r="C114">
        <f t="shared" si="14"/>
        <v>0.56752796689081753</v>
      </c>
      <c r="D114">
        <f t="shared" si="15"/>
        <v>0.84458628484441256</v>
      </c>
      <c r="E114">
        <f t="shared" si="16"/>
        <v>0.13178440797038696</v>
      </c>
      <c r="F114">
        <f t="shared" si="17"/>
        <v>0.14862069447407986</v>
      </c>
      <c r="G114">
        <f t="shared" si="18"/>
        <v>9.0222907313098108E-2</v>
      </c>
      <c r="H114">
        <f t="shared" si="19"/>
        <v>1.3178440797038695</v>
      </c>
      <c r="I114">
        <f t="shared" si="20"/>
        <v>1.4862069447407984</v>
      </c>
      <c r="J114">
        <f t="shared" si="21"/>
        <v>0.902229073130981</v>
      </c>
      <c r="K114">
        <f t="shared" si="22"/>
        <v>-3.4797666065625199</v>
      </c>
      <c r="L114">
        <f t="shared" si="23"/>
        <v>-4.0345236931027362</v>
      </c>
      <c r="M114">
        <f t="shared" si="24"/>
        <v>-2.6787234352732447</v>
      </c>
    </row>
    <row r="115" spans="1:13">
      <c r="A115">
        <v>37</v>
      </c>
      <c r="B115">
        <f t="shared" si="13"/>
        <v>0.3059705878595812</v>
      </c>
      <c r="C115">
        <f t="shared" si="14"/>
        <v>0.56845029886634646</v>
      </c>
      <c r="D115">
        <f t="shared" si="15"/>
        <v>0.84239696820005772</v>
      </c>
      <c r="E115">
        <f t="shared" si="16"/>
        <v>0.1307756490070674</v>
      </c>
      <c r="F115">
        <f t="shared" si="17"/>
        <v>0.14653966061307322</v>
      </c>
      <c r="G115">
        <f t="shared" si="18"/>
        <v>8.9818829882280571E-2</v>
      </c>
      <c r="H115">
        <f t="shared" si="19"/>
        <v>1.344083059239304</v>
      </c>
      <c r="I115">
        <f t="shared" si="20"/>
        <v>1.5061020674121417</v>
      </c>
      <c r="J115">
        <f t="shared" si="21"/>
        <v>0.92313797379010609</v>
      </c>
      <c r="K115">
        <f t="shared" si="22"/>
        <v>-3.4583906766254211</v>
      </c>
      <c r="L115">
        <f t="shared" si="23"/>
        <v>-3.98406815474815</v>
      </c>
      <c r="M115">
        <f t="shared" si="24"/>
        <v>-2.6674800023274252</v>
      </c>
    </row>
    <row r="116" spans="1:13">
      <c r="A116">
        <v>38</v>
      </c>
      <c r="B116">
        <f t="shared" si="13"/>
        <v>0.30995200252994543</v>
      </c>
      <c r="C116">
        <f t="shared" si="14"/>
        <v>0.56935988331950027</v>
      </c>
      <c r="D116">
        <f t="shared" si="15"/>
        <v>0.84029067383787015</v>
      </c>
      <c r="E116">
        <f t="shared" si="16"/>
        <v>0.12977819556349307</v>
      </c>
      <c r="F116">
        <f t="shared" si="17"/>
        <v>0.14454056625346717</v>
      </c>
      <c r="G116">
        <f t="shared" si="18"/>
        <v>8.9403994622878333E-2</v>
      </c>
      <c r="H116">
        <f t="shared" si="19"/>
        <v>1.3698809531702045</v>
      </c>
      <c r="I116">
        <f t="shared" si="20"/>
        <v>1.5257059771199308</v>
      </c>
      <c r="J116">
        <f t="shared" si="21"/>
        <v>0.94370883213038226</v>
      </c>
      <c r="K116">
        <f t="shared" si="22"/>
        <v>-3.4371916860470511</v>
      </c>
      <c r="L116">
        <f t="shared" si="23"/>
        <v>-3.9356109799792001</v>
      </c>
      <c r="M116">
        <f t="shared" si="24"/>
        <v>-2.6560197170702224</v>
      </c>
    </row>
    <row r="117" spans="1:13">
      <c r="A117">
        <v>39</v>
      </c>
      <c r="B117">
        <f t="shared" si="13"/>
        <v>0.3138214668223086</v>
      </c>
      <c r="C117">
        <f t="shared" si="14"/>
        <v>0.5702572156273682</v>
      </c>
      <c r="D117">
        <f t="shared" si="15"/>
        <v>0.83826317729256361</v>
      </c>
      <c r="E117">
        <f t="shared" si="16"/>
        <v>0.12879280773986188</v>
      </c>
      <c r="F117">
        <f t="shared" si="17"/>
        <v>0.14261813510676025</v>
      </c>
      <c r="G117">
        <f t="shared" si="18"/>
        <v>8.8980341280458661E-2</v>
      </c>
      <c r="H117">
        <f t="shared" si="19"/>
        <v>1.3952554171818372</v>
      </c>
      <c r="I117">
        <f t="shared" si="20"/>
        <v>1.5450297969899027</v>
      </c>
      <c r="J117">
        <f t="shared" si="21"/>
        <v>0.96395369720496893</v>
      </c>
      <c r="K117">
        <f t="shared" si="22"/>
        <v>-3.4161934594838721</v>
      </c>
      <c r="L117">
        <f t="shared" si="23"/>
        <v>-3.8890232502516393</v>
      </c>
      <c r="M117">
        <f t="shared" si="24"/>
        <v>-2.6443877244351262</v>
      </c>
    </row>
    <row r="118" spans="1:13">
      <c r="A118">
        <v>40</v>
      </c>
      <c r="B118">
        <f t="shared" si="13"/>
        <v>0.31758469911387377</v>
      </c>
      <c r="C118">
        <f t="shared" si="14"/>
        <v>0.57114275966964589</v>
      </c>
      <c r="D118">
        <f t="shared" si="15"/>
        <v>0.83631053047591131</v>
      </c>
      <c r="E118">
        <f t="shared" si="16"/>
        <v>0.12782007261519082</v>
      </c>
      <c r="F118">
        <f t="shared" si="17"/>
        <v>0.14076755512922157</v>
      </c>
      <c r="G118">
        <f t="shared" si="18"/>
        <v>8.8549561820771894E-2</v>
      </c>
      <c r="H118">
        <f t="shared" si="19"/>
        <v>1.4202230290576758</v>
      </c>
      <c r="I118">
        <f t="shared" si="20"/>
        <v>1.5640839458802398</v>
      </c>
      <c r="J118">
        <f t="shared" si="21"/>
        <v>0.98388402023079891</v>
      </c>
      <c r="K118">
        <f t="shared" si="22"/>
        <v>-3.3954152090030405</v>
      </c>
      <c r="L118">
        <f t="shared" si="23"/>
        <v>-3.8441873988283195</v>
      </c>
      <c r="M118">
        <f t="shared" si="24"/>
        <v>-2.6326232544323767</v>
      </c>
    </row>
    <row r="119" spans="1:13">
      <c r="A119">
        <v>41</v>
      </c>
      <c r="B119">
        <f t="shared" si="13"/>
        <v>0.32124701459061211</v>
      </c>
      <c r="C119">
        <f t="shared" si="14"/>
        <v>0.57201695056619128</v>
      </c>
      <c r="D119">
        <f t="shared" si="15"/>
        <v>0.83442904041300003</v>
      </c>
      <c r="E119">
        <f t="shared" si="16"/>
        <v>0.12686043273625414</v>
      </c>
      <c r="F119">
        <f t="shared" si="17"/>
        <v>0.13898442727199584</v>
      </c>
      <c r="G119">
        <f t="shared" si="18"/>
        <v>8.8113133399841642E-2</v>
      </c>
      <c r="H119">
        <f t="shared" si="19"/>
        <v>1.4447993728295614</v>
      </c>
      <c r="I119">
        <f t="shared" si="20"/>
        <v>1.5828781994866195</v>
      </c>
      <c r="J119">
        <f t="shared" si="21"/>
        <v>1.003510685942641</v>
      </c>
      <c r="K119">
        <f t="shared" si="22"/>
        <v>-3.3748722654656609</v>
      </c>
      <c r="L119">
        <f t="shared" si="23"/>
        <v>-3.800995957081899</v>
      </c>
      <c r="M119">
        <f t="shared" si="24"/>
        <v>-2.6207604179289503</v>
      </c>
    </row>
    <row r="120" spans="1:13">
      <c r="A120">
        <v>42</v>
      </c>
      <c r="B120">
        <f t="shared" si="13"/>
        <v>0.32481336069313355</v>
      </c>
      <c r="C120">
        <f t="shared" si="14"/>
        <v>0.57288019711595339</v>
      </c>
      <c r="D120">
        <f t="shared" si="15"/>
        <v>0.83261524973712187</v>
      </c>
      <c r="E120">
        <f t="shared" si="16"/>
        <v>0.12591420987966723</v>
      </c>
      <c r="F120">
        <f t="shared" si="17"/>
        <v>0.13726472098181794</v>
      </c>
      <c r="G120">
        <f t="shared" si="18"/>
        <v>8.7672346557806591E-2</v>
      </c>
      <c r="H120">
        <f t="shared" si="19"/>
        <v>1.4689991152627844</v>
      </c>
      <c r="I120">
        <f t="shared" si="20"/>
        <v>1.6014217447878758</v>
      </c>
      <c r="J120">
        <f t="shared" si="21"/>
        <v>1.0228440431744101</v>
      </c>
      <c r="K120">
        <f t="shared" si="22"/>
        <v>-3.3545766905957084</v>
      </c>
      <c r="L120">
        <f t="shared" si="23"/>
        <v>-3.759350465977688</v>
      </c>
      <c r="M120">
        <f t="shared" si="24"/>
        <v>-2.6088288864036762</v>
      </c>
    </row>
    <row r="121" spans="1:13">
      <c r="A121">
        <v>43</v>
      </c>
      <c r="B121">
        <f t="shared" si="13"/>
        <v>0.32828834889677705</v>
      </c>
      <c r="C121">
        <f t="shared" si="14"/>
        <v>0.57373288397615174</v>
      </c>
      <c r="D121">
        <f t="shared" si="15"/>
        <v>0.83086591880970118</v>
      </c>
      <c r="E121">
        <f t="shared" si="16"/>
        <v>0.1249816249198117</v>
      </c>
      <c r="F121">
        <f t="shared" si="17"/>
        <v>0.13560473542594728</v>
      </c>
      <c r="G121">
        <f t="shared" si="18"/>
        <v>8.7228329391402556E-2</v>
      </c>
      <c r="H121">
        <f t="shared" si="19"/>
        <v>1.4928360754310843</v>
      </c>
      <c r="I121">
        <f t="shared" si="20"/>
        <v>1.6197232286988148</v>
      </c>
      <c r="J121">
        <f t="shared" si="21"/>
        <v>1.0418939343973084</v>
      </c>
      <c r="K121">
        <f t="shared" si="22"/>
        <v>-3.3345377905499252</v>
      </c>
      <c r="L121">
        <f t="shared" si="23"/>
        <v>-3.7191605276173814</v>
      </c>
      <c r="M121">
        <f t="shared" si="24"/>
        <v>-2.5968544740964012</v>
      </c>
    </row>
    <row r="122" spans="1:13">
      <c r="A122">
        <v>44</v>
      </c>
      <c r="B122">
        <f t="shared" si="13"/>
        <v>0.33167628325397314</v>
      </c>
      <c r="C122">
        <f t="shared" si="14"/>
        <v>0.57457537361474742</v>
      </c>
      <c r="D122">
        <f t="shared" si="15"/>
        <v>0.82917800933538943</v>
      </c>
      <c r="E122">
        <f t="shared" si="16"/>
        <v>0.12406281447800301</v>
      </c>
      <c r="F122">
        <f t="shared" si="17"/>
        <v>0.13400106559089628</v>
      </c>
      <c r="G122">
        <f t="shared" si="18"/>
        <v>8.6782068330693435E-2</v>
      </c>
      <c r="H122">
        <f t="shared" si="19"/>
        <v>1.5163232880644808</v>
      </c>
      <c r="I122">
        <f t="shared" si="20"/>
        <v>1.6377908016665097</v>
      </c>
      <c r="J122">
        <f t="shared" si="21"/>
        <v>1.0606697240418084</v>
      </c>
      <c r="K122">
        <f t="shared" si="22"/>
        <v>-3.3147625478972031</v>
      </c>
      <c r="L122">
        <f t="shared" si="23"/>
        <v>-3.6803429760314361</v>
      </c>
      <c r="M122">
        <f t="shared" si="24"/>
        <v>-2.5848596378050241</v>
      </c>
    </row>
    <row r="123" spans="1:13">
      <c r="A123">
        <v>45</v>
      </c>
      <c r="B123">
        <f t="shared" si="13"/>
        <v>0.33498118607242</v>
      </c>
      <c r="C123">
        <f t="shared" si="14"/>
        <v>0.57540800806438375</v>
      </c>
      <c r="D123">
        <f t="shared" si="15"/>
        <v>0.8275486693484928</v>
      </c>
      <c r="E123">
        <f t="shared" si="16"/>
        <v>0.12315784490283493</v>
      </c>
      <c r="F123">
        <f t="shared" si="17"/>
        <v>0.13245057254706002</v>
      </c>
      <c r="G123">
        <f t="shared" si="18"/>
        <v>8.6334426040161893E-2</v>
      </c>
      <c r="H123">
        <f t="shared" si="19"/>
        <v>1.5394730612854368</v>
      </c>
      <c r="I123">
        <f t="shared" si="20"/>
        <v>1.6556321568382504</v>
      </c>
      <c r="J123">
        <f t="shared" si="21"/>
        <v>1.0791803255020238</v>
      </c>
      <c r="K123">
        <f t="shared" si="22"/>
        <v>-3.2952559857959707</v>
      </c>
      <c r="L123">
        <f t="shared" si="23"/>
        <v>-3.6428211498965233</v>
      </c>
      <c r="M123">
        <f t="shared" si="24"/>
        <v>-2.5728639070029868</v>
      </c>
    </row>
    <row r="124" spans="1:13">
      <c r="A124">
        <v>46</v>
      </c>
      <c r="B124">
        <f t="shared" si="13"/>
        <v>0.33820682105539063</v>
      </c>
      <c r="C124">
        <f t="shared" si="14"/>
        <v>0.5762311105019331</v>
      </c>
      <c r="D124">
        <f t="shared" si="15"/>
        <v>0.82597521945425778</v>
      </c>
      <c r="E124">
        <f t="shared" si="16"/>
        <v>0.12226672403113034</v>
      </c>
      <c r="F124">
        <f t="shared" si="17"/>
        <v>0.13095035728740745</v>
      </c>
      <c r="G124">
        <f t="shared" si="18"/>
        <v>8.5886156877893499E-2</v>
      </c>
      <c r="H124">
        <f t="shared" si="19"/>
        <v>1.5622970292866654</v>
      </c>
      <c r="I124">
        <f t="shared" si="20"/>
        <v>1.6732545653390949</v>
      </c>
      <c r="J124">
        <f t="shared" si="21"/>
        <v>1.0974342267730837</v>
      </c>
      <c r="K124">
        <f t="shared" si="22"/>
        <v>-3.2760214756558979</v>
      </c>
      <c r="L124">
        <f t="shared" si="23"/>
        <v>-3.6065242526949186</v>
      </c>
      <c r="M124">
        <f t="shared" si="24"/>
        <v>-2.5608842548378248</v>
      </c>
    </row>
    <row r="125" spans="1:13">
      <c r="A125">
        <v>47</v>
      </c>
      <c r="B125">
        <f t="shared" si="13"/>
        <v>0.34135671418960578</v>
      </c>
      <c r="C125">
        <f t="shared" si="14"/>
        <v>0.57704498667438808</v>
      </c>
      <c r="D125">
        <f t="shared" si="15"/>
        <v>0.82445514021652566</v>
      </c>
      <c r="E125">
        <f t="shared" si="16"/>
        <v>0.12138941109808131</v>
      </c>
      <c r="F125">
        <f t="shared" si="17"/>
        <v>0.12949773764334155</v>
      </c>
      <c r="G125">
        <f t="shared" si="18"/>
        <v>8.5437920275641246E-2</v>
      </c>
      <c r="H125">
        <f t="shared" si="19"/>
        <v>1.5848062004471728</v>
      </c>
      <c r="I125">
        <f t="shared" si="20"/>
        <v>1.6906649081214038</v>
      </c>
      <c r="J125">
        <f t="shared" si="21"/>
        <v>1.1154395147097607</v>
      </c>
      <c r="K125">
        <f t="shared" si="22"/>
        <v>-3.2570609975549831</v>
      </c>
      <c r="L125">
        <f t="shared" si="23"/>
        <v>-3.5713867881565386</v>
      </c>
      <c r="M125">
        <f t="shared" si="24"/>
        <v>-2.5489354188377242</v>
      </c>
    </row>
    <row r="126" spans="1:13">
      <c r="A126">
        <v>48</v>
      </c>
      <c r="B126">
        <f t="shared" si="13"/>
        <v>0.34443417263067555</v>
      </c>
      <c r="C126">
        <f t="shared" si="14"/>
        <v>0.57784992618898423</v>
      </c>
      <c r="D126">
        <f t="shared" si="15"/>
        <v>0.82298606059144619</v>
      </c>
      <c r="E126">
        <f t="shared" si="16"/>
        <v>0.12052582509987683</v>
      </c>
      <c r="F126">
        <f t="shared" si="17"/>
        <v>0.12809022785888349</v>
      </c>
      <c r="G126">
        <f t="shared" si="18"/>
        <v>8.4990292344100479E-2</v>
      </c>
      <c r="H126">
        <f t="shared" si="19"/>
        <v>1.6070110013316907</v>
      </c>
      <c r="I126">
        <f t="shared" si="20"/>
        <v>1.707869704785113</v>
      </c>
      <c r="J126">
        <f t="shared" si="21"/>
        <v>1.1332038979213397</v>
      </c>
      <c r="K126">
        <f t="shared" si="22"/>
        <v>-3.2383753610537145</v>
      </c>
      <c r="L126">
        <f t="shared" si="23"/>
        <v>-3.5373480607344669</v>
      </c>
      <c r="M126">
        <f t="shared" si="24"/>
        <v>-2.5370301787254901</v>
      </c>
    </row>
    <row r="127" spans="1:13">
      <c r="A127">
        <v>49</v>
      </c>
      <c r="B127">
        <f t="shared" si="13"/>
        <v>0.34744230180540919</v>
      </c>
      <c r="C127">
        <f t="shared" si="14"/>
        <v>0.57864620368303143</v>
      </c>
      <c r="D127">
        <f t="shared" si="15"/>
        <v>0.82156574731499932</v>
      </c>
      <c r="E127">
        <f t="shared" si="16"/>
        <v>0.11967585185919398</v>
      </c>
      <c r="F127">
        <f t="shared" si="17"/>
        <v>0.1267255204687715</v>
      </c>
      <c r="G127">
        <f t="shared" si="18"/>
        <v>8.4543775959408693E-2</v>
      </c>
      <c r="H127">
        <f t="shared" si="19"/>
        <v>1.6289213169723624</v>
      </c>
      <c r="I127">
        <f t="shared" si="20"/>
        <v>1.7248751397138342</v>
      </c>
      <c r="J127">
        <f t="shared" si="21"/>
        <v>1.1507347283363958</v>
      </c>
      <c r="K127">
        <f t="shared" si="22"/>
        <v>-3.2199643927254846</v>
      </c>
      <c r="L127">
        <f t="shared" si="23"/>
        <v>-3.5043517324418403</v>
      </c>
      <c r="M127">
        <f t="shared" si="24"/>
        <v>-2.5251795975601956</v>
      </c>
    </row>
    <row r="128" spans="1:13">
      <c r="A128">
        <v>50</v>
      </c>
      <c r="B128">
        <f t="shared" si="13"/>
        <v>0.35038402092364407</v>
      </c>
      <c r="C128">
        <f t="shared" si="14"/>
        <v>0.579434079886886</v>
      </c>
      <c r="D128">
        <f t="shared" si="15"/>
        <v>0.82019209515983804</v>
      </c>
      <c r="E128">
        <f t="shared" si="16"/>
        <v>0.11883935000087514</v>
      </c>
      <c r="F128">
        <f t="shared" si="17"/>
        <v>0.1254014701794938</v>
      </c>
      <c r="G128">
        <f t="shared" si="18"/>
        <v>8.4098809546831119E-2</v>
      </c>
      <c r="H128">
        <f t="shared" si="19"/>
        <v>1.6505465277899325</v>
      </c>
      <c r="I128">
        <f t="shared" si="20"/>
        <v>1.7416870858263025</v>
      </c>
      <c r="J128">
        <f t="shared" si="21"/>
        <v>1.1680390214837653</v>
      </c>
      <c r="K128">
        <f t="shared" si="22"/>
        <v>-3.201827095645168</v>
      </c>
      <c r="L128">
        <f t="shared" si="23"/>
        <v>-3.4723454286854851</v>
      </c>
      <c r="M128">
        <f t="shared" si="24"/>
        <v>-2.5133932314498542</v>
      </c>
    </row>
    <row r="129" spans="1:13">
      <c r="A129">
        <v>51</v>
      </c>
      <c r="B129">
        <f t="shared" si="13"/>
        <v>0.35326207706910173</v>
      </c>
      <c r="C129">
        <f t="shared" si="14"/>
        <v>0.58021380259176125</v>
      </c>
      <c r="D129">
        <f t="shared" si="15"/>
        <v>0.81886311798430178</v>
      </c>
      <c r="E129">
        <f t="shared" si="16"/>
        <v>0.11801615600996418</v>
      </c>
      <c r="F129">
        <f t="shared" si="17"/>
        <v>0.12411607949675307</v>
      </c>
      <c r="G129">
        <f t="shared" si="18"/>
        <v>8.3655774744293046E-2</v>
      </c>
      <c r="H129">
        <f t="shared" si="19"/>
        <v>1.6718955434744927</v>
      </c>
      <c r="I129">
        <f t="shared" si="20"/>
        <v>1.7583111262040019</v>
      </c>
      <c r="J129">
        <f t="shared" si="21"/>
        <v>1.1851234755441513</v>
      </c>
      <c r="K129">
        <f t="shared" si="22"/>
        <v>-3.1839617851970479</v>
      </c>
      <c r="L129">
        <f t="shared" si="23"/>
        <v>-3.441280386820206</v>
      </c>
      <c r="M129">
        <f t="shared" si="24"/>
        <v>-2.5016793122667602</v>
      </c>
    </row>
    <row r="130" spans="1:13">
      <c r="A130">
        <v>52</v>
      </c>
      <c r="B130">
        <f t="shared" si="13"/>
        <v>0.3560790580186512</v>
      </c>
      <c r="C130">
        <f t="shared" si="14"/>
        <v>0.58098560753258655</v>
      </c>
      <c r="D130">
        <f t="shared" si="15"/>
        <v>0.81757694050332042</v>
      </c>
      <c r="E130">
        <f t="shared" si="16"/>
        <v>0.11720608851548474</v>
      </c>
      <c r="F130">
        <f t="shared" si="17"/>
        <v>0.12286748588003228</v>
      </c>
      <c r="G130">
        <f t="shared" si="18"/>
        <v>8.3215003100651039E-2</v>
      </c>
      <c r="H130">
        <f t="shared" si="19"/>
        <v>1.6929768341125573</v>
      </c>
      <c r="I130">
        <f t="shared" si="20"/>
        <v>1.7747525738226886</v>
      </c>
      <c r="J130">
        <f t="shared" si="21"/>
        <v>1.2019944892316261</v>
      </c>
      <c r="K130">
        <f t="shared" si="22"/>
        <v>-3.1663662048409833</v>
      </c>
      <c r="L130">
        <f t="shared" si="23"/>
        <v>-3.411111142057337</v>
      </c>
      <c r="M130">
        <f t="shared" si="24"/>
        <v>-2.4900449071207205</v>
      </c>
    </row>
    <row r="131" spans="1:13">
      <c r="A131">
        <v>53</v>
      </c>
      <c r="B131">
        <f t="shared" si="13"/>
        <v>0.35883740392183272</v>
      </c>
      <c r="C131">
        <f t="shared" si="14"/>
        <v>0.58174971919485818</v>
      </c>
      <c r="D131">
        <f t="shared" si="15"/>
        <v>0.81633179071728235</v>
      </c>
      <c r="E131">
        <f t="shared" si="16"/>
        <v>0.11640895191968442</v>
      </c>
      <c r="F131">
        <f t="shared" si="17"/>
        <v>0.12165395023611518</v>
      </c>
      <c r="G131">
        <f t="shared" si="18"/>
        <v>8.2776781940380101E-2</v>
      </c>
      <c r="H131">
        <f t="shared" si="19"/>
        <v>1.7137984588175759</v>
      </c>
      <c r="I131">
        <f t="shared" si="20"/>
        <v>1.7910164895872509</v>
      </c>
      <c r="J131">
        <f t="shared" si="21"/>
        <v>1.2186581785667068</v>
      </c>
      <c r="K131">
        <f t="shared" si="22"/>
        <v>-3.1490376248812479</v>
      </c>
      <c r="L131">
        <f t="shared" si="23"/>
        <v>-3.3817952461242173</v>
      </c>
      <c r="M131">
        <f t="shared" si="24"/>
        <v>-2.4784960577801902</v>
      </c>
    </row>
    <row r="132" spans="1:13">
      <c r="A132">
        <v>54</v>
      </c>
      <c r="B132">
        <f t="shared" si="13"/>
        <v>0.36153941795721034</v>
      </c>
      <c r="C132">
        <f t="shared" si="14"/>
        <v>0.58250635155333019</v>
      </c>
      <c r="D132">
        <f t="shared" si="15"/>
        <v>0.8151259929408019</v>
      </c>
      <c r="E132">
        <f t="shared" si="16"/>
        <v>0.11562453947296827</v>
      </c>
      <c r="F132">
        <f t="shared" si="17"/>
        <v>0.12047384658966588</v>
      </c>
      <c r="G132">
        <f t="shared" si="18"/>
        <v>8.2341359506886896E-2</v>
      </c>
      <c r="H132">
        <f t="shared" si="19"/>
        <v>1.7343680920945239</v>
      </c>
      <c r="I132">
        <f t="shared" si="20"/>
        <v>1.8071076988449883</v>
      </c>
      <c r="J132">
        <f t="shared" si="21"/>
        <v>1.2351203926033034</v>
      </c>
      <c r="K132">
        <f t="shared" si="22"/>
        <v>-3.1319729267918257</v>
      </c>
      <c r="L132">
        <f t="shared" si="23"/>
        <v>-3.3532930147136777</v>
      </c>
      <c r="M132">
        <f t="shared" si="24"/>
        <v>-2.4670379027577289</v>
      </c>
    </row>
    <row r="133" spans="1:13">
      <c r="A133">
        <v>55</v>
      </c>
      <c r="B133">
        <f t="shared" si="13"/>
        <v>0.36418727606877627</v>
      </c>
      <c r="C133">
        <f t="shared" si="14"/>
        <v>0.58325570874945709</v>
      </c>
      <c r="D133">
        <f t="shared" si="15"/>
        <v>0.81395796137867293</v>
      </c>
      <c r="E133">
        <f t="shared" si="16"/>
        <v>0.11485263587862346</v>
      </c>
      <c r="F133">
        <f t="shared" si="17"/>
        <v>0.11932565279114826</v>
      </c>
      <c r="G133">
        <f t="shared" si="18"/>
        <v>8.1908949480298435E-2</v>
      </c>
      <c r="H133">
        <f t="shared" si="19"/>
        <v>1.7546930481456362</v>
      </c>
      <c r="I133">
        <f t="shared" si="20"/>
        <v>1.8230308065314318</v>
      </c>
      <c r="J133">
        <f t="shared" si="21"/>
        <v>1.2513867281712261</v>
      </c>
      <c r="K133">
        <f t="shared" si="22"/>
        <v>-3.1151686752457066</v>
      </c>
      <c r="L133">
        <f t="shared" si="23"/>
        <v>-3.3255673003052695</v>
      </c>
      <c r="M133">
        <f t="shared" si="24"/>
        <v>-2.4556747843783531</v>
      </c>
    </row>
    <row r="134" spans="1:13">
      <c r="A134">
        <v>56</v>
      </c>
      <c r="B134">
        <f t="shared" si="13"/>
        <v>0.36678303587395383</v>
      </c>
      <c r="C134">
        <f t="shared" si="14"/>
        <v>0.58399798571368167</v>
      </c>
      <c r="D134">
        <f t="shared" si="15"/>
        <v>0.81282619420118918</v>
      </c>
      <c r="E134">
        <f t="shared" si="16"/>
        <v>0.11409301949807049</v>
      </c>
      <c r="F134">
        <f t="shared" si="17"/>
        <v>0.11820794214115971</v>
      </c>
      <c r="G134">
        <f t="shared" si="18"/>
        <v>8.1479734951783581E-2</v>
      </c>
      <c r="H134">
        <f t="shared" si="19"/>
        <v>1.7747803033033187</v>
      </c>
      <c r="I134">
        <f t="shared" si="20"/>
        <v>1.8387902110847065</v>
      </c>
      <c r="J134">
        <f t="shared" si="21"/>
        <v>1.2674625436944111</v>
      </c>
      <c r="K134">
        <f t="shared" si="22"/>
        <v>-3.0986211796584211</v>
      </c>
      <c r="L134">
        <f t="shared" si="23"/>
        <v>-3.2985832873998562</v>
      </c>
      <c r="M134">
        <f t="shared" si="24"/>
        <v>-2.4444103428142441</v>
      </c>
    </row>
    <row r="135" spans="1:13">
      <c r="A135">
        <v>57</v>
      </c>
      <c r="B135">
        <f t="shared" si="13"/>
        <v>0.36932864482452332</v>
      </c>
      <c r="C135">
        <f t="shared" si="14"/>
        <v>0.58473336873796367</v>
      </c>
      <c r="D135">
        <f t="shared" si="15"/>
        <v>0.81172926807545942</v>
      </c>
      <c r="E135">
        <f t="shared" si="16"/>
        <v>0.11334546421626693</v>
      </c>
      <c r="F135">
        <f t="shared" si="17"/>
        <v>0.11711937582623537</v>
      </c>
      <c r="G135">
        <f t="shared" si="18"/>
        <v>8.1053871924815862E-2</v>
      </c>
      <c r="H135">
        <f t="shared" si="19"/>
        <v>1.7946365167575598</v>
      </c>
      <c r="I135">
        <f t="shared" si="20"/>
        <v>1.8543901172487269</v>
      </c>
      <c r="J135">
        <f t="shared" si="21"/>
        <v>1.283352972142918</v>
      </c>
      <c r="K135">
        <f t="shared" si="22"/>
        <v>-3.082326546775219</v>
      </c>
      <c r="L135">
        <f t="shared" si="23"/>
        <v>-3.2723083076002086</v>
      </c>
      <c r="M135">
        <f t="shared" si="24"/>
        <v>-2.4332475987863602</v>
      </c>
    </row>
    <row r="136" spans="1:13">
      <c r="A136">
        <v>58</v>
      </c>
      <c r="B136">
        <f t="shared" si="13"/>
        <v>0.37182594769282312</v>
      </c>
      <c r="C136">
        <f t="shared" si="14"/>
        <v>0.58546203600332458</v>
      </c>
      <c r="D136">
        <f t="shared" si="15"/>
        <v>0.81066583311337648</v>
      </c>
      <c r="E136">
        <f t="shared" si="16"/>
        <v>0.11260974101762748</v>
      </c>
      <c r="F136">
        <f t="shared" si="17"/>
        <v>0.11605869607480548</v>
      </c>
      <c r="G136">
        <f t="shared" si="18"/>
        <v>8.0631492403917857E-2</v>
      </c>
      <c r="H136">
        <f t="shared" si="19"/>
        <v>1.8142680497284425</v>
      </c>
      <c r="I136">
        <f t="shared" si="20"/>
        <v>1.8698345478718659</v>
      </c>
      <c r="J136">
        <f t="shared" si="21"/>
        <v>1.299062933174232</v>
      </c>
      <c r="K136">
        <f t="shared" si="22"/>
        <v>-3.0662807255968283</v>
      </c>
      <c r="L136">
        <f t="shared" si="23"/>
        <v>-3.2467116723037126</v>
      </c>
      <c r="M136">
        <f t="shared" si="24"/>
        <v>-2.4221890263940202</v>
      </c>
    </row>
    <row r="137" spans="1:13">
      <c r="A137">
        <v>59</v>
      </c>
      <c r="B137">
        <f t="shared" si="13"/>
        <v>0.37427669344769865</v>
      </c>
      <c r="C137">
        <f t="shared" si="14"/>
        <v>0.58618415806666002</v>
      </c>
      <c r="D137">
        <f t="shared" si="15"/>
        <v>0.80963460820055988</v>
      </c>
      <c r="E137">
        <f t="shared" si="16"/>
        <v>0.11188561931508655</v>
      </c>
      <c r="F137">
        <f t="shared" si="17"/>
        <v>0.11502471995364499</v>
      </c>
      <c r="G137">
        <f t="shared" si="18"/>
        <v>8.0212707123050966E-2</v>
      </c>
      <c r="H137">
        <f t="shared" si="19"/>
        <v>1.833680983219474</v>
      </c>
      <c r="I137">
        <f t="shared" si="20"/>
        <v>1.8851273547958485</v>
      </c>
      <c r="J137">
        <f t="shared" si="21"/>
        <v>1.3145971445166689</v>
      </c>
      <c r="K137">
        <f t="shared" si="22"/>
        <v>-3.0504795457425171</v>
      </c>
      <c r="L137">
        <f t="shared" si="23"/>
        <v>-3.221764521058474</v>
      </c>
      <c r="M137">
        <f t="shared" si="24"/>
        <v>-2.411236617330375</v>
      </c>
    </row>
    <row r="138" spans="1:13">
      <c r="A138">
        <v>60</v>
      </c>
      <c r="B138">
        <f t="shared" si="13"/>
        <v>0.37668254157773468</v>
      </c>
      <c r="C138">
        <f t="shared" si="14"/>
        <v>0.58689989831059597</v>
      </c>
      <c r="D138">
        <f t="shared" si="15"/>
        <v>0.80863437667389571</v>
      </c>
      <c r="E138">
        <f t="shared" si="16"/>
        <v>0.11117286806844869</v>
      </c>
      <c r="F138">
        <f t="shared" si="17"/>
        <v>0.11401633373515363</v>
      </c>
      <c r="G138">
        <f t="shared" si="18"/>
        <v>7.9797607958688621E-2</v>
      </c>
      <c r="H138">
        <f t="shared" si="19"/>
        <v>1.8528811344741447</v>
      </c>
      <c r="I138">
        <f t="shared" si="20"/>
        <v>1.9002722289192273</v>
      </c>
      <c r="J138">
        <f t="shared" si="21"/>
        <v>1.3299601326448103</v>
      </c>
      <c r="K138">
        <f t="shared" si="22"/>
        <v>-3.0349187501845205</v>
      </c>
      <c r="L138">
        <f t="shared" si="23"/>
        <v>-3.1974396838787604</v>
      </c>
      <c r="M138">
        <f t="shared" si="24"/>
        <v>-2.4003919375689344</v>
      </c>
    </row>
    <row r="139" spans="1:13">
      <c r="A139">
        <v>61</v>
      </c>
      <c r="B139">
        <f t="shared" si="13"/>
        <v>0.37904506791319592</v>
      </c>
      <c r="C139">
        <f t="shared" si="14"/>
        <v>0.58760941335976369</v>
      </c>
      <c r="D139">
        <f t="shared" si="15"/>
        <v>0.80766398231829306</v>
      </c>
      <c r="E139">
        <f t="shared" si="16"/>
        <v>0.11047125672272949</v>
      </c>
      <c r="F139">
        <f t="shared" si="17"/>
        <v>0.11303248777440257</v>
      </c>
      <c r="G139">
        <f t="shared" si="18"/>
        <v>7.9386270066531164E-2</v>
      </c>
      <c r="H139">
        <f t="shared" si="19"/>
        <v>1.8718740722462499</v>
      </c>
      <c r="I139">
        <f t="shared" si="20"/>
        <v>1.9152727095107105</v>
      </c>
      <c r="J139">
        <f t="shared" si="21"/>
        <v>1.3451562427940005</v>
      </c>
      <c r="K139">
        <f t="shared" si="22"/>
        <v>-3.0195940231494367</v>
      </c>
      <c r="L139">
        <f t="shared" si="23"/>
        <v>-3.1737115560260909</v>
      </c>
      <c r="M139">
        <f t="shared" si="24"/>
        <v>-2.389656177459095</v>
      </c>
    </row>
    <row r="140" spans="1:13">
      <c r="A140">
        <v>62</v>
      </c>
      <c r="B140">
        <f t="shared" si="13"/>
        <v>0.38136576999270322</v>
      </c>
      <c r="C140">
        <f t="shared" si="14"/>
        <v>0.5883128534665083</v>
      </c>
      <c r="D140">
        <f t="shared" si="15"/>
        <v>0.80672232565597568</v>
      </c>
      <c r="E140">
        <f t="shared" si="16"/>
        <v>0.10978055599261319</v>
      </c>
      <c r="F140">
        <f t="shared" si="17"/>
        <v>0.11207219184230051</v>
      </c>
      <c r="G140">
        <f t="shared" si="18"/>
        <v>7.8978753775630003E-2</v>
      </c>
      <c r="H140">
        <f t="shared" si="19"/>
        <v>1.890665130983894</v>
      </c>
      <c r="I140">
        <f t="shared" si="20"/>
        <v>1.93013219283962</v>
      </c>
      <c r="J140">
        <f t="shared" si="21"/>
        <v>1.3601896483580724</v>
      </c>
      <c r="K140">
        <f t="shared" si="22"/>
        <v>-3.0045010138654833</v>
      </c>
      <c r="L140">
        <f t="shared" si="23"/>
        <v>-3.1505559839437378</v>
      </c>
      <c r="M140">
        <f t="shared" si="24"/>
        <v>-2.3790301960429208</v>
      </c>
    </row>
    <row r="141" spans="1:13">
      <c r="A141">
        <v>63</v>
      </c>
      <c r="B141">
        <f t="shared" si="13"/>
        <v>0.38364607201590561</v>
      </c>
      <c r="C141">
        <f t="shared" si="14"/>
        <v>0.58901036286872965</v>
      </c>
      <c r="D141">
        <f t="shared" si="15"/>
        <v>0.80580836050407034</v>
      </c>
      <c r="E141">
        <f t="shared" si="16"/>
        <v>0.10910053851529049</v>
      </c>
      <c r="F141">
        <f t="shared" si="17"/>
        <v>0.1111345108676427</v>
      </c>
      <c r="G141">
        <f t="shared" si="18"/>
        <v>7.8575106269237457E-2</v>
      </c>
      <c r="H141">
        <f t="shared" si="19"/>
        <v>1.9092594240175838</v>
      </c>
      <c r="I141">
        <f t="shared" si="20"/>
        <v>1.9448539401837472</v>
      </c>
      <c r="J141">
        <f t="shared" si="21"/>
        <v>1.3750643597116554</v>
      </c>
      <c r="K141">
        <f t="shared" si="22"/>
        <v>-2.989635356735882</v>
      </c>
      <c r="L141">
        <f t="shared" si="23"/>
        <v>-3.1279501611892431</v>
      </c>
      <c r="M141">
        <f t="shared" si="24"/>
        <v>-2.3685145602977995</v>
      </c>
    </row>
  </sheetData>
  <mergeCells count="10">
    <mergeCell ref="A9:M9"/>
    <mergeCell ref="B77:D77"/>
    <mergeCell ref="E77:G77"/>
    <mergeCell ref="H77:J77"/>
    <mergeCell ref="K77:M77"/>
    <mergeCell ref="B10:D10"/>
    <mergeCell ref="E10:G10"/>
    <mergeCell ref="H10:J10"/>
    <mergeCell ref="K10:M10"/>
    <mergeCell ref="A76:M76"/>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6592-D7B6-460D-A6ED-2CFC9BD16F9F}">
  <dimension ref="A1:M217"/>
  <sheetViews>
    <sheetView topLeftCell="I22" zoomScaleNormal="100" workbookViewId="0">
      <selection activeCell="A217" activeCellId="1" sqref="K116:M217 A116:A217"/>
    </sheetView>
  </sheetViews>
  <sheetFormatPr defaultRowHeight="14.4"/>
  <cols>
    <col min="1" max="1" width="14.33203125" customWidth="1"/>
    <col min="2" max="2" width="12.44140625" bestFit="1" customWidth="1"/>
    <col min="3" max="3" width="8" customWidth="1"/>
    <col min="4" max="5" width="14.44140625" bestFit="1" customWidth="1"/>
    <col min="8" max="8" width="13.44140625" bestFit="1" customWidth="1"/>
    <col min="11" max="11" width="12.44140625" bestFit="1" customWidth="1"/>
  </cols>
  <sheetData>
    <row r="1" spans="1:13">
      <c r="B1" t="s">
        <v>11</v>
      </c>
      <c r="C1" t="s">
        <v>12</v>
      </c>
      <c r="D1" t="s">
        <v>14</v>
      </c>
      <c r="E1" t="s">
        <v>0</v>
      </c>
    </row>
    <row r="2" spans="1:13">
      <c r="A2" t="s">
        <v>5</v>
      </c>
      <c r="B2">
        <v>7.0000000000000007E-2</v>
      </c>
      <c r="C2">
        <v>0.7</v>
      </c>
      <c r="D2">
        <f>1/252</f>
        <v>3.968253968253968E-3</v>
      </c>
      <c r="E2">
        <v>10</v>
      </c>
    </row>
    <row r="3" spans="1:13">
      <c r="A3" t="s">
        <v>6</v>
      </c>
      <c r="B3">
        <v>7.0000000000000007E-2</v>
      </c>
      <c r="C3">
        <v>0.7</v>
      </c>
      <c r="D3">
        <f>30/252</f>
        <v>0.11904761904761904</v>
      </c>
      <c r="E3">
        <v>10</v>
      </c>
    </row>
    <row r="4" spans="1:13">
      <c r="A4" t="s">
        <v>7</v>
      </c>
      <c r="B4">
        <v>7.0000000000000007E-2</v>
      </c>
      <c r="C4">
        <v>0.7</v>
      </c>
      <c r="D4">
        <f>60/252</f>
        <v>0.23809523809523808</v>
      </c>
      <c r="E4">
        <v>10</v>
      </c>
    </row>
    <row r="5" spans="1:13">
      <c r="A5" t="s">
        <v>8</v>
      </c>
      <c r="B5">
        <v>7.0000000000000007E-2</v>
      </c>
      <c r="C5">
        <v>0.7</v>
      </c>
      <c r="D5">
        <f>1/252</f>
        <v>3.968253968253968E-3</v>
      </c>
      <c r="E5">
        <v>10</v>
      </c>
    </row>
    <row r="6" spans="1:13">
      <c r="A6" t="s">
        <v>9</v>
      </c>
      <c r="B6">
        <v>7.0000000000000007E-2</v>
      </c>
      <c r="C6">
        <v>0.7</v>
      </c>
      <c r="D6">
        <f>30/252</f>
        <v>0.11904761904761904</v>
      </c>
      <c r="E6">
        <v>10</v>
      </c>
    </row>
    <row r="7" spans="1:13">
      <c r="A7" t="s">
        <v>10</v>
      </c>
      <c r="B7">
        <v>7.0000000000000007E-2</v>
      </c>
      <c r="C7">
        <v>0.7</v>
      </c>
      <c r="D7">
        <f>60/252</f>
        <v>0.23809523809523808</v>
      </c>
      <c r="E7">
        <v>10</v>
      </c>
    </row>
    <row r="9" spans="1:13">
      <c r="A9" s="29" t="s">
        <v>28</v>
      </c>
      <c r="B9" s="29"/>
      <c r="C9" s="29"/>
      <c r="D9" s="29"/>
      <c r="E9" s="29"/>
      <c r="F9" s="29"/>
      <c r="G9" s="29"/>
      <c r="H9" s="29" t="s">
        <v>29</v>
      </c>
      <c r="I9" s="29"/>
      <c r="J9" s="29"/>
      <c r="K9" s="29"/>
      <c r="L9" s="29"/>
      <c r="M9" s="29"/>
    </row>
    <row r="10" spans="1:13" ht="15" thickBot="1">
      <c r="A10" s="1"/>
      <c r="B10" s="29" t="s">
        <v>16</v>
      </c>
      <c r="C10" s="29"/>
      <c r="D10" s="29"/>
      <c r="E10" s="29" t="s">
        <v>17</v>
      </c>
      <c r="F10" s="29"/>
      <c r="G10" s="29"/>
      <c r="H10" s="29" t="s">
        <v>16</v>
      </c>
      <c r="I10" s="29"/>
      <c r="J10" s="29"/>
      <c r="K10" s="29" t="s">
        <v>17</v>
      </c>
      <c r="L10" s="29"/>
      <c r="M10" s="29"/>
    </row>
    <row r="11" spans="1:13" ht="15" thickBot="1">
      <c r="A11" t="s">
        <v>24</v>
      </c>
      <c r="B11" s="10" t="s">
        <v>25</v>
      </c>
      <c r="C11" s="11" t="s">
        <v>26</v>
      </c>
      <c r="D11" s="12" t="s">
        <v>27</v>
      </c>
      <c r="E11" s="10" t="s">
        <v>25</v>
      </c>
      <c r="F11" s="11" t="s">
        <v>26</v>
      </c>
      <c r="G11" s="12" t="s">
        <v>27</v>
      </c>
      <c r="H11" s="10" t="s">
        <v>25</v>
      </c>
      <c r="I11" s="11" t="s">
        <v>26</v>
      </c>
      <c r="J11" s="12" t="s">
        <v>27</v>
      </c>
      <c r="K11" s="10" t="s">
        <v>25</v>
      </c>
      <c r="L11" s="11" t="s">
        <v>26</v>
      </c>
      <c r="M11" s="12" t="s">
        <v>27</v>
      </c>
    </row>
    <row r="12" spans="1:13">
      <c r="A12">
        <v>5</v>
      </c>
      <c r="B12" s="2">
        <f>_xlfn.NORM.S.DIST((LN(A12/$E$2)+($B$2+0.5*$C$2^2)*($D$2))/($C$2*SQRT($D$2)),TRUE)-1</f>
        <v>-1</v>
      </c>
      <c r="C12" s="3">
        <f>_xlfn.NORM.S.DIST((LN(A12/$E$3)+($B$3+0.5*$C$3^2)*($D$3))/($C$3*SQRT($D$3)),TRUE)-1</f>
        <v>-0.99668257974515939</v>
      </c>
      <c r="D12" s="4">
        <f>_xlfn.NORM.S.DIST((LN(A12/$E$4)+($B$4+0.5*$C$4^2)*($D$4))/($C$4*SQRT($D$4)),TRUE)-1</f>
        <v>-0.96483268930499855</v>
      </c>
      <c r="E12" s="2">
        <f>(1/SQRT(2*PI()))*EXP(-0.5*((LN(A12/$E$2)+($B$2+0.5*$C$2^2)*($D$2))/($C$2*SQRT($D$2)))^2)/(A12*$C$2*SQRT($D$2))</f>
        <v>6.2509920069839333E-54</v>
      </c>
      <c r="F12" s="3">
        <f>(1/SQRT(2*PI()))*EXP(-0.5*((LN(A12/$E$3)+($B$3+0.5*$C$3^2)*($D$3))/($C$3*SQRT($D$3)))^2)/(A12*$C$3*SQRT($D$3))</f>
        <v>8.2940798077466276E-3</v>
      </c>
      <c r="G12" s="4">
        <f>(1/SQRT(2*PI()))*EXP(-0.5*((LN(A12/$E$4)+($B$4+0.5*$C$4^2)*($D$4))/($C$4*SQRT($D$4)))^2)/(A12*$C$4*SQRT($D$4))</f>
        <v>4.5422118034068842E-2</v>
      </c>
      <c r="H12" s="2">
        <f>-B12</f>
        <v>1</v>
      </c>
      <c r="I12" s="3">
        <f t="shared" ref="I12:J27" si="0">-C12</f>
        <v>0.99668257974515939</v>
      </c>
      <c r="J12" s="4">
        <f t="shared" si="0"/>
        <v>0.96483268930499855</v>
      </c>
      <c r="K12" s="2">
        <f>E12</f>
        <v>6.2509920069839333E-54</v>
      </c>
      <c r="L12" s="3">
        <f t="shared" ref="L12:M27" si="1">F12</f>
        <v>8.2940798077466276E-3</v>
      </c>
      <c r="M12" s="4">
        <f t="shared" si="1"/>
        <v>4.5422118034068842E-2</v>
      </c>
    </row>
    <row r="13" spans="1:13">
      <c r="A13">
        <v>5.0999999999999996</v>
      </c>
      <c r="B13" s="5">
        <f t="shared" ref="B13:B76" si="2">_xlfn.NORM.S.DIST((LN(A13/$E$2)+($B$2+0.5*$C$2^2)*($D$2))/($C$2*SQRT($D$2)),TRUE)-1</f>
        <v>-1</v>
      </c>
      <c r="C13" s="13">
        <f t="shared" ref="C13:C76" si="3">_xlfn.NORM.S.DIST((LN(A13/$E$3)+($B$3+0.5*$C$3^2)*($D$3))/($C$3*SQRT($D$3)),TRUE)-1</f>
        <v>-0.99576387699377578</v>
      </c>
      <c r="D13" s="6">
        <f t="shared" ref="D13:D76" si="4">_xlfn.NORM.S.DIST((LN(A13/$E$4)+($B$4+0.5*$C$4^2)*($D$4))/($C$4*SQRT($D$4)),TRUE)-1</f>
        <v>-0.96009361691918371</v>
      </c>
      <c r="E13" s="5">
        <f t="shared" ref="E13:E76" si="5">(1/SQRT(2*PI()))*EXP(-0.5*((LN(A13/$E$2)+($B$2+0.5*$C$2^2)*($D$2))/($C$2*SQRT($D$2)))^2)/(A13*$C$2*SQRT($D$2))</f>
        <v>6.3647200642249052E-51</v>
      </c>
      <c r="F13" s="13">
        <f t="shared" ref="F13:F76" si="6">(1/SQRT(2*PI()))*EXP(-0.5*((LN(A13/$E$3)+($B$3+0.5*$C$3^2)*($D$3))/($C$3*SQRT($D$3)))^2)/(A13*$C$3*SQRT($D$3))</f>
        <v>1.0124447442499776E-2</v>
      </c>
      <c r="G13" s="6">
        <f t="shared" ref="G13:G76" si="7">(1/SQRT(2*PI()))*EXP(-0.5*((LN(A13/$E$4)+($B$4+0.5*$C$4^2)*($D$4))/($C$4*SQRT($D$4)))^2)/(A13*$C$4*SQRT($D$4))</f>
        <v>4.9374705114001494E-2</v>
      </c>
      <c r="H13" s="5">
        <f t="shared" ref="H13:H76" si="8">-B13</f>
        <v>1</v>
      </c>
      <c r="I13" s="13">
        <f t="shared" si="0"/>
        <v>0.99576387699377578</v>
      </c>
      <c r="J13" s="6">
        <f t="shared" si="0"/>
        <v>0.96009361691918371</v>
      </c>
      <c r="K13" s="5">
        <f t="shared" ref="K13:K76" si="9">E13</f>
        <v>6.3647200642249052E-51</v>
      </c>
      <c r="L13" s="13">
        <f t="shared" si="1"/>
        <v>1.0124447442499776E-2</v>
      </c>
      <c r="M13" s="6">
        <f t="shared" si="1"/>
        <v>4.9374705114001494E-2</v>
      </c>
    </row>
    <row r="14" spans="1:13">
      <c r="A14">
        <v>5.2</v>
      </c>
      <c r="B14" s="5">
        <f t="shared" si="2"/>
        <v>-1</v>
      </c>
      <c r="C14" s="13">
        <f t="shared" si="3"/>
        <v>-0.99464848556589536</v>
      </c>
      <c r="D14" s="6">
        <f t="shared" si="4"/>
        <v>-0.95495499941290285</v>
      </c>
      <c r="E14" s="5">
        <f t="shared" si="5"/>
        <v>4.657471916866785E-48</v>
      </c>
      <c r="F14" s="13">
        <f t="shared" si="6"/>
        <v>1.223087952291952E-2</v>
      </c>
      <c r="G14" s="6">
        <f t="shared" si="7"/>
        <v>5.3409738192709603E-2</v>
      </c>
      <c r="H14" s="5">
        <f t="shared" si="8"/>
        <v>1</v>
      </c>
      <c r="I14" s="13">
        <f t="shared" si="0"/>
        <v>0.99464848556589536</v>
      </c>
      <c r="J14" s="6">
        <f t="shared" si="0"/>
        <v>0.95495499941290285</v>
      </c>
      <c r="K14" s="5">
        <f t="shared" si="9"/>
        <v>4.657471916866785E-48</v>
      </c>
      <c r="L14" s="13">
        <f t="shared" si="1"/>
        <v>1.223087952291952E-2</v>
      </c>
      <c r="M14" s="6">
        <f t="shared" si="1"/>
        <v>5.3409738192709603E-2</v>
      </c>
    </row>
    <row r="15" spans="1:13">
      <c r="A15">
        <v>5.3</v>
      </c>
      <c r="B15" s="5">
        <f t="shared" si="2"/>
        <v>-1</v>
      </c>
      <c r="C15" s="13">
        <f t="shared" si="3"/>
        <v>-0.99330793207835977</v>
      </c>
      <c r="D15" s="6">
        <f t="shared" si="4"/>
        <v>-0.94940958562802613</v>
      </c>
      <c r="E15" s="5">
        <f t="shared" si="5"/>
        <v>2.4896146215663471E-45</v>
      </c>
      <c r="F15" s="13">
        <f t="shared" si="6"/>
        <v>1.4630287433501234E-2</v>
      </c>
      <c r="G15" s="6">
        <f t="shared" si="7"/>
        <v>5.750726919561238E-2</v>
      </c>
      <c r="H15" s="5">
        <f t="shared" si="8"/>
        <v>1</v>
      </c>
      <c r="I15" s="13">
        <f t="shared" si="0"/>
        <v>0.99330793207835977</v>
      </c>
      <c r="J15" s="6">
        <f t="shared" si="0"/>
        <v>0.94940958562802613</v>
      </c>
      <c r="K15" s="5">
        <f t="shared" si="9"/>
        <v>2.4896146215663471E-45</v>
      </c>
      <c r="L15" s="13">
        <f t="shared" si="1"/>
        <v>1.4630287433501234E-2</v>
      </c>
      <c r="M15" s="6">
        <f t="shared" si="1"/>
        <v>5.750726919561238E-2</v>
      </c>
    </row>
    <row r="16" spans="1:13">
      <c r="A16">
        <v>5.4</v>
      </c>
      <c r="B16" s="5">
        <f t="shared" si="2"/>
        <v>-1</v>
      </c>
      <c r="C16" s="13">
        <f t="shared" si="3"/>
        <v>-0.9917121890951569</v>
      </c>
      <c r="D16" s="6">
        <f t="shared" si="4"/>
        <v>-0.94345213882335566</v>
      </c>
      <c r="E16" s="5">
        <f t="shared" si="5"/>
        <v>9.8705047907710589E-43</v>
      </c>
      <c r="F16" s="13">
        <f t="shared" si="6"/>
        <v>1.7336753875276712E-2</v>
      </c>
      <c r="G16" s="6">
        <f t="shared" si="7"/>
        <v>6.1646999119503401E-2</v>
      </c>
      <c r="H16" s="5">
        <f t="shared" si="8"/>
        <v>1</v>
      </c>
      <c r="I16" s="13">
        <f t="shared" si="0"/>
        <v>0.9917121890951569</v>
      </c>
      <c r="J16" s="6">
        <f t="shared" si="0"/>
        <v>0.94345213882335566</v>
      </c>
      <c r="K16" s="5">
        <f t="shared" si="9"/>
        <v>9.8705047907710589E-43</v>
      </c>
      <c r="L16" s="13">
        <f t="shared" si="1"/>
        <v>1.7336753875276712E-2</v>
      </c>
      <c r="M16" s="6">
        <f t="shared" si="1"/>
        <v>6.1646999119503401E-2</v>
      </c>
    </row>
    <row r="17" spans="1:13">
      <c r="A17">
        <v>5.5</v>
      </c>
      <c r="B17" s="5">
        <f t="shared" si="2"/>
        <v>-1</v>
      </c>
      <c r="C17" s="13">
        <f t="shared" si="3"/>
        <v>-0.9898299831409223</v>
      </c>
      <c r="D17" s="6">
        <f t="shared" si="4"/>
        <v>-0.93707945958853212</v>
      </c>
      <c r="E17" s="5">
        <f t="shared" si="5"/>
        <v>2.9441987775868706E-40</v>
      </c>
      <c r="F17" s="13">
        <f t="shared" si="6"/>
        <v>2.0361039974908252E-2</v>
      </c>
      <c r="G17" s="6">
        <f t="shared" si="7"/>
        <v>6.5808519506070223E-2</v>
      </c>
      <c r="H17" s="5">
        <f t="shared" si="8"/>
        <v>1</v>
      </c>
      <c r="I17" s="13">
        <f t="shared" si="0"/>
        <v>0.9898299831409223</v>
      </c>
      <c r="J17" s="6">
        <f t="shared" si="0"/>
        <v>0.93707945958853212</v>
      </c>
      <c r="K17" s="5">
        <f t="shared" si="9"/>
        <v>2.9441987775868706E-40</v>
      </c>
      <c r="L17" s="13">
        <f t="shared" si="1"/>
        <v>2.0361039974908252E-2</v>
      </c>
      <c r="M17" s="6">
        <f t="shared" si="1"/>
        <v>6.5808519506070223E-2</v>
      </c>
    </row>
    <row r="18" spans="1:13">
      <c r="A18">
        <v>5.6</v>
      </c>
      <c r="B18" s="5">
        <f t="shared" si="2"/>
        <v>-1</v>
      </c>
      <c r="C18" s="13">
        <f t="shared" si="3"/>
        <v>-0.98762914873896646</v>
      </c>
      <c r="D18" s="6">
        <f t="shared" si="4"/>
        <v>-0.93029038529503338</v>
      </c>
      <c r="E18" s="5">
        <f t="shared" si="5"/>
        <v>6.696139893039874E-38</v>
      </c>
      <c r="F18" s="13">
        <f t="shared" si="6"/>
        <v>2.371016019936447E-2</v>
      </c>
      <c r="G18" s="6">
        <f t="shared" si="7"/>
        <v>6.9971539722287215E-2</v>
      </c>
      <c r="H18" s="5">
        <f t="shared" si="8"/>
        <v>1</v>
      </c>
      <c r="I18" s="13">
        <f t="shared" si="0"/>
        <v>0.98762914873896646</v>
      </c>
      <c r="J18" s="6">
        <f t="shared" si="0"/>
        <v>0.93029038529503338</v>
      </c>
      <c r="K18" s="5">
        <f t="shared" si="9"/>
        <v>6.696139893039874E-38</v>
      </c>
      <c r="L18" s="13">
        <f t="shared" si="1"/>
        <v>2.371016019936447E-2</v>
      </c>
      <c r="M18" s="6">
        <f t="shared" si="1"/>
        <v>6.9971539722287215E-2</v>
      </c>
    </row>
    <row r="19" spans="1:13">
      <c r="A19">
        <v>5.7</v>
      </c>
      <c r="B19" s="5">
        <f t="shared" si="2"/>
        <v>-1</v>
      </c>
      <c r="C19" s="13">
        <f t="shared" si="3"/>
        <v>-0.98507702098876249</v>
      </c>
      <c r="D19" s="6">
        <f t="shared" si="4"/>
        <v>-0.92308576764330796</v>
      </c>
      <c r="E19" s="5">
        <f t="shared" si="5"/>
        <v>1.1758842979514833E-35</v>
      </c>
      <c r="F19" s="13">
        <f t="shared" si="6"/>
        <v>2.7387038653919352E-2</v>
      </c>
      <c r="G19" s="6">
        <f t="shared" si="7"/>
        <v>7.4116097367407346E-2</v>
      </c>
      <c r="H19" s="5">
        <f t="shared" si="8"/>
        <v>1</v>
      </c>
      <c r="I19" s="13">
        <f t="shared" si="0"/>
        <v>0.98507702098876249</v>
      </c>
      <c r="J19" s="6">
        <f t="shared" si="0"/>
        <v>0.92308576764330796</v>
      </c>
      <c r="K19" s="5">
        <f t="shared" si="9"/>
        <v>1.1758842979514833E-35</v>
      </c>
      <c r="L19" s="13">
        <f t="shared" si="1"/>
        <v>2.7387038653919352E-2</v>
      </c>
      <c r="M19" s="6">
        <f t="shared" si="1"/>
        <v>7.4116097367407346E-2</v>
      </c>
    </row>
    <row r="20" spans="1:13">
      <c r="A20">
        <v>5.8</v>
      </c>
      <c r="B20" s="5">
        <f t="shared" si="2"/>
        <v>-1</v>
      </c>
      <c r="C20" s="13">
        <f t="shared" si="3"/>
        <v>-0.98214085800015161</v>
      </c>
      <c r="D20" s="6">
        <f t="shared" si="4"/>
        <v>-0.91546843009943346</v>
      </c>
      <c r="E20" s="5">
        <f t="shared" si="5"/>
        <v>1.6132868489971169E-33</v>
      </c>
      <c r="F20" s="13">
        <f t="shared" si="6"/>
        <v>3.1390257081789302E-2</v>
      </c>
      <c r="G20" s="6">
        <f t="shared" si="7"/>
        <v>7.8222749793268265E-2</v>
      </c>
      <c r="H20" s="5">
        <f t="shared" si="8"/>
        <v>1</v>
      </c>
      <c r="I20" s="13">
        <f t="shared" si="0"/>
        <v>0.98214085800015161</v>
      </c>
      <c r="J20" s="6">
        <f t="shared" si="0"/>
        <v>0.91546843009943346</v>
      </c>
      <c r="K20" s="5">
        <f t="shared" si="9"/>
        <v>1.6132868489971169E-33</v>
      </c>
      <c r="L20" s="13">
        <f t="shared" si="1"/>
        <v>3.1390257081789302E-2</v>
      </c>
      <c r="M20" s="6">
        <f t="shared" si="1"/>
        <v>7.8222749793268265E-2</v>
      </c>
    </row>
    <row r="21" spans="1:13">
      <c r="A21">
        <v>5.9</v>
      </c>
      <c r="B21" s="5">
        <f t="shared" si="2"/>
        <v>-1</v>
      </c>
      <c r="C21" s="13">
        <f t="shared" si="3"/>
        <v>-0.97878828364389425</v>
      </c>
      <c r="D21" s="6">
        <f t="shared" si="4"/>
        <v>-0.90744310718453958</v>
      </c>
      <c r="E21" s="5">
        <f t="shared" si="5"/>
        <v>1.7485807751279761E-31</v>
      </c>
      <c r="F21" s="13">
        <f t="shared" si="6"/>
        <v>3.5713901373417456E-2</v>
      </c>
      <c r="G21" s="6">
        <f t="shared" si="7"/>
        <v>8.2272745345499262E-2</v>
      </c>
      <c r="H21" s="5">
        <f t="shared" si="8"/>
        <v>1</v>
      </c>
      <c r="I21" s="13">
        <f t="shared" si="0"/>
        <v>0.97878828364389425</v>
      </c>
      <c r="J21" s="6">
        <f t="shared" si="0"/>
        <v>0.90744310718453958</v>
      </c>
      <c r="K21" s="5">
        <f t="shared" si="9"/>
        <v>1.7485807751279761E-31</v>
      </c>
      <c r="L21" s="13">
        <f t="shared" si="1"/>
        <v>3.5713901373417456E-2</v>
      </c>
      <c r="M21" s="6">
        <f t="shared" si="1"/>
        <v>8.2272745345499262E-2</v>
      </c>
    </row>
    <row r="22" spans="1:13">
      <c r="A22">
        <v>6</v>
      </c>
      <c r="B22" s="5">
        <f t="shared" si="2"/>
        <v>-1</v>
      </c>
      <c r="C22" s="13">
        <f t="shared" si="3"/>
        <v>-0.9749877405765236</v>
      </c>
      <c r="D22" s="6">
        <f t="shared" si="4"/>
        <v>-0.89901636769073123</v>
      </c>
      <c r="E22" s="5">
        <f t="shared" si="5"/>
        <v>1.5129532761003528E-29</v>
      </c>
      <c r="F22" s="13">
        <f t="shared" si="6"/>
        <v>4.0347509813589269E-2</v>
      </c>
      <c r="G22" s="6">
        <f t="shared" si="7"/>
        <v>8.6248173498394212E-2</v>
      </c>
      <c r="H22" s="5">
        <f t="shared" si="8"/>
        <v>1</v>
      </c>
      <c r="I22" s="13">
        <f t="shared" si="0"/>
        <v>0.9749877405765236</v>
      </c>
      <c r="J22" s="6">
        <f t="shared" si="0"/>
        <v>0.89901636769073123</v>
      </c>
      <c r="K22" s="5">
        <f t="shared" si="9"/>
        <v>1.5129532761003528E-29</v>
      </c>
      <c r="L22" s="13">
        <f t="shared" si="1"/>
        <v>4.0347509813589269E-2</v>
      </c>
      <c r="M22" s="6">
        <f t="shared" si="1"/>
        <v>8.6248173498394212E-2</v>
      </c>
    </row>
    <row r="23" spans="1:13">
      <c r="A23">
        <v>6.1</v>
      </c>
      <c r="B23" s="5">
        <f t="shared" si="2"/>
        <v>-1</v>
      </c>
      <c r="C23" s="13">
        <f t="shared" si="3"/>
        <v>-0.97070894335025826</v>
      </c>
      <c r="D23" s="6">
        <f t="shared" si="4"/>
        <v>-0.89019652395425575</v>
      </c>
      <c r="E23" s="5">
        <f t="shared" si="5"/>
        <v>1.0553793665243119E-27</v>
      </c>
      <c r="F23" s="13">
        <f t="shared" si="6"/>
        <v>4.5276122810857397E-2</v>
      </c>
      <c r="G23" s="6">
        <f t="shared" si="7"/>
        <v>9.0132093559715867E-2</v>
      </c>
      <c r="H23" s="5">
        <f t="shared" si="8"/>
        <v>1</v>
      </c>
      <c r="I23" s="13">
        <f t="shared" si="0"/>
        <v>0.97070894335025826</v>
      </c>
      <c r="J23" s="6">
        <f t="shared" si="0"/>
        <v>0.89019652395425575</v>
      </c>
      <c r="K23" s="5">
        <f t="shared" si="9"/>
        <v>1.0553793665243119E-27</v>
      </c>
      <c r="L23" s="13">
        <f t="shared" si="1"/>
        <v>4.5276122810857397E-2</v>
      </c>
      <c r="M23" s="6">
        <f t="shared" si="1"/>
        <v>9.0132093559715867E-2</v>
      </c>
    </row>
    <row r="24" spans="1:13">
      <c r="A24">
        <v>6.2</v>
      </c>
      <c r="B24" s="5">
        <f t="shared" si="2"/>
        <v>-1</v>
      </c>
      <c r="C24" s="13">
        <f t="shared" si="3"/>
        <v>-0.96592332160905048</v>
      </c>
      <c r="D24" s="6">
        <f t="shared" si="4"/>
        <v>-0.88099352932655695</v>
      </c>
      <c r="E24" s="5">
        <f t="shared" si="5"/>
        <v>5.9905979272973094E-26</v>
      </c>
      <c r="F24" s="13">
        <f t="shared" si="6"/>
        <v>5.0480430608844828E-2</v>
      </c>
      <c r="G24" s="6">
        <f t="shared" si="7"/>
        <v>9.3908642060486339E-2</v>
      </c>
      <c r="H24" s="5">
        <f t="shared" si="8"/>
        <v>1</v>
      </c>
      <c r="I24" s="13">
        <f t="shared" si="0"/>
        <v>0.96592332160905048</v>
      </c>
      <c r="J24" s="6">
        <f t="shared" si="0"/>
        <v>0.88099352932655695</v>
      </c>
      <c r="K24" s="5">
        <f t="shared" si="9"/>
        <v>5.9905979272973094E-26</v>
      </c>
      <c r="L24" s="13">
        <f t="shared" si="1"/>
        <v>5.0480430608844828E-2</v>
      </c>
      <c r="M24" s="6">
        <f t="shared" si="1"/>
        <v>9.3908642060486339E-2</v>
      </c>
    </row>
    <row r="25" spans="1:13">
      <c r="A25">
        <v>6.3</v>
      </c>
      <c r="B25" s="5">
        <f t="shared" si="2"/>
        <v>-1</v>
      </c>
      <c r="C25" s="13">
        <f t="shared" si="3"/>
        <v>-0.96060444386977617</v>
      </c>
      <c r="D25" s="6">
        <f t="shared" si="4"/>
        <v>-0.87141886595312601</v>
      </c>
      <c r="E25" s="5">
        <f t="shared" si="5"/>
        <v>2.7913882123006202E-24</v>
      </c>
      <c r="F25" s="13">
        <f t="shared" si="6"/>
        <v>5.5937012588049936E-2</v>
      </c>
      <c r="G25" s="6">
        <f t="shared" si="7"/>
        <v>9.7563119318408345E-2</v>
      </c>
      <c r="H25" s="5">
        <f t="shared" si="8"/>
        <v>1</v>
      </c>
      <c r="I25" s="13">
        <f t="shared" si="0"/>
        <v>0.96060444386977617</v>
      </c>
      <c r="J25" s="6">
        <f t="shared" si="0"/>
        <v>0.87141886595312601</v>
      </c>
      <c r="K25" s="5">
        <f t="shared" si="9"/>
        <v>2.7913882123006202E-24</v>
      </c>
      <c r="L25" s="13">
        <f t="shared" si="1"/>
        <v>5.5937012588049936E-2</v>
      </c>
      <c r="M25" s="6">
        <f t="shared" si="1"/>
        <v>9.7563119318408345E-2</v>
      </c>
    </row>
    <row r="26" spans="1:13">
      <c r="A26">
        <v>6.4</v>
      </c>
      <c r="B26" s="5">
        <f t="shared" si="2"/>
        <v>-1</v>
      </c>
      <c r="C26" s="13">
        <f t="shared" si="3"/>
        <v>-0.95472841315324497</v>
      </c>
      <c r="D26" s="6">
        <f t="shared" si="4"/>
        <v>-0.86148542490518654</v>
      </c>
      <c r="E26" s="5">
        <f t="shared" si="5"/>
        <v>1.0766121027933347E-22</v>
      </c>
      <c r="F26" s="13">
        <f t="shared" si="6"/>
        <v>6.1618659315027483E-2</v>
      </c>
      <c r="G26" s="6">
        <f t="shared" si="7"/>
        <v>0.10108205597338708</v>
      </c>
      <c r="H26" s="5">
        <f t="shared" si="8"/>
        <v>1</v>
      </c>
      <c r="I26" s="13">
        <f t="shared" si="0"/>
        <v>0.95472841315324497</v>
      </c>
      <c r="J26" s="6">
        <f t="shared" si="0"/>
        <v>0.86148542490518654</v>
      </c>
      <c r="K26" s="5">
        <f t="shared" si="9"/>
        <v>1.0766121027933347E-22</v>
      </c>
      <c r="L26" s="13">
        <f t="shared" si="1"/>
        <v>6.1618659315027483E-2</v>
      </c>
      <c r="M26" s="6">
        <f t="shared" si="1"/>
        <v>0.10108205597338708</v>
      </c>
    </row>
    <row r="27" spans="1:13">
      <c r="A27">
        <v>6.4999999999999902</v>
      </c>
      <c r="B27" s="5">
        <f t="shared" si="2"/>
        <v>-1</v>
      </c>
      <c r="C27" s="13">
        <f t="shared" si="3"/>
        <v>-0.94827422671615413</v>
      </c>
      <c r="D27" s="6">
        <f t="shared" si="4"/>
        <v>-0.85120738061646273</v>
      </c>
      <c r="E27" s="5">
        <f t="shared" si="5"/>
        <v>3.4641164744752513E-21</v>
      </c>
      <c r="F27" s="13">
        <f t="shared" si="6"/>
        <v>6.7494766538457956E-2</v>
      </c>
      <c r="G27" s="6">
        <f t="shared" si="7"/>
        <v>0.10445326054268181</v>
      </c>
      <c r="H27" s="5">
        <f t="shared" si="8"/>
        <v>1</v>
      </c>
      <c r="I27" s="13">
        <f t="shared" si="0"/>
        <v>0.94827422671615413</v>
      </c>
      <c r="J27" s="6">
        <f t="shared" si="0"/>
        <v>0.85120738061646273</v>
      </c>
      <c r="K27" s="5">
        <f t="shared" si="9"/>
        <v>3.4641164744752513E-21</v>
      </c>
      <c r="L27" s="13">
        <f t="shared" si="1"/>
        <v>6.7494766538457956E-2</v>
      </c>
      <c r="M27" s="6">
        <f t="shared" si="1"/>
        <v>0.10445326054268181</v>
      </c>
    </row>
    <row r="28" spans="1:13">
      <c r="A28">
        <v>6.5999999999999899</v>
      </c>
      <c r="B28" s="5">
        <f t="shared" si="2"/>
        <v>-1</v>
      </c>
      <c r="C28" s="13">
        <f t="shared" si="3"/>
        <v>-0.94122409329136103</v>
      </c>
      <c r="D28" s="6">
        <f t="shared" si="4"/>
        <v>-0.84060006146244137</v>
      </c>
      <c r="E28" s="5">
        <f t="shared" si="5"/>
        <v>9.3679200564214067E-20</v>
      </c>
      <c r="F28" s="13">
        <f t="shared" si="6"/>
        <v>7.353178889521067E-2</v>
      </c>
      <c r="G28" s="6">
        <f t="shared" si="7"/>
        <v>0.10766584923560002</v>
      </c>
      <c r="H28" s="5">
        <f t="shared" si="8"/>
        <v>1</v>
      </c>
      <c r="I28" s="13">
        <f t="shared" ref="I28:I91" si="10">-C28</f>
        <v>0.94122409329136103</v>
      </c>
      <c r="J28" s="6">
        <f t="shared" ref="J28:J91" si="11">-D28</f>
        <v>0.84060006146244137</v>
      </c>
      <c r="K28" s="5">
        <f t="shared" si="9"/>
        <v>9.3679200564214067E-20</v>
      </c>
      <c r="L28" s="13">
        <f t="shared" ref="L28:L91" si="12">F28</f>
        <v>7.353178889521067E-2</v>
      </c>
      <c r="M28" s="6">
        <f t="shared" ref="M28:M91" si="13">G28</f>
        <v>0.10766584923560002</v>
      </c>
    </row>
    <row r="29" spans="1:13">
      <c r="A29">
        <v>6.6999999999999904</v>
      </c>
      <c r="B29" s="5">
        <f t="shared" si="2"/>
        <v>-1</v>
      </c>
      <c r="C29" s="13">
        <f t="shared" si="3"/>
        <v>-0.93356370251757226</v>
      </c>
      <c r="D29" s="6">
        <f t="shared" si="4"/>
        <v>-0.82967981818813841</v>
      </c>
      <c r="E29" s="5">
        <f t="shared" si="5"/>
        <v>2.1441969922732804E-18</v>
      </c>
      <c r="F29" s="13">
        <f t="shared" si="6"/>
        <v>7.9693740174820948E-2</v>
      </c>
      <c r="G29" s="6">
        <f t="shared" si="7"/>
        <v>0.11071025940819985</v>
      </c>
      <c r="H29" s="5">
        <f t="shared" si="8"/>
        <v>1</v>
      </c>
      <c r="I29" s="13">
        <f t="shared" si="10"/>
        <v>0.93356370251757226</v>
      </c>
      <c r="J29" s="6">
        <f t="shared" si="11"/>
        <v>0.82967981818813841</v>
      </c>
      <c r="K29" s="5">
        <f t="shared" si="9"/>
        <v>2.1441969922732804E-18</v>
      </c>
      <c r="L29" s="13">
        <f t="shared" si="12"/>
        <v>7.9693740174820948E-2</v>
      </c>
      <c r="M29" s="6">
        <f t="shared" si="13"/>
        <v>0.11071025940819985</v>
      </c>
    </row>
    <row r="30" spans="1:13">
      <c r="A30">
        <v>6.7999999999999901</v>
      </c>
      <c r="B30" s="5">
        <f t="shared" si="2"/>
        <v>-1</v>
      </c>
      <c r="C30" s="13">
        <f t="shared" si="3"/>
        <v>-0.92528244257942727</v>
      </c>
      <c r="D30" s="6">
        <f t="shared" si="4"/>
        <v>-0.81846389174722511</v>
      </c>
      <c r="E30" s="5">
        <f t="shared" si="5"/>
        <v>4.1816878720401836E-17</v>
      </c>
      <c r="F30" s="13">
        <f t="shared" si="6"/>
        <v>8.5942726576600709E-2</v>
      </c>
      <c r="G30" s="6">
        <f t="shared" si="7"/>
        <v>0.11357824813253153</v>
      </c>
      <c r="H30" s="5">
        <f t="shared" si="8"/>
        <v>1</v>
      </c>
      <c r="I30" s="13">
        <f t="shared" si="10"/>
        <v>0.92528244257942727</v>
      </c>
      <c r="J30" s="6">
        <f t="shared" si="11"/>
        <v>0.81846389174722511</v>
      </c>
      <c r="K30" s="5">
        <f t="shared" si="9"/>
        <v>4.1816878720401836E-17</v>
      </c>
      <c r="L30" s="13">
        <f t="shared" si="12"/>
        <v>8.5942726576600709E-2</v>
      </c>
      <c r="M30" s="6">
        <f t="shared" si="13"/>
        <v>0.11357824813253153</v>
      </c>
    </row>
    <row r="31" spans="1:13">
      <c r="A31">
        <v>6.8999999999999897</v>
      </c>
      <c r="B31" s="5">
        <f t="shared" si="2"/>
        <v>-1</v>
      </c>
      <c r="C31" s="13">
        <f t="shared" si="3"/>
        <v>-0.91637356343684162</v>
      </c>
      <c r="D31" s="6">
        <f t="shared" si="4"/>
        <v>-0.80697028196498222</v>
      </c>
      <c r="E31" s="5">
        <f t="shared" si="5"/>
        <v>6.9927837953399629E-16</v>
      </c>
      <c r="F31" s="13">
        <f t="shared" si="6"/>
        <v>9.2239499440670808E-2</v>
      </c>
      <c r="G31" s="6">
        <f t="shared" si="7"/>
        <v>0.11626287740799769</v>
      </c>
      <c r="H31" s="5">
        <f t="shared" si="8"/>
        <v>1</v>
      </c>
      <c r="I31" s="13">
        <f t="shared" si="10"/>
        <v>0.91637356343684162</v>
      </c>
      <c r="J31" s="6">
        <f t="shared" si="11"/>
        <v>0.80697028196498222</v>
      </c>
      <c r="K31" s="5">
        <f t="shared" si="9"/>
        <v>6.9927837953399629E-16</v>
      </c>
      <c r="L31" s="13">
        <f t="shared" si="12"/>
        <v>9.2239499440670808E-2</v>
      </c>
      <c r="M31" s="6">
        <f t="shared" si="13"/>
        <v>0.11626287740799769</v>
      </c>
    </row>
    <row r="32" spans="1:13">
      <c r="A32">
        <v>6.9999999999999902</v>
      </c>
      <c r="B32" s="5">
        <f t="shared" si="2"/>
        <v>-0.99999999999999967</v>
      </c>
      <c r="C32" s="13">
        <f t="shared" si="3"/>
        <v>-0.90683428435470081</v>
      </c>
      <c r="D32" s="6">
        <f t="shared" si="4"/>
        <v>-0.79521761828361726</v>
      </c>
      <c r="E32" s="5">
        <f t="shared" si="5"/>
        <v>1.0087122121127992E-14</v>
      </c>
      <c r="F32" s="13">
        <f t="shared" si="6"/>
        <v>9.8544014390074305E-2</v>
      </c>
      <c r="G32" s="6">
        <f t="shared" si="7"/>
        <v>0.11875848756002877</v>
      </c>
      <c r="H32" s="5">
        <f t="shared" si="8"/>
        <v>0.99999999999999967</v>
      </c>
      <c r="I32" s="13">
        <f t="shared" si="10"/>
        <v>0.90683428435470081</v>
      </c>
      <c r="J32" s="6">
        <f t="shared" si="11"/>
        <v>0.79521761828361726</v>
      </c>
      <c r="K32" s="5">
        <f t="shared" si="9"/>
        <v>1.0087122121127992E-14</v>
      </c>
      <c r="L32" s="13">
        <f t="shared" si="12"/>
        <v>9.8544014390074305E-2</v>
      </c>
      <c r="M32" s="6">
        <f t="shared" si="13"/>
        <v>0.11875848756002877</v>
      </c>
    </row>
    <row r="33" spans="1:13">
      <c r="A33">
        <v>7.0999999999999899</v>
      </c>
      <c r="B33" s="5">
        <f t="shared" si="2"/>
        <v>-0.999999999999995</v>
      </c>
      <c r="C33" s="13">
        <f t="shared" si="3"/>
        <v>-0.89666584571275454</v>
      </c>
      <c r="D33" s="6">
        <f t="shared" si="4"/>
        <v>-0.78322503369436525</v>
      </c>
      <c r="E33" s="5">
        <f t="shared" si="5"/>
        <v>1.2623507218475395E-13</v>
      </c>
      <c r="F33" s="13">
        <f t="shared" si="6"/>
        <v>0.10481598462411156</v>
      </c>
      <c r="G33" s="6">
        <f t="shared" si="7"/>
        <v>0.12106066035880066</v>
      </c>
      <c r="H33" s="5">
        <f t="shared" si="8"/>
        <v>0.999999999999995</v>
      </c>
      <c r="I33" s="13">
        <f t="shared" si="10"/>
        <v>0.89666584571275454</v>
      </c>
      <c r="J33" s="6">
        <f t="shared" si="11"/>
        <v>0.78322503369436525</v>
      </c>
      <c r="K33" s="5">
        <f t="shared" si="9"/>
        <v>1.2623507218475395E-13</v>
      </c>
      <c r="L33" s="13">
        <f t="shared" si="12"/>
        <v>0.10481598462411156</v>
      </c>
      <c r="M33" s="6">
        <f t="shared" si="13"/>
        <v>0.12106066035880066</v>
      </c>
    </row>
    <row r="34" spans="1:13">
      <c r="A34">
        <v>7.1999999999999904</v>
      </c>
      <c r="B34" s="5">
        <f t="shared" si="2"/>
        <v>-0.99999999999994205</v>
      </c>
      <c r="C34" s="13">
        <f t="shared" si="3"/>
        <v>-0.88587350624942562</v>
      </c>
      <c r="D34" s="6">
        <f t="shared" si="4"/>
        <v>-0.77101204280919544</v>
      </c>
      <c r="E34" s="5">
        <f t="shared" si="5"/>
        <v>1.3779805650424386E-12</v>
      </c>
      <c r="F34" s="13">
        <f t="shared" si="6"/>
        <v>0.11101541718647917</v>
      </c>
      <c r="G34" s="6">
        <f t="shared" si="7"/>
        <v>0.12316617335330766</v>
      </c>
      <c r="H34" s="5">
        <f t="shared" si="8"/>
        <v>0.99999999999994205</v>
      </c>
      <c r="I34" s="13">
        <f t="shared" si="10"/>
        <v>0.88587350624942562</v>
      </c>
      <c r="J34" s="6">
        <f t="shared" si="11"/>
        <v>0.77101204280919544</v>
      </c>
      <c r="K34" s="5">
        <f t="shared" si="9"/>
        <v>1.3779805650424386E-12</v>
      </c>
      <c r="L34" s="13">
        <f t="shared" si="12"/>
        <v>0.11101541718647917</v>
      </c>
      <c r="M34" s="6">
        <f t="shared" si="13"/>
        <v>0.12316617335330766</v>
      </c>
    </row>
    <row r="35" spans="1:13">
      <c r="A35">
        <v>7.2999999999999901</v>
      </c>
      <c r="B35" s="5">
        <f t="shared" si="2"/>
        <v>-0.99999999999941391</v>
      </c>
      <c r="C35" s="13">
        <f t="shared" si="3"/>
        <v>-0.87446648794759541</v>
      </c>
      <c r="D35" s="6">
        <f t="shared" si="4"/>
        <v>-0.75859842487815698</v>
      </c>
      <c r="E35" s="5">
        <f t="shared" si="5"/>
        <v>1.3188533897883628E-11</v>
      </c>
      <c r="F35" s="13">
        <f t="shared" si="6"/>
        <v>0.11710312232751852</v>
      </c>
      <c r="G35" s="6">
        <f t="shared" si="7"/>
        <v>0.12507294685850925</v>
      </c>
      <c r="H35" s="5">
        <f t="shared" si="8"/>
        <v>0.99999999999941391</v>
      </c>
      <c r="I35" s="13">
        <f t="shared" si="10"/>
        <v>0.87446648794759541</v>
      </c>
      <c r="J35" s="6">
        <f t="shared" si="11"/>
        <v>0.75859842487815698</v>
      </c>
      <c r="K35" s="5">
        <f t="shared" si="9"/>
        <v>1.3188533897883628E-11</v>
      </c>
      <c r="L35" s="13">
        <f t="shared" si="12"/>
        <v>0.11710312232751852</v>
      </c>
      <c r="M35" s="6">
        <f t="shared" si="13"/>
        <v>0.12507294685850925</v>
      </c>
    </row>
    <row r="36" spans="1:13">
      <c r="A36">
        <v>7.3999999999999897</v>
      </c>
      <c r="B36" s="5">
        <f t="shared" si="2"/>
        <v>-0.99999999999477174</v>
      </c>
      <c r="C36" s="13">
        <f t="shared" si="3"/>
        <v>-0.86245787168736199</v>
      </c>
      <c r="D36" s="6">
        <f t="shared" si="4"/>
        <v>-0.74600411241816444</v>
      </c>
      <c r="E36" s="5">
        <f t="shared" si="5"/>
        <v>1.1121737739853289E-10</v>
      </c>
      <c r="F36" s="13">
        <f t="shared" si="6"/>
        <v>0.12304118752130541</v>
      </c>
      <c r="G36" s="6">
        <f t="shared" si="7"/>
        <v>0.126779984959876</v>
      </c>
      <c r="H36" s="5">
        <f t="shared" si="8"/>
        <v>0.99999999999477174</v>
      </c>
      <c r="I36" s="13">
        <f t="shared" si="10"/>
        <v>0.86245787168736199</v>
      </c>
      <c r="J36" s="6">
        <f t="shared" si="11"/>
        <v>0.74600411241816444</v>
      </c>
      <c r="K36" s="5">
        <f t="shared" si="9"/>
        <v>1.1121737739853289E-10</v>
      </c>
      <c r="L36" s="13">
        <f t="shared" si="12"/>
        <v>0.12304118752130541</v>
      </c>
      <c r="M36" s="6">
        <f t="shared" si="13"/>
        <v>0.126779984959876</v>
      </c>
    </row>
    <row r="37" spans="1:13">
      <c r="A37">
        <v>7.4999999999999902</v>
      </c>
      <c r="B37" s="5">
        <f t="shared" si="2"/>
        <v>-0.9999999999586674</v>
      </c>
      <c r="C37" s="13">
        <f t="shared" si="3"/>
        <v>-0.84986444755892965</v>
      </c>
      <c r="D37" s="6">
        <f t="shared" si="4"/>
        <v>-0.73324908598678995</v>
      </c>
      <c r="E37" s="5">
        <f t="shared" si="5"/>
        <v>8.3023784227486395E-10</v>
      </c>
      <c r="F37" s="13">
        <f t="shared" si="6"/>
        <v>0.12879340922279894</v>
      </c>
      <c r="G37" s="6">
        <f t="shared" si="7"/>
        <v>0.12828731181439382</v>
      </c>
      <c r="H37" s="5">
        <f t="shared" si="8"/>
        <v>0.9999999999586674</v>
      </c>
      <c r="I37" s="13">
        <f t="shared" si="10"/>
        <v>0.84986444755892965</v>
      </c>
      <c r="J37" s="6">
        <f t="shared" si="11"/>
        <v>0.73324908598678995</v>
      </c>
      <c r="K37" s="5">
        <f t="shared" si="9"/>
        <v>8.3023784227486395E-10</v>
      </c>
      <c r="L37" s="13">
        <f t="shared" si="12"/>
        <v>0.12879340922279894</v>
      </c>
      <c r="M37" s="6">
        <f t="shared" si="13"/>
        <v>0.12828731181439382</v>
      </c>
    </row>
    <row r="38" spans="1:13">
      <c r="A38">
        <v>7.5999999999999899</v>
      </c>
      <c r="B38" s="5">
        <f t="shared" si="2"/>
        <v>-0.99999999970912079</v>
      </c>
      <c r="C38" s="13">
        <f t="shared" si="3"/>
        <v>-0.8367065243427112</v>
      </c>
      <c r="D38" s="6">
        <f t="shared" si="4"/>
        <v>-0.72035327551132966</v>
      </c>
      <c r="E38" s="5">
        <f t="shared" si="5"/>
        <v>5.5108916301154887E-9</v>
      </c>
      <c r="F38" s="13">
        <f t="shared" si="6"/>
        <v>0.13432567700104175</v>
      </c>
      <c r="G38" s="6">
        <f t="shared" si="7"/>
        <v>0.12959590443345714</v>
      </c>
      <c r="H38" s="5">
        <f t="shared" si="8"/>
        <v>0.99999999970912079</v>
      </c>
      <c r="I38" s="13">
        <f t="shared" si="10"/>
        <v>0.8367065243427112</v>
      </c>
      <c r="J38" s="6">
        <f t="shared" si="11"/>
        <v>0.72035327551132966</v>
      </c>
      <c r="K38" s="5">
        <f t="shared" si="9"/>
        <v>5.5108916301154887E-9</v>
      </c>
      <c r="L38" s="13">
        <f t="shared" si="12"/>
        <v>0.13432567700104175</v>
      </c>
      <c r="M38" s="6">
        <f t="shared" si="13"/>
        <v>0.12959590443345714</v>
      </c>
    </row>
    <row r="39" spans="1:13">
      <c r="A39">
        <v>7.6999999999999904</v>
      </c>
      <c r="B39" s="5">
        <f t="shared" si="2"/>
        <v>-0.99999999816976304</v>
      </c>
      <c r="C39" s="13">
        <f t="shared" si="3"/>
        <v>-0.82300770312339089</v>
      </c>
      <c r="D39" s="6">
        <f t="shared" si="4"/>
        <v>-0.70733646846979559</v>
      </c>
      <c r="E39" s="5">
        <f t="shared" si="5"/>
        <v>3.2664547932260118E-8</v>
      </c>
      <c r="F39" s="13">
        <f t="shared" si="6"/>
        <v>0.13960630621172956</v>
      </c>
      <c r="G39" s="6">
        <f t="shared" si="7"/>
        <v>0.13070762303412295</v>
      </c>
      <c r="H39" s="5">
        <f t="shared" si="8"/>
        <v>0.99999999816976304</v>
      </c>
      <c r="I39" s="13">
        <f t="shared" si="10"/>
        <v>0.82300770312339089</v>
      </c>
      <c r="J39" s="6">
        <f t="shared" si="11"/>
        <v>0.70733646846979559</v>
      </c>
      <c r="K39" s="5">
        <f t="shared" si="9"/>
        <v>3.2664547932260118E-8</v>
      </c>
      <c r="L39" s="13">
        <f t="shared" si="12"/>
        <v>0.13960630621172956</v>
      </c>
      <c r="M39" s="6">
        <f t="shared" si="13"/>
        <v>0.13070762303412295</v>
      </c>
    </row>
    <row r="40" spans="1:13">
      <c r="A40">
        <v>7.7999999999999901</v>
      </c>
      <c r="B40" s="5">
        <f t="shared" si="2"/>
        <v>-0.9999999896607441</v>
      </c>
      <c r="C40" s="13">
        <f t="shared" si="3"/>
        <v>-0.80879462031456018</v>
      </c>
      <c r="D40" s="6">
        <f t="shared" si="4"/>
        <v>-0.69421822511690512</v>
      </c>
      <c r="E40" s="5">
        <f t="shared" si="5"/>
        <v>1.7359141171001718E-7</v>
      </c>
      <c r="F40" s="13">
        <f t="shared" si="6"/>
        <v>0.14460631683445727</v>
      </c>
      <c r="G40" s="6">
        <f t="shared" si="7"/>
        <v>0.13162513994354325</v>
      </c>
      <c r="H40" s="5">
        <f t="shared" si="8"/>
        <v>0.9999999896607441</v>
      </c>
      <c r="I40" s="13">
        <f t="shared" si="10"/>
        <v>0.80879462031456018</v>
      </c>
      <c r="J40" s="6">
        <f t="shared" si="11"/>
        <v>0.69421822511690512</v>
      </c>
      <c r="K40" s="5">
        <f t="shared" si="9"/>
        <v>1.7359141171001718E-7</v>
      </c>
      <c r="L40" s="13">
        <f t="shared" si="12"/>
        <v>0.14460631683445727</v>
      </c>
      <c r="M40" s="6">
        <f t="shared" si="13"/>
        <v>0.13162513994354325</v>
      </c>
    </row>
    <row r="41" spans="1:13">
      <c r="A41">
        <v>7.8999999999999897</v>
      </c>
      <c r="B41" s="5">
        <f t="shared" si="2"/>
        <v>-0.99999994735029196</v>
      </c>
      <c r="C41" s="13">
        <f t="shared" si="3"/>
        <v>-0.79409666553891789</v>
      </c>
      <c r="D41" s="6">
        <f t="shared" si="4"/>
        <v>-0.68101780085476582</v>
      </c>
      <c r="E41" s="5">
        <f t="shared" si="5"/>
        <v>8.3034428209951581E-7</v>
      </c>
      <c r="F41" s="13">
        <f t="shared" si="6"/>
        <v>0.14929965746282453</v>
      </c>
      <c r="G41" s="6">
        <f t="shared" si="7"/>
        <v>0.13235186793924877</v>
      </c>
      <c r="H41" s="5">
        <f t="shared" si="8"/>
        <v>0.99999994735029196</v>
      </c>
      <c r="I41" s="13">
        <f t="shared" si="10"/>
        <v>0.79409666553891789</v>
      </c>
      <c r="J41" s="6">
        <f t="shared" si="11"/>
        <v>0.68101780085476582</v>
      </c>
      <c r="K41" s="5">
        <f t="shared" si="9"/>
        <v>8.3034428209951581E-7</v>
      </c>
      <c r="L41" s="13">
        <f t="shared" si="12"/>
        <v>0.14929965746282453</v>
      </c>
      <c r="M41" s="6">
        <f t="shared" si="13"/>
        <v>0.13235186793924877</v>
      </c>
    </row>
    <row r="42" spans="1:13">
      <c r="A42">
        <v>7.9999999999999902</v>
      </c>
      <c r="B42" s="5">
        <f t="shared" si="2"/>
        <v>-0.9999997573974716</v>
      </c>
      <c r="C42" s="13">
        <f t="shared" si="3"/>
        <v>-0.77894567984718521</v>
      </c>
      <c r="D42" s="6">
        <f t="shared" si="4"/>
        <v>-0.66775407576474721</v>
      </c>
      <c r="E42" s="5">
        <f t="shared" si="5"/>
        <v>3.5881684243373381E-6</v>
      </c>
      <c r="F42" s="13">
        <f t="shared" si="6"/>
        <v>0.15366337467357827</v>
      </c>
      <c r="G42" s="6">
        <f t="shared" si="7"/>
        <v>0.13289188880715924</v>
      </c>
      <c r="H42" s="5">
        <f t="shared" si="8"/>
        <v>0.9999997573974716</v>
      </c>
      <c r="I42" s="13">
        <f t="shared" si="10"/>
        <v>0.77894567984718521</v>
      </c>
      <c r="J42" s="6">
        <f t="shared" si="11"/>
        <v>0.66775407576474721</v>
      </c>
      <c r="K42" s="5">
        <f t="shared" si="9"/>
        <v>3.5881684243373381E-6</v>
      </c>
      <c r="L42" s="13">
        <f t="shared" si="12"/>
        <v>0.15366337467357827</v>
      </c>
      <c r="M42" s="6">
        <f t="shared" si="13"/>
        <v>0.13289188880715924</v>
      </c>
    </row>
    <row r="43" spans="1:13">
      <c r="A43">
        <v>8.0999999999999908</v>
      </c>
      <c r="B43" s="5">
        <f t="shared" si="2"/>
        <v>-0.99999898470814763</v>
      </c>
      <c r="C43" s="13">
        <f t="shared" si="3"/>
        <v>-0.76337563968026834</v>
      </c>
      <c r="D43" s="6">
        <f t="shared" si="4"/>
        <v>-0.65444549124377338</v>
      </c>
      <c r="E43" s="5">
        <f t="shared" si="5"/>
        <v>1.4057472684981728E-5</v>
      </c>
      <c r="F43" s="13">
        <f t="shared" si="6"/>
        <v>0.15767772909597971</v>
      </c>
      <c r="G43" s="6">
        <f t="shared" si="7"/>
        <v>0.1332498828012332</v>
      </c>
      <c r="H43" s="5">
        <f t="shared" si="8"/>
        <v>0.99999898470814763</v>
      </c>
      <c r="I43" s="13">
        <f t="shared" si="10"/>
        <v>0.76337563968026834</v>
      </c>
      <c r="J43" s="6">
        <f t="shared" si="11"/>
        <v>0.65444549124377338</v>
      </c>
      <c r="K43" s="5">
        <f t="shared" si="9"/>
        <v>1.4057472684981728E-5</v>
      </c>
      <c r="L43" s="13">
        <f t="shared" si="12"/>
        <v>0.15767772909597971</v>
      </c>
      <c r="M43" s="6">
        <f t="shared" si="13"/>
        <v>0.1332498828012332</v>
      </c>
    </row>
    <row r="44" spans="1:13">
      <c r="A44">
        <v>8.1999999999999904</v>
      </c>
      <c r="B44" s="5">
        <f t="shared" si="2"/>
        <v>-0.99999612718495645</v>
      </c>
      <c r="C44" s="13">
        <f t="shared" si="3"/>
        <v>-0.74742233179871598</v>
      </c>
      <c r="D44" s="6">
        <f t="shared" si="4"/>
        <v>-0.6411099936246033</v>
      </c>
      <c r="E44" s="5">
        <f t="shared" si="5"/>
        <v>5.009904116844239E-5</v>
      </c>
      <c r="F44" s="13">
        <f t="shared" si="6"/>
        <v>0.16132626044350837</v>
      </c>
      <c r="G44" s="6">
        <f t="shared" si="7"/>
        <v>0.13343105959471746</v>
      </c>
      <c r="H44" s="5">
        <f t="shared" si="8"/>
        <v>0.99999612718495645</v>
      </c>
      <c r="I44" s="13">
        <f t="shared" si="10"/>
        <v>0.74742233179871598</v>
      </c>
      <c r="J44" s="6">
        <f t="shared" si="11"/>
        <v>0.6411099936246033</v>
      </c>
      <c r="K44" s="5">
        <f t="shared" si="9"/>
        <v>5.009904116844239E-5</v>
      </c>
      <c r="L44" s="13">
        <f t="shared" si="12"/>
        <v>0.16132626044350837</v>
      </c>
      <c r="M44" s="6">
        <f t="shared" si="13"/>
        <v>0.13343105959471746</v>
      </c>
    </row>
    <row r="45" spans="1:13">
      <c r="A45">
        <v>8.2999999999999901</v>
      </c>
      <c r="B45" s="5">
        <f t="shared" si="2"/>
        <v>-0.99998648885148178</v>
      </c>
      <c r="C45" s="13">
        <f t="shared" si="3"/>
        <v>-0.73112302413689489</v>
      </c>
      <c r="D45" s="6">
        <f t="shared" si="4"/>
        <v>-0.62776498460518215</v>
      </c>
      <c r="E45" s="5">
        <f t="shared" si="5"/>
        <v>1.6294598850439054E-4</v>
      </c>
      <c r="F45" s="13">
        <f t="shared" si="6"/>
        <v>0.16459580455202238</v>
      </c>
      <c r="G45" s="6">
        <f t="shared" si="7"/>
        <v>0.13344109122390541</v>
      </c>
      <c r="H45" s="5">
        <f t="shared" si="8"/>
        <v>0.99998648885148178</v>
      </c>
      <c r="I45" s="13">
        <f t="shared" si="10"/>
        <v>0.73112302413689489</v>
      </c>
      <c r="J45" s="6">
        <f t="shared" si="11"/>
        <v>0.62776498460518215</v>
      </c>
      <c r="K45" s="5">
        <f t="shared" si="9"/>
        <v>1.6294598850439054E-4</v>
      </c>
      <c r="L45" s="13">
        <f t="shared" si="12"/>
        <v>0.16459580455202238</v>
      </c>
      <c r="M45" s="6">
        <f t="shared" si="13"/>
        <v>0.13344109122390541</v>
      </c>
    </row>
    <row r="46" spans="1:13">
      <c r="A46">
        <v>8.3999999999999897</v>
      </c>
      <c r="B46" s="5">
        <f t="shared" si="2"/>
        <v>-0.99995674593543715</v>
      </c>
      <c r="C46" s="13">
        <f t="shared" si="3"/>
        <v>-0.71451613720238649</v>
      </c>
      <c r="D46" s="6">
        <f t="shared" si="4"/>
        <v>-0.61442727826626431</v>
      </c>
      <c r="E46" s="5">
        <f t="shared" si="5"/>
        <v>4.8517031033878358E-4</v>
      </c>
      <c r="F46" s="13">
        <f t="shared" si="6"/>
        <v>0.16747646609215394</v>
      </c>
      <c r="G46" s="6">
        <f t="shared" si="7"/>
        <v>0.13328604744182238</v>
      </c>
      <c r="H46" s="5">
        <f t="shared" si="8"/>
        <v>0.99995674593543715</v>
      </c>
      <c r="I46" s="13">
        <f t="shared" si="10"/>
        <v>0.71451613720238649</v>
      </c>
      <c r="J46" s="6">
        <f t="shared" si="11"/>
        <v>0.61442727826626431</v>
      </c>
      <c r="K46" s="5">
        <f t="shared" si="9"/>
        <v>4.8517031033878358E-4</v>
      </c>
      <c r="L46" s="13">
        <f t="shared" si="12"/>
        <v>0.16747646609215394</v>
      </c>
      <c r="M46" s="6">
        <f t="shared" si="13"/>
        <v>0.13328604744182238</v>
      </c>
    </row>
    <row r="47" spans="1:13">
      <c r="A47">
        <v>8.4999999999999893</v>
      </c>
      <c r="B47" s="5">
        <f t="shared" si="2"/>
        <v>-0.99987252496670254</v>
      </c>
      <c r="C47" s="13">
        <f t="shared" si="3"/>
        <v>-0.69764092024958257</v>
      </c>
      <c r="D47" s="6">
        <f t="shared" si="4"/>
        <v>-0.60111306441870327</v>
      </c>
      <c r="E47" s="5">
        <f t="shared" si="5"/>
        <v>1.3263809063425575E-3</v>
      </c>
      <c r="F47" s="13">
        <f t="shared" si="6"/>
        <v>0.16996155109407421</v>
      </c>
      <c r="G47" s="6">
        <f t="shared" si="7"/>
        <v>0.1329723338217563</v>
      </c>
      <c r="H47" s="5">
        <f t="shared" si="8"/>
        <v>0.99987252496670254</v>
      </c>
      <c r="I47" s="13">
        <f t="shared" si="10"/>
        <v>0.69764092024958257</v>
      </c>
      <c r="J47" s="6">
        <f t="shared" si="11"/>
        <v>0.60111306441870327</v>
      </c>
      <c r="K47" s="5">
        <f t="shared" si="9"/>
        <v>1.3263809063425575E-3</v>
      </c>
      <c r="L47" s="13">
        <f t="shared" si="12"/>
        <v>0.16996155109407421</v>
      </c>
      <c r="M47" s="6">
        <f t="shared" si="13"/>
        <v>0.1329723338217563</v>
      </c>
    </row>
    <row r="48" spans="1:13">
      <c r="A48">
        <v>8.5999999999999908</v>
      </c>
      <c r="B48" s="5">
        <f t="shared" si="2"/>
        <v>-0.99965307059033937</v>
      </c>
      <c r="C48" s="13">
        <f t="shared" si="3"/>
        <v>-0.68053713602518762</v>
      </c>
      <c r="D48" s="6">
        <f t="shared" si="4"/>
        <v>-0.58783787799141995</v>
      </c>
      <c r="E48" s="5">
        <f t="shared" si="5"/>
        <v>3.3388663789269122E-3</v>
      </c>
      <c r="F48" s="13">
        <f t="shared" si="6"/>
        <v>0.17204746374846974</v>
      </c>
      <c r="G48" s="6">
        <f t="shared" si="7"/>
        <v>0.13250663287930717</v>
      </c>
      <c r="H48" s="5">
        <f t="shared" si="8"/>
        <v>0.99965307059033937</v>
      </c>
      <c r="I48" s="13">
        <f t="shared" si="10"/>
        <v>0.68053713602518762</v>
      </c>
      <c r="J48" s="6">
        <f t="shared" si="11"/>
        <v>0.58783787799141995</v>
      </c>
      <c r="K48" s="5">
        <f t="shared" si="9"/>
        <v>3.3388663789269122E-3</v>
      </c>
      <c r="L48" s="13">
        <f t="shared" si="12"/>
        <v>0.17204746374846974</v>
      </c>
      <c r="M48" s="6">
        <f t="shared" si="13"/>
        <v>0.13250663287930717</v>
      </c>
    </row>
    <row r="49" spans="1:13">
      <c r="A49">
        <v>8.6999999999999904</v>
      </c>
      <c r="B49" s="5">
        <f t="shared" si="2"/>
        <v>-0.99912543127303854</v>
      </c>
      <c r="C49" s="13">
        <f t="shared" si="3"/>
        <v>-0.66324475742627609</v>
      </c>
      <c r="D49" s="6">
        <f t="shared" si="4"/>
        <v>-0.57461657414749667</v>
      </c>
      <c r="E49" s="5">
        <f t="shared" si="5"/>
        <v>7.7601228328033388E-3</v>
      </c>
      <c r="F49" s="13">
        <f t="shared" si="6"/>
        <v>0.1737335721400064</v>
      </c>
      <c r="G49" s="6">
        <f t="shared" si="7"/>
        <v>0.13189584841674021</v>
      </c>
      <c r="H49" s="5">
        <f t="shared" si="8"/>
        <v>0.99912543127303854</v>
      </c>
      <c r="I49" s="13">
        <f t="shared" si="10"/>
        <v>0.66324475742627609</v>
      </c>
      <c r="J49" s="6">
        <f t="shared" si="11"/>
        <v>0.57461657414749667</v>
      </c>
      <c r="K49" s="5">
        <f t="shared" si="9"/>
        <v>7.7601228328033388E-3</v>
      </c>
      <c r="L49" s="13">
        <f t="shared" si="12"/>
        <v>0.1737335721400064</v>
      </c>
      <c r="M49" s="6">
        <f t="shared" si="13"/>
        <v>0.13189584841674021</v>
      </c>
    </row>
    <row r="50" spans="1:13">
      <c r="A50">
        <v>8.7999999999999901</v>
      </c>
      <c r="B50" s="5">
        <f t="shared" si="2"/>
        <v>-0.99795179795162092</v>
      </c>
      <c r="C50" s="13">
        <f t="shared" si="3"/>
        <v>-0.64580367894135815</v>
      </c>
      <c r="D50" s="6">
        <f t="shared" si="4"/>
        <v>-0.56146330879844031</v>
      </c>
      <c r="E50" s="5">
        <f t="shared" si="5"/>
        <v>1.6695922479297833E-2</v>
      </c>
      <c r="F50" s="13">
        <f t="shared" si="6"/>
        <v>0.17502204764202411</v>
      </c>
      <c r="G50" s="6">
        <f t="shared" si="7"/>
        <v>0.13114705323487807</v>
      </c>
      <c r="H50" s="5">
        <f t="shared" si="8"/>
        <v>0.99795179795162092</v>
      </c>
      <c r="I50" s="13">
        <f t="shared" si="10"/>
        <v>0.64580367894135815</v>
      </c>
      <c r="J50" s="6">
        <f t="shared" si="11"/>
        <v>0.56146330879844031</v>
      </c>
      <c r="K50" s="5">
        <f t="shared" si="9"/>
        <v>1.6695922479297833E-2</v>
      </c>
      <c r="L50" s="13">
        <f t="shared" si="12"/>
        <v>0.17502204764202411</v>
      </c>
      <c r="M50" s="6">
        <f t="shared" si="13"/>
        <v>0.13114705323487807</v>
      </c>
    </row>
    <row r="51" spans="1:13">
      <c r="A51">
        <v>8.8999999999999897</v>
      </c>
      <c r="B51" s="5">
        <f t="shared" si="2"/>
        <v>-0.99553066892114206</v>
      </c>
      <c r="C51" s="13">
        <f t="shared" si="3"/>
        <v>-0.6282534452728743</v>
      </c>
      <c r="D51" s="6">
        <f t="shared" si="4"/>
        <v>-0.54839152417480863</v>
      </c>
      <c r="E51" s="5">
        <f t="shared" si="5"/>
        <v>3.3335878634942959E-2</v>
      </c>
      <c r="F51" s="13">
        <f t="shared" si="6"/>
        <v>0.1759176826682203</v>
      </c>
      <c r="G51" s="6">
        <f t="shared" si="7"/>
        <v>0.13026744030543194</v>
      </c>
      <c r="H51" s="5">
        <f t="shared" si="8"/>
        <v>0.99553066892114206</v>
      </c>
      <c r="I51" s="13">
        <f t="shared" si="10"/>
        <v>0.6282534452728743</v>
      </c>
      <c r="J51" s="6">
        <f t="shared" si="11"/>
        <v>0.54839152417480863</v>
      </c>
      <c r="K51" s="5">
        <f t="shared" si="9"/>
        <v>3.3335878634942959E-2</v>
      </c>
      <c r="L51" s="13">
        <f t="shared" si="12"/>
        <v>0.1759176826682203</v>
      </c>
      <c r="M51" s="6">
        <f t="shared" si="13"/>
        <v>0.13026744030543194</v>
      </c>
    </row>
    <row r="52" spans="1:13">
      <c r="A52">
        <v>8.9999999999999893</v>
      </c>
      <c r="B52" s="5">
        <f t="shared" si="2"/>
        <v>-0.99088724701900399</v>
      </c>
      <c r="C52" s="13">
        <f t="shared" si="3"/>
        <v>-0.61063299907542778</v>
      </c>
      <c r="D52" s="6">
        <f t="shared" si="4"/>
        <v>-0.53541393910446122</v>
      </c>
      <c r="E52" s="5">
        <f t="shared" si="5"/>
        <v>6.1917964997344629E-2</v>
      </c>
      <c r="F52" s="13">
        <f t="shared" si="6"/>
        <v>0.17642769135374078</v>
      </c>
      <c r="G52" s="6">
        <f t="shared" si="7"/>
        <v>0.12926427745034497</v>
      </c>
      <c r="H52" s="5">
        <f t="shared" si="8"/>
        <v>0.99088724701900399</v>
      </c>
      <c r="I52" s="13">
        <f t="shared" si="10"/>
        <v>0.61063299907542778</v>
      </c>
      <c r="J52" s="6">
        <f t="shared" si="11"/>
        <v>0.53541393910446122</v>
      </c>
      <c r="K52" s="5">
        <f t="shared" si="9"/>
        <v>6.1917964997344629E-2</v>
      </c>
      <c r="L52" s="13">
        <f t="shared" si="12"/>
        <v>0.17642769135374078</v>
      </c>
      <c r="M52" s="6">
        <f t="shared" si="13"/>
        <v>0.12926427745034497</v>
      </c>
    </row>
    <row r="53" spans="1:13">
      <c r="A53">
        <v>9.0999999999999908</v>
      </c>
      <c r="B53" s="5">
        <f t="shared" si="2"/>
        <v>-0.98258880944085947</v>
      </c>
      <c r="C53" s="13">
        <f t="shared" si="3"/>
        <v>-0.59298044929619498</v>
      </c>
      <c r="D53" s="6">
        <f t="shared" si="4"/>
        <v>-0.52254254364712205</v>
      </c>
      <c r="E53" s="5">
        <f t="shared" si="5"/>
        <v>0.10723257666752969</v>
      </c>
      <c r="F53" s="13">
        <f t="shared" si="6"/>
        <v>0.17656149753953451</v>
      </c>
      <c r="G53" s="6">
        <f t="shared" si="7"/>
        <v>0.12814486553414103</v>
      </c>
      <c r="H53" s="5">
        <f t="shared" si="8"/>
        <v>0.98258880944085947</v>
      </c>
      <c r="I53" s="13">
        <f t="shared" si="10"/>
        <v>0.59298044929619498</v>
      </c>
      <c r="J53" s="6">
        <f t="shared" si="11"/>
        <v>0.52254254364712205</v>
      </c>
      <c r="K53" s="5">
        <f t="shared" si="9"/>
        <v>0.10723257666752969</v>
      </c>
      <c r="L53" s="13">
        <f t="shared" si="12"/>
        <v>0.17656149753953451</v>
      </c>
      <c r="M53" s="6">
        <f t="shared" si="13"/>
        <v>0.12814486553414103</v>
      </c>
    </row>
    <row r="54" spans="1:13">
      <c r="A54">
        <v>9.1999999999999904</v>
      </c>
      <c r="B54" s="5">
        <f t="shared" si="2"/>
        <v>-0.96873859294031583</v>
      </c>
      <c r="C54" s="13">
        <f t="shared" si="3"/>
        <v>-0.57533286117907889</v>
      </c>
      <c r="D54" s="6">
        <f t="shared" si="4"/>
        <v>-0.50978859773513974</v>
      </c>
      <c r="E54" s="5">
        <f t="shared" si="5"/>
        <v>0.17354198994276773</v>
      </c>
      <c r="F54" s="13">
        <f t="shared" si="6"/>
        <v>0.17633051417479445</v>
      </c>
      <c r="G54" s="6">
        <f t="shared" si="7"/>
        <v>0.12691650014011932</v>
      </c>
      <c r="H54" s="5">
        <f t="shared" si="8"/>
        <v>0.96873859294031583</v>
      </c>
      <c r="I54" s="13">
        <f t="shared" si="10"/>
        <v>0.57533286117907889</v>
      </c>
      <c r="J54" s="6">
        <f t="shared" si="11"/>
        <v>0.50978859773513974</v>
      </c>
      <c r="K54" s="5">
        <f t="shared" si="9"/>
        <v>0.17354198994276773</v>
      </c>
      <c r="L54" s="13">
        <f t="shared" si="12"/>
        <v>0.17633051417479445</v>
      </c>
      <c r="M54" s="6">
        <f t="shared" si="13"/>
        <v>0.12691650014011932</v>
      </c>
    </row>
    <row r="55" spans="1:13">
      <c r="A55">
        <v>9.2999999999999794</v>
      </c>
      <c r="B55" s="5">
        <f t="shared" si="2"/>
        <v>-0.94710415571673034</v>
      </c>
      <c r="C55" s="13">
        <f t="shared" si="3"/>
        <v>-0.55772606859761731</v>
      </c>
      <c r="D55" s="6">
        <f t="shared" si="4"/>
        <v>-0.49716263347479162</v>
      </c>
      <c r="E55" s="5">
        <f t="shared" si="5"/>
        <v>0.26301166244316043</v>
      </c>
      <c r="F55" s="13">
        <f t="shared" si="6"/>
        <v>0.17574791794679878</v>
      </c>
      <c r="G55" s="6">
        <f t="shared" si="7"/>
        <v>0.12558643667116831</v>
      </c>
      <c r="H55" s="5">
        <f t="shared" si="8"/>
        <v>0.94710415571673034</v>
      </c>
      <c r="I55" s="13">
        <f t="shared" si="10"/>
        <v>0.55772606859761731</v>
      </c>
      <c r="J55" s="6">
        <f t="shared" si="11"/>
        <v>0.49716263347479162</v>
      </c>
      <c r="K55" s="5">
        <f t="shared" si="9"/>
        <v>0.26301166244316043</v>
      </c>
      <c r="L55" s="13">
        <f t="shared" si="12"/>
        <v>0.17574791794679878</v>
      </c>
      <c r="M55" s="6">
        <f t="shared" si="13"/>
        <v>0.12558643667116831</v>
      </c>
    </row>
    <row r="56" spans="1:13">
      <c r="A56">
        <v>9.3999999999999808</v>
      </c>
      <c r="B56" s="5">
        <f t="shared" si="2"/>
        <v>-0.91541178716195304</v>
      </c>
      <c r="C56" s="13">
        <f t="shared" si="3"/>
        <v>-0.54019450901745669</v>
      </c>
      <c r="D56" s="6">
        <f t="shared" si="4"/>
        <v>-0.48467446076969933</v>
      </c>
      <c r="E56" s="5">
        <f t="shared" si="5"/>
        <v>0.3740477676963716</v>
      </c>
      <c r="F56" s="13">
        <f t="shared" si="6"/>
        <v>0.1748284226084868</v>
      </c>
      <c r="G56" s="6">
        <f t="shared" si="7"/>
        <v>0.1241618587906245</v>
      </c>
      <c r="H56" s="5">
        <f t="shared" si="8"/>
        <v>0.91541178716195304</v>
      </c>
      <c r="I56" s="13">
        <f t="shared" si="10"/>
        <v>0.54019450901745669</v>
      </c>
      <c r="J56" s="6">
        <f t="shared" si="11"/>
        <v>0.48467446076969933</v>
      </c>
      <c r="K56" s="5">
        <f t="shared" si="9"/>
        <v>0.3740477676963716</v>
      </c>
      <c r="L56" s="13">
        <f t="shared" si="12"/>
        <v>0.1748284226084868</v>
      </c>
      <c r="M56" s="6">
        <f t="shared" si="13"/>
        <v>0.1241618587906245</v>
      </c>
    </row>
    <row r="57" spans="1:13">
      <c r="A57">
        <v>9.4999999999999805</v>
      </c>
      <c r="B57" s="5">
        <f t="shared" si="2"/>
        <v>-0.87178620297318155</v>
      </c>
      <c r="C57" s="13">
        <f t="shared" si="3"/>
        <v>-0.52277108106008974</v>
      </c>
      <c r="D57" s="6">
        <f t="shared" si="4"/>
        <v>-0.47233317593749213</v>
      </c>
      <c r="E57" s="5">
        <f t="shared" si="5"/>
        <v>0.50016774180358659</v>
      </c>
      <c r="F57" s="13">
        <f t="shared" si="6"/>
        <v>0.17358805411346556</v>
      </c>
      <c r="G57" s="6">
        <f t="shared" si="7"/>
        <v>0.12264985009759818</v>
      </c>
      <c r="H57" s="5">
        <f t="shared" si="8"/>
        <v>0.87178620297318155</v>
      </c>
      <c r="I57" s="13">
        <f t="shared" si="10"/>
        <v>0.52277108106008974</v>
      </c>
      <c r="J57" s="6">
        <f t="shared" si="11"/>
        <v>0.47233317593749213</v>
      </c>
      <c r="K57" s="5">
        <f t="shared" si="9"/>
        <v>0.50016774180358659</v>
      </c>
      <c r="L57" s="13">
        <f t="shared" si="12"/>
        <v>0.17358805411346556</v>
      </c>
      <c r="M57" s="6">
        <f t="shared" si="13"/>
        <v>0.12264985009759818</v>
      </c>
    </row>
    <row r="58" spans="1:13">
      <c r="A58">
        <v>9.5999999999999801</v>
      </c>
      <c r="B58" s="5">
        <f t="shared" si="2"/>
        <v>-0.81524950627059978</v>
      </c>
      <c r="C58" s="13">
        <f t="shared" si="3"/>
        <v>-0.50548702434706005</v>
      </c>
      <c r="D58" s="6">
        <f t="shared" si="4"/>
        <v>-0.4601471730022485</v>
      </c>
      <c r="E58" s="5">
        <f t="shared" si="5"/>
        <v>0.63003296414785426</v>
      </c>
      <c r="F58" s="13">
        <f t="shared" si="6"/>
        <v>0.17204393029635853</v>
      </c>
      <c r="G58" s="6">
        <f t="shared" si="7"/>
        <v>0.12105736891414062</v>
      </c>
      <c r="H58" s="5">
        <f t="shared" si="8"/>
        <v>0.81524950627059978</v>
      </c>
      <c r="I58" s="13">
        <f t="shared" si="10"/>
        <v>0.50548702434706005</v>
      </c>
      <c r="J58" s="6">
        <f t="shared" si="11"/>
        <v>0.4601471730022485</v>
      </c>
      <c r="K58" s="5">
        <f t="shared" si="9"/>
        <v>0.63003296414785426</v>
      </c>
      <c r="L58" s="13">
        <f t="shared" si="12"/>
        <v>0.17204393029635853</v>
      </c>
      <c r="M58" s="6">
        <f t="shared" si="13"/>
        <v>0.12105736891414062</v>
      </c>
    </row>
    <row r="59" spans="1:13">
      <c r="A59">
        <v>9.6999999999999797</v>
      </c>
      <c r="B59" s="5">
        <f t="shared" si="2"/>
        <v>-0.74614336916084012</v>
      </c>
      <c r="C59" s="13">
        <f t="shared" si="3"/>
        <v>-0.48837182104882171</v>
      </c>
      <c r="D59" s="6">
        <f t="shared" si="4"/>
        <v>-0.44812415735825839</v>
      </c>
      <c r="E59" s="5">
        <f t="shared" si="5"/>
        <v>0.74896463816132197</v>
      </c>
      <c r="F59" s="13">
        <f t="shared" si="6"/>
        <v>0.17021404746263483</v>
      </c>
      <c r="G59" s="6">
        <f t="shared" si="7"/>
        <v>0.11939122604817907</v>
      </c>
      <c r="H59" s="5">
        <f t="shared" si="8"/>
        <v>0.74614336916084012</v>
      </c>
      <c r="I59" s="13">
        <f t="shared" si="10"/>
        <v>0.48837182104882171</v>
      </c>
      <c r="J59" s="6">
        <f t="shared" si="11"/>
        <v>0.44812415735825839</v>
      </c>
      <c r="K59" s="5">
        <f t="shared" si="9"/>
        <v>0.74896463816132197</v>
      </c>
      <c r="L59" s="13">
        <f t="shared" si="12"/>
        <v>0.17021404746263483</v>
      </c>
      <c r="M59" s="6">
        <f t="shared" si="13"/>
        <v>0.11939122604817907</v>
      </c>
    </row>
    <row r="60" spans="1:13">
      <c r="A60">
        <v>9.7999999999999794</v>
      </c>
      <c r="B60" s="5">
        <f t="shared" si="2"/>
        <v>-0.66633198049539411</v>
      </c>
      <c r="C60" s="13">
        <f t="shared" si="3"/>
        <v>-0.47145311834446235</v>
      </c>
      <c r="D60" s="6">
        <f t="shared" si="4"/>
        <v>-0.43627116151476364</v>
      </c>
      <c r="E60" s="5">
        <f t="shared" si="5"/>
        <v>0.84172791299643457</v>
      </c>
      <c r="F60" s="13">
        <f t="shared" si="6"/>
        <v>0.16811707588408362</v>
      </c>
      <c r="G60" s="6">
        <f t="shared" si="7"/>
        <v>0.11765806538591396</v>
      </c>
      <c r="H60" s="5">
        <f t="shared" si="8"/>
        <v>0.66633198049539411</v>
      </c>
      <c r="I60" s="13">
        <f t="shared" si="10"/>
        <v>0.47145311834446235</v>
      </c>
      <c r="J60" s="6">
        <f t="shared" si="11"/>
        <v>0.43627116151476364</v>
      </c>
      <c r="K60" s="5">
        <f t="shared" si="9"/>
        <v>0.84172791299643457</v>
      </c>
      <c r="L60" s="13">
        <f t="shared" si="12"/>
        <v>0.16811707588408362</v>
      </c>
      <c r="M60" s="6">
        <f t="shared" si="13"/>
        <v>0.11765806538591396</v>
      </c>
    </row>
    <row r="61" spans="1:13">
      <c r="A61">
        <v>9.8999999999999808</v>
      </c>
      <c r="B61" s="5">
        <f t="shared" si="2"/>
        <v>-0.57909267162547129</v>
      </c>
      <c r="C61" s="13">
        <f t="shared" si="3"/>
        <v>-0.4547566708168036</v>
      </c>
      <c r="D61" s="6">
        <f t="shared" si="4"/>
        <v>-0.42459456264636475</v>
      </c>
      <c r="E61" s="5">
        <f t="shared" si="5"/>
        <v>0.89583550994259631</v>
      </c>
      <c r="F61" s="13">
        <f t="shared" si="6"/>
        <v>0.16577216584038698</v>
      </c>
      <c r="G61" s="6">
        <f t="shared" si="7"/>
        <v>0.11586434716001703</v>
      </c>
      <c r="H61" s="5">
        <f t="shared" si="8"/>
        <v>0.57909267162547129</v>
      </c>
      <c r="I61" s="13">
        <f t="shared" si="10"/>
        <v>0.4547566708168036</v>
      </c>
      <c r="J61" s="6">
        <f t="shared" si="11"/>
        <v>0.42459456264636475</v>
      </c>
      <c r="K61" s="5">
        <f t="shared" si="9"/>
        <v>0.89583550994259631</v>
      </c>
      <c r="L61" s="13">
        <f t="shared" si="12"/>
        <v>0.16577216584038698</v>
      </c>
      <c r="M61" s="6">
        <f t="shared" si="13"/>
        <v>0.11586434716001703</v>
      </c>
    </row>
    <row r="62" spans="1:13">
      <c r="A62">
        <v>9.9999999999999805</v>
      </c>
      <c r="B62" s="5">
        <f t="shared" si="2"/>
        <v>-0.48869256375110215</v>
      </c>
      <c r="C62" s="13">
        <f t="shared" si="3"/>
        <v>-0.43830630166042639</v>
      </c>
      <c r="D62" s="6">
        <f t="shared" si="4"/>
        <v>-0.41310010168940636</v>
      </c>
      <c r="E62" s="5">
        <f t="shared" si="5"/>
        <v>0.90435262366790248</v>
      </c>
      <c r="F62" s="13">
        <f t="shared" si="6"/>
        <v>0.16319876550898496</v>
      </c>
      <c r="G62" s="6">
        <f t="shared" si="7"/>
        <v>0.114016333735154</v>
      </c>
      <c r="H62" s="5">
        <f t="shared" si="8"/>
        <v>0.48869256375110215</v>
      </c>
      <c r="I62" s="13">
        <f t="shared" si="10"/>
        <v>0.43830630166042639</v>
      </c>
      <c r="J62" s="6">
        <f t="shared" si="11"/>
        <v>0.41310010168940636</v>
      </c>
      <c r="K62" s="5">
        <f t="shared" si="9"/>
        <v>0.90435262366790248</v>
      </c>
      <c r="L62" s="13">
        <f t="shared" si="12"/>
        <v>0.16319876550898496</v>
      </c>
      <c r="M62" s="6">
        <f t="shared" si="13"/>
        <v>0.114016333735154</v>
      </c>
    </row>
    <row r="63" spans="1:13">
      <c r="A63">
        <v>10.1</v>
      </c>
      <c r="B63" s="5">
        <f>_xlfn.NORM.S.DIST((LN(A63/$E$2)+($B$2+0.5*$C$2^2)*($D$2))/($C$2*SQRT($D$2)),TRUE)-1</f>
        <v>-0.39974792239509271</v>
      </c>
      <c r="C63" s="13">
        <f t="shared" si="3"/>
        <v>-0.42212388146597557</v>
      </c>
      <c r="D63" s="6">
        <f t="shared" si="4"/>
        <v>-0.40179290374064713</v>
      </c>
      <c r="E63" s="5">
        <f t="shared" si="5"/>
        <v>0.86732425541738933</v>
      </c>
      <c r="F63" s="13">
        <f t="shared" si="6"/>
        <v>0.16041645168862287</v>
      </c>
      <c r="G63" s="6">
        <f t="shared" si="7"/>
        <v>0.11212007774976133</v>
      </c>
      <c r="H63" s="5">
        <f t="shared" si="8"/>
        <v>0.39974792239509271</v>
      </c>
      <c r="I63" s="13">
        <f t="shared" si="10"/>
        <v>0.42212388146597557</v>
      </c>
      <c r="J63" s="6">
        <f t="shared" si="11"/>
        <v>0.40179290374064713</v>
      </c>
      <c r="K63" s="5">
        <f t="shared" si="9"/>
        <v>0.86732425541738933</v>
      </c>
      <c r="L63" s="13">
        <f t="shared" si="12"/>
        <v>0.16041645168862287</v>
      </c>
      <c r="M63" s="6">
        <f t="shared" si="13"/>
        <v>0.11212007774976133</v>
      </c>
    </row>
    <row r="64" spans="1:13">
      <c r="A64">
        <v>10.199999999999999</v>
      </c>
      <c r="B64" s="5">
        <f t="shared" si="2"/>
        <v>-0.31652843680690967</v>
      </c>
      <c r="C64" s="13">
        <f t="shared" si="3"/>
        <v>-0.40622932326041938</v>
      </c>
      <c r="D64" s="6">
        <f t="shared" si="4"/>
        <v>-0.39067749953069342</v>
      </c>
      <c r="E64" s="5">
        <f t="shared" si="5"/>
        <v>0.79143632390967289</v>
      </c>
      <c r="F64" s="13">
        <f t="shared" si="6"/>
        <v>0.15744477404956786</v>
      </c>
      <c r="G64" s="6">
        <f t="shared" si="7"/>
        <v>0.11018141245235054</v>
      </c>
      <c r="H64" s="5">
        <f t="shared" si="8"/>
        <v>0.31652843680690967</v>
      </c>
      <c r="I64" s="13">
        <f t="shared" si="10"/>
        <v>0.40622932326041938</v>
      </c>
      <c r="J64" s="6">
        <f t="shared" si="11"/>
        <v>0.39067749953069342</v>
      </c>
      <c r="K64" s="5">
        <f t="shared" si="9"/>
        <v>0.79143632390967289</v>
      </c>
      <c r="L64" s="13">
        <f t="shared" si="12"/>
        <v>0.15744477404956786</v>
      </c>
      <c r="M64" s="6">
        <f t="shared" si="13"/>
        <v>0.11018141245235054</v>
      </c>
    </row>
    <row r="65" spans="1:13">
      <c r="A65">
        <v>10.3</v>
      </c>
      <c r="B65" s="5">
        <f t="shared" si="2"/>
        <v>-0.2423766546793007</v>
      </c>
      <c r="C65" s="13">
        <f t="shared" si="3"/>
        <v>-0.39064059242709526</v>
      </c>
      <c r="D65" s="6">
        <f t="shared" si="4"/>
        <v>-0.37975784776075616</v>
      </c>
      <c r="E65" s="5">
        <f t="shared" si="5"/>
        <v>0.68813627387132248</v>
      </c>
      <c r="F65" s="13">
        <f t="shared" si="6"/>
        <v>0.15430311333740901</v>
      </c>
      <c r="G65" s="6">
        <f t="shared" si="7"/>
        <v>0.10820594407159988</v>
      </c>
      <c r="H65" s="5">
        <f t="shared" si="8"/>
        <v>0.2423766546793007</v>
      </c>
      <c r="I65" s="13">
        <f t="shared" si="10"/>
        <v>0.39064059242709526</v>
      </c>
      <c r="J65" s="6">
        <f t="shared" si="11"/>
        <v>0.37975784776075616</v>
      </c>
      <c r="K65" s="5">
        <f t="shared" si="9"/>
        <v>0.68813627387132248</v>
      </c>
      <c r="L65" s="13">
        <f t="shared" si="12"/>
        <v>0.15430311333740901</v>
      </c>
      <c r="M65" s="6">
        <f t="shared" si="13"/>
        <v>0.10820594407159988</v>
      </c>
    </row>
    <row r="66" spans="1:13">
      <c r="A66">
        <v>10.4</v>
      </c>
      <c r="B66" s="5">
        <f t="shared" si="2"/>
        <v>-0.17936453859237156</v>
      </c>
      <c r="C66" s="13">
        <f t="shared" si="3"/>
        <v>-0.37537373009896091</v>
      </c>
      <c r="D66" s="6">
        <f t="shared" si="4"/>
        <v>-0.36903735810734373</v>
      </c>
      <c r="E66" s="5">
        <f t="shared" si="5"/>
        <v>0.5709100339686316</v>
      </c>
      <c r="F66" s="13">
        <f t="shared" si="6"/>
        <v>0.15101055371878272</v>
      </c>
      <c r="G66" s="6">
        <f t="shared" si="7"/>
        <v>0.10619904606191237</v>
      </c>
      <c r="H66" s="5">
        <f t="shared" si="8"/>
        <v>0.17936453859237156</v>
      </c>
      <c r="I66" s="13">
        <f t="shared" si="10"/>
        <v>0.37537373009896091</v>
      </c>
      <c r="J66" s="6">
        <f t="shared" si="11"/>
        <v>0.36903735810734373</v>
      </c>
      <c r="K66" s="5">
        <f t="shared" si="9"/>
        <v>0.5709100339686316</v>
      </c>
      <c r="L66" s="13">
        <f t="shared" si="12"/>
        <v>0.15101055371878272</v>
      </c>
      <c r="M66" s="6">
        <f t="shared" si="13"/>
        <v>0.10619904606191237</v>
      </c>
    </row>
    <row r="67" spans="1:13">
      <c r="A67">
        <v>10.5</v>
      </c>
      <c r="B67" s="5">
        <f t="shared" si="2"/>
        <v>-0.12822867115015768</v>
      </c>
      <c r="C67" s="13">
        <f t="shared" si="3"/>
        <v>-0.36044288861029039</v>
      </c>
      <c r="D67" s="6">
        <f t="shared" si="4"/>
        <v>-0.35851891471507957</v>
      </c>
      <c r="E67" s="5">
        <f t="shared" si="5"/>
        <v>0.45256917560012999</v>
      </c>
      <c r="F67" s="13">
        <f t="shared" si="6"/>
        <v>0.14758576924659422</v>
      </c>
      <c r="G67" s="6">
        <f t="shared" si="7"/>
        <v>0.10416585506968537</v>
      </c>
      <c r="H67" s="5">
        <f t="shared" si="8"/>
        <v>0.12822867115015768</v>
      </c>
      <c r="I67" s="13">
        <f t="shared" si="10"/>
        <v>0.36044288861029039</v>
      </c>
      <c r="J67" s="6">
        <f t="shared" si="11"/>
        <v>0.35851891471507957</v>
      </c>
      <c r="K67" s="5">
        <f t="shared" si="9"/>
        <v>0.45256917560012999</v>
      </c>
      <c r="L67" s="13">
        <f t="shared" si="12"/>
        <v>0.14758576924659422</v>
      </c>
      <c r="M67" s="6">
        <f t="shared" si="13"/>
        <v>0.10416585506968537</v>
      </c>
    </row>
    <row r="68" spans="1:13">
      <c r="A68">
        <v>10.6</v>
      </c>
      <c r="B68" s="5">
        <f t="shared" si="2"/>
        <v>-8.854617448284674E-2</v>
      </c>
      <c r="C68" s="13">
        <f t="shared" si="3"/>
        <v>-0.34586037760374966</v>
      </c>
      <c r="D68" s="6">
        <f t="shared" si="4"/>
        <v>-0.34820490001313886</v>
      </c>
      <c r="E68" s="5">
        <f t="shared" si="5"/>
        <v>0.34323781730544856</v>
      </c>
      <c r="F68" s="13">
        <f t="shared" si="6"/>
        <v>0.14404692423917506</v>
      </c>
      <c r="G68" s="6">
        <f t="shared" si="7"/>
        <v>0.10211126847009815</v>
      </c>
      <c r="H68" s="5">
        <f t="shared" si="8"/>
        <v>8.854617448284674E-2</v>
      </c>
      <c r="I68" s="13">
        <f t="shared" si="10"/>
        <v>0.34586037760374966</v>
      </c>
      <c r="J68" s="6">
        <f t="shared" si="11"/>
        <v>0.34820490001313886</v>
      </c>
      <c r="K68" s="5">
        <f t="shared" si="9"/>
        <v>0.34323781730544856</v>
      </c>
      <c r="L68" s="13">
        <f t="shared" si="12"/>
        <v>0.14404692423917506</v>
      </c>
      <c r="M68" s="6">
        <f t="shared" si="13"/>
        <v>0.10211126847009815</v>
      </c>
    </row>
    <row r="69" spans="1:13">
      <c r="A69">
        <v>10.7</v>
      </c>
      <c r="B69" s="5">
        <f t="shared" si="2"/>
        <v>-5.9061438912826114E-2</v>
      </c>
      <c r="C69" s="13">
        <f t="shared" si="3"/>
        <v>-0.33163671941835515</v>
      </c>
      <c r="D69" s="6">
        <f t="shared" si="4"/>
        <v>-0.33809721870553999</v>
      </c>
      <c r="E69" s="5">
        <f t="shared" si="5"/>
        <v>0.24937178053400963</v>
      </c>
      <c r="F69" s="13">
        <f t="shared" si="6"/>
        <v>0.14041158721152558</v>
      </c>
      <c r="G69" s="6">
        <f t="shared" si="7"/>
        <v>0.10003994332955396</v>
      </c>
      <c r="H69" s="5">
        <f t="shared" si="8"/>
        <v>5.9061438912826114E-2</v>
      </c>
      <c r="I69" s="13">
        <f t="shared" si="10"/>
        <v>0.33163671941835515</v>
      </c>
      <c r="J69" s="6">
        <f t="shared" si="11"/>
        <v>0.33809721870553999</v>
      </c>
      <c r="K69" s="5">
        <f t="shared" si="9"/>
        <v>0.24937178053400963</v>
      </c>
      <c r="L69" s="13">
        <f t="shared" si="12"/>
        <v>0.14041158721152558</v>
      </c>
      <c r="M69" s="6">
        <f t="shared" si="13"/>
        <v>0.10003994332955396</v>
      </c>
    </row>
    <row r="70" spans="1:13">
      <c r="A70">
        <v>10.8</v>
      </c>
      <c r="B70" s="5">
        <f t="shared" si="2"/>
        <v>-3.8059728391909409E-2</v>
      </c>
      <c r="C70" s="13">
        <f t="shared" si="3"/>
        <v>-0.31778071242674</v>
      </c>
      <c r="D70" s="6">
        <f t="shared" si="4"/>
        <v>-0.32819732179972338</v>
      </c>
      <c r="E70" s="5">
        <f t="shared" si="5"/>
        <v>0.17376881030460092</v>
      </c>
      <c r="F70" s="13">
        <f t="shared" si="6"/>
        <v>0.13669665786621338</v>
      </c>
      <c r="G70" s="6">
        <f t="shared" si="7"/>
        <v>9.795629665486319E-2</v>
      </c>
      <c r="H70" s="5">
        <f t="shared" si="8"/>
        <v>3.8059728391909409E-2</v>
      </c>
      <c r="I70" s="13">
        <f t="shared" si="10"/>
        <v>0.31778071242674</v>
      </c>
      <c r="J70" s="6">
        <f t="shared" si="11"/>
        <v>0.32819732179972338</v>
      </c>
      <c r="K70" s="5">
        <f t="shared" si="9"/>
        <v>0.17376881030460092</v>
      </c>
      <c r="L70" s="13">
        <f t="shared" si="12"/>
        <v>0.13669665786621338</v>
      </c>
      <c r="M70" s="6">
        <f t="shared" si="13"/>
        <v>9.795629665486319E-2</v>
      </c>
    </row>
    <row r="71" spans="1:13">
      <c r="A71">
        <v>10.9</v>
      </c>
      <c r="B71" s="5">
        <f t="shared" si="2"/>
        <v>-2.3701939643554271E-2</v>
      </c>
      <c r="C71" s="13">
        <f t="shared" si="3"/>
        <v>-0.30429950104492054</v>
      </c>
      <c r="D71" s="6">
        <f t="shared" si="4"/>
        <v>-0.31850623055142568</v>
      </c>
      <c r="E71" s="5">
        <f t="shared" si="5"/>
        <v>0.11627356912623958</v>
      </c>
      <c r="F71" s="13">
        <f t="shared" si="6"/>
        <v>0.13291830654515566</v>
      </c>
      <c r="G71" s="6">
        <f t="shared" si="7"/>
        <v>9.5864506796668997E-2</v>
      </c>
      <c r="H71" s="5">
        <f t="shared" si="8"/>
        <v>2.3701939643554271E-2</v>
      </c>
      <c r="I71" s="13">
        <f t="shared" si="10"/>
        <v>0.30429950104492054</v>
      </c>
      <c r="J71" s="6">
        <f t="shared" si="11"/>
        <v>0.31850623055142568</v>
      </c>
      <c r="K71" s="5">
        <f t="shared" si="9"/>
        <v>0.11627356912623958</v>
      </c>
      <c r="L71" s="13">
        <f t="shared" si="12"/>
        <v>0.13291830654515566</v>
      </c>
      <c r="M71" s="6">
        <f t="shared" si="13"/>
        <v>9.5864506796668997E-2</v>
      </c>
    </row>
    <row r="72" spans="1:13">
      <c r="A72">
        <v>11</v>
      </c>
      <c r="B72" s="5">
        <f t="shared" si="2"/>
        <v>-1.4270132467153696E-2</v>
      </c>
      <c r="C72" s="13">
        <f t="shared" si="3"/>
        <v>-0.29119865120197985</v>
      </c>
      <c r="D72" s="6">
        <f t="shared" si="4"/>
        <v>-0.30902456021676272</v>
      </c>
      <c r="E72" s="5">
        <f t="shared" si="5"/>
        <v>7.4794534958312398E-2</v>
      </c>
      <c r="F72" s="13">
        <f t="shared" si="6"/>
        <v>0.12909192545971179</v>
      </c>
      <c r="G72" s="6">
        <f t="shared" si="7"/>
        <v>9.3768515881366185E-2</v>
      </c>
      <c r="H72" s="5">
        <f t="shared" si="8"/>
        <v>1.4270132467153696E-2</v>
      </c>
      <c r="I72" s="13">
        <f t="shared" si="10"/>
        <v>0.29119865120197985</v>
      </c>
      <c r="J72" s="6">
        <f t="shared" si="11"/>
        <v>0.30902456021676272</v>
      </c>
      <c r="K72" s="5">
        <f t="shared" si="9"/>
        <v>7.4794534958312398E-2</v>
      </c>
      <c r="L72" s="13">
        <f t="shared" si="12"/>
        <v>0.12909192545971179</v>
      </c>
      <c r="M72" s="6">
        <f t="shared" si="13"/>
        <v>9.3768515881366185E-2</v>
      </c>
    </row>
    <row r="73" spans="1:13">
      <c r="A73">
        <v>11.1</v>
      </c>
      <c r="B73" s="5">
        <f t="shared" si="2"/>
        <v>-8.3099553770779044E-3</v>
      </c>
      <c r="C73" s="13">
        <f t="shared" si="3"/>
        <v>-0.27848223012869089</v>
      </c>
      <c r="D73" s="6">
        <f t="shared" si="4"/>
        <v>-0.29975254351467984</v>
      </c>
      <c r="E73" s="5">
        <f t="shared" si="5"/>
        <v>4.6303826801638345E-2</v>
      </c>
      <c r="F73" s="13">
        <f t="shared" si="6"/>
        <v>0.12523209095340043</v>
      </c>
      <c r="G73" s="6">
        <f t="shared" si="7"/>
        <v>9.1672033152734048E-2</v>
      </c>
      <c r="H73" s="5">
        <f t="shared" si="8"/>
        <v>8.3099553770779044E-3</v>
      </c>
      <c r="I73" s="13">
        <f t="shared" si="10"/>
        <v>0.27848223012869089</v>
      </c>
      <c r="J73" s="6">
        <f t="shared" si="11"/>
        <v>0.29975254351467984</v>
      </c>
      <c r="K73" s="5">
        <f t="shared" si="9"/>
        <v>4.6303826801638345E-2</v>
      </c>
      <c r="L73" s="13">
        <f t="shared" si="12"/>
        <v>0.12523209095340043</v>
      </c>
      <c r="M73" s="6">
        <f t="shared" si="13"/>
        <v>9.1672033152734048E-2</v>
      </c>
    </row>
    <row r="74" spans="1:13">
      <c r="A74">
        <v>11.2</v>
      </c>
      <c r="B74" s="5">
        <f t="shared" si="2"/>
        <v>-4.6829613317416197E-3</v>
      </c>
      <c r="C74" s="13">
        <f t="shared" si="3"/>
        <v>-0.26615288940101289</v>
      </c>
      <c r="D74" s="6">
        <f t="shared" si="4"/>
        <v>-0.29069005371443235</v>
      </c>
      <c r="E74" s="5">
        <f t="shared" si="5"/>
        <v>2.7617517950669617E-2</v>
      </c>
      <c r="F74" s="13">
        <f t="shared" si="6"/>
        <v>0.12135253600718685</v>
      </c>
      <c r="G74" s="6">
        <f t="shared" si="7"/>
        <v>8.9578539111591443E-2</v>
      </c>
      <c r="H74" s="5">
        <f t="shared" si="8"/>
        <v>4.6829613317416197E-3</v>
      </c>
      <c r="I74" s="13">
        <f t="shared" si="10"/>
        <v>0.26615288940101289</v>
      </c>
      <c r="J74" s="6">
        <f t="shared" si="11"/>
        <v>0.29069005371443235</v>
      </c>
      <c r="K74" s="5">
        <f t="shared" si="9"/>
        <v>2.7617517950669617E-2</v>
      </c>
      <c r="L74" s="13">
        <f t="shared" si="12"/>
        <v>0.12135253600718685</v>
      </c>
      <c r="M74" s="6">
        <f t="shared" si="13"/>
        <v>8.9578539111591443E-2</v>
      </c>
    </row>
    <row r="75" spans="1:13">
      <c r="A75">
        <v>11.3</v>
      </c>
      <c r="B75" s="5">
        <f t="shared" si="2"/>
        <v>-2.5552670796594734E-3</v>
      </c>
      <c r="C75" s="13">
        <f t="shared" si="3"/>
        <v>-0.25421195025492771</v>
      </c>
      <c r="D75" s="6">
        <f t="shared" si="4"/>
        <v>-0.2818366272735896</v>
      </c>
      <c r="E75" s="5">
        <f t="shared" si="5"/>
        <v>1.5886217031122744E-2</v>
      </c>
      <c r="F75" s="13">
        <f t="shared" si="6"/>
        <v>0.11746613216968092</v>
      </c>
      <c r="G75" s="6">
        <f t="shared" si="7"/>
        <v>8.7491290348906348E-2</v>
      </c>
      <c r="H75" s="5">
        <f t="shared" si="8"/>
        <v>2.5552670796594734E-3</v>
      </c>
      <c r="I75" s="13">
        <f t="shared" si="10"/>
        <v>0.25421195025492771</v>
      </c>
      <c r="J75" s="6">
        <f t="shared" si="11"/>
        <v>0.2818366272735896</v>
      </c>
      <c r="K75" s="5">
        <f t="shared" si="9"/>
        <v>1.5886217031122744E-2</v>
      </c>
      <c r="L75" s="13">
        <f t="shared" si="12"/>
        <v>0.11746613216968092</v>
      </c>
      <c r="M75" s="6">
        <f t="shared" si="13"/>
        <v>8.7491290348906348E-2</v>
      </c>
    </row>
    <row r="76" spans="1:13">
      <c r="A76">
        <v>11.4</v>
      </c>
      <c r="B76" s="5">
        <f t="shared" si="2"/>
        <v>-1.3508333391909488E-3</v>
      </c>
      <c r="C76" s="13">
        <f t="shared" si="3"/>
        <v>-0.24265949027159484</v>
      </c>
      <c r="D76" s="6">
        <f t="shared" si="4"/>
        <v>-0.27319148596214438</v>
      </c>
      <c r="E76" s="5">
        <f t="shared" si="5"/>
        <v>8.8217986908827352E-3</v>
      </c>
      <c r="F76" s="13">
        <f t="shared" si="6"/>
        <v>0.11358488008177579</v>
      </c>
      <c r="G76" s="6">
        <f t="shared" si="7"/>
        <v>8.541332497487332E-2</v>
      </c>
      <c r="H76" s="5">
        <f t="shared" si="8"/>
        <v>1.3508333391909488E-3</v>
      </c>
      <c r="I76" s="13">
        <f t="shared" si="10"/>
        <v>0.24265949027159484</v>
      </c>
      <c r="J76" s="6">
        <f t="shared" si="11"/>
        <v>0.27319148596214438</v>
      </c>
      <c r="K76" s="5">
        <f t="shared" si="9"/>
        <v>8.8217986908827352E-3</v>
      </c>
      <c r="L76" s="13">
        <f t="shared" si="12"/>
        <v>0.11358488008177579</v>
      </c>
      <c r="M76" s="6">
        <f t="shared" si="13"/>
        <v>8.541332497487332E-2</v>
      </c>
    </row>
    <row r="77" spans="1:13">
      <c r="A77">
        <v>11.5</v>
      </c>
      <c r="B77" s="5">
        <f t="shared" ref="B77:B111" si="14">_xlfn.NORM.S.DIST((LN(A77/$E$2)+($B$2+0.5*$C$2^2)*($D$2))/($C$2*SQRT($D$2)),TRUE)-1</f>
        <v>-6.9228075040950188E-4</v>
      </c>
      <c r="C77" s="13">
        <f t="shared" ref="C77:C112" si="15">_xlfn.NORM.S.DIST((LN(A77/$E$3)+($B$3+0.5*$C$3^2)*($D$3))/($C$3*SQRT($D$3)),TRUE)-1</f>
        <v>-0.23149443061495045</v>
      </c>
      <c r="D77" s="6">
        <f t="shared" ref="D77:D112" si="16">_xlfn.NORM.S.DIST((LN(A77/$E$4)+($B$4+0.5*$C$4^2)*($D$4))/($C$4*SQRT($D$4)),TRUE)-1</f>
        <v>-0.26475355841771597</v>
      </c>
      <c r="E77" s="5">
        <f t="shared" ref="E77:E112" si="17">(1/SQRT(2*PI()))*EXP(-0.5*((LN(A77/$E$2)+($B$2+0.5*$C$2^2)*($D$2))/($C$2*SQRT($D$2)))^2)/(A77*$C$2*SQRT($D$2))</f>
        <v>4.7338367492892408E-3</v>
      </c>
      <c r="F77" s="13">
        <f t="shared" ref="F77:F112" si="18">(1/SQRT(2*PI()))*EXP(-0.5*((LN(A77/$E$3)+($B$3+0.5*$C$3^2)*($D$3))/($C$3*SQRT($D$3)))^2)/(A77*$C$3*SQRT($D$3))</f>
        <v>0.10971990776531146</v>
      </c>
      <c r="G77" s="6">
        <f t="shared" ref="G77:G112" si="19">(1/SQRT(2*PI()))*EXP(-0.5*((LN(A77/$E$4)+($B$4+0.5*$C$4^2)*($D$4))/($C$4*SQRT($D$4)))^2)/(A77*$C$4*SQRT($D$4))</f>
        <v>8.3347468553454124E-2</v>
      </c>
      <c r="H77" s="5">
        <f t="shared" ref="H77:H112" si="20">-B77</f>
        <v>6.9228075040950188E-4</v>
      </c>
      <c r="I77" s="13">
        <f t="shared" si="10"/>
        <v>0.23149443061495045</v>
      </c>
      <c r="J77" s="6">
        <f t="shared" si="11"/>
        <v>0.26475355841771597</v>
      </c>
      <c r="K77" s="5">
        <f t="shared" ref="K77:K112" si="21">E77</f>
        <v>4.7338367492892408E-3</v>
      </c>
      <c r="L77" s="13">
        <f t="shared" si="12"/>
        <v>0.10971990776531146</v>
      </c>
      <c r="M77" s="6">
        <f t="shared" si="13"/>
        <v>8.3347468553454124E-2</v>
      </c>
    </row>
    <row r="78" spans="1:13">
      <c r="A78">
        <v>11.6</v>
      </c>
      <c r="B78" s="5">
        <f t="shared" si="14"/>
        <v>-3.4415120652220299E-4</v>
      </c>
      <c r="C78" s="13">
        <f t="shared" si="15"/>
        <v>-0.2207146230864514</v>
      </c>
      <c r="D78" s="6">
        <f t="shared" si="16"/>
        <v>-0.25652150108554084</v>
      </c>
      <c r="E78" s="5">
        <f t="shared" si="17"/>
        <v>2.4569373525485105E-3</v>
      </c>
      <c r="F78" s="13">
        <f t="shared" si="18"/>
        <v>0.10588147585642803</v>
      </c>
      <c r="G78" s="6">
        <f t="shared" si="19"/>
        <v>8.1296340458705998E-2</v>
      </c>
      <c r="H78" s="5">
        <f t="shared" si="20"/>
        <v>3.4415120652220299E-4</v>
      </c>
      <c r="I78" s="13">
        <f t="shared" si="10"/>
        <v>0.2207146230864514</v>
      </c>
      <c r="J78" s="6">
        <f t="shared" si="11"/>
        <v>0.25652150108554084</v>
      </c>
      <c r="K78" s="5">
        <f t="shared" si="21"/>
        <v>2.4569373525485105E-3</v>
      </c>
      <c r="L78" s="13">
        <f t="shared" si="12"/>
        <v>0.10588147585642803</v>
      </c>
      <c r="M78" s="6">
        <f t="shared" si="13"/>
        <v>8.1296340458705998E-2</v>
      </c>
    </row>
    <row r="79" spans="1:13">
      <c r="A79">
        <v>11.7</v>
      </c>
      <c r="B79" s="5">
        <f t="shared" si="14"/>
        <v>-1.6606503790961291E-4</v>
      </c>
      <c r="C79" s="13">
        <f t="shared" si="15"/>
        <v>-0.21031693634264659</v>
      </c>
      <c r="D79" s="6">
        <f t="shared" si="16"/>
        <v>-0.24849371850497981</v>
      </c>
      <c r="E79" s="5">
        <f t="shared" si="17"/>
        <v>1.2345019947584369E-3</v>
      </c>
      <c r="F79" s="13">
        <f t="shared" si="18"/>
        <v>0.1020789889846162</v>
      </c>
      <c r="G79" s="6">
        <f t="shared" si="19"/>
        <v>7.9262360575854715E-2</v>
      </c>
      <c r="H79" s="5">
        <f t="shared" si="20"/>
        <v>1.6606503790961291E-4</v>
      </c>
      <c r="I79" s="13">
        <f t="shared" si="10"/>
        <v>0.21031693634264659</v>
      </c>
      <c r="J79" s="6">
        <f t="shared" si="11"/>
        <v>0.24849371850497981</v>
      </c>
      <c r="K79" s="5">
        <f t="shared" si="21"/>
        <v>1.2345019947584369E-3</v>
      </c>
      <c r="L79" s="13">
        <f t="shared" si="12"/>
        <v>0.1020789889846162</v>
      </c>
      <c r="M79" s="6">
        <f t="shared" si="13"/>
        <v>7.9262360575854715E-2</v>
      </c>
    </row>
    <row r="80" spans="1:13">
      <c r="A80">
        <v>11.8</v>
      </c>
      <c r="B80" s="5">
        <f t="shared" si="14"/>
        <v>-7.7829830500752983E-5</v>
      </c>
      <c r="C80" s="13">
        <f t="shared" si="15"/>
        <v>-0.20029734069981764</v>
      </c>
      <c r="D80" s="6">
        <f t="shared" si="16"/>
        <v>-0.24066838291164661</v>
      </c>
      <c r="E80" s="5">
        <f t="shared" si="17"/>
        <v>6.0101622994920909E-4</v>
      </c>
      <c r="F80" s="13">
        <f t="shared" si="18"/>
        <v>9.8321012526459042E-2</v>
      </c>
      <c r="G80" s="6">
        <f t="shared" si="19"/>
        <v>7.7247756276474788E-2</v>
      </c>
      <c r="H80" s="5">
        <f t="shared" si="20"/>
        <v>7.7829830500752983E-5</v>
      </c>
      <c r="I80" s="13">
        <f t="shared" si="10"/>
        <v>0.20029734069981764</v>
      </c>
      <c r="J80" s="6">
        <f t="shared" si="11"/>
        <v>0.24066838291164661</v>
      </c>
      <c r="K80" s="5">
        <f t="shared" si="21"/>
        <v>6.0101622994920909E-4</v>
      </c>
      <c r="L80" s="13">
        <f t="shared" si="12"/>
        <v>9.8321012526459042E-2</v>
      </c>
      <c r="M80" s="6">
        <f t="shared" si="13"/>
        <v>7.7247756276474788E-2</v>
      </c>
    </row>
    <row r="81" spans="1:13">
      <c r="A81">
        <v>11.9</v>
      </c>
      <c r="B81" s="5">
        <f t="shared" si="14"/>
        <v>-3.5451138764241996E-5</v>
      </c>
      <c r="C81" s="13">
        <f t="shared" si="15"/>
        <v>-0.19065099102536998</v>
      </c>
      <c r="D81" s="6">
        <f t="shared" si="16"/>
        <v>-0.23304345313102881</v>
      </c>
      <c r="E81" s="5">
        <f t="shared" si="17"/>
        <v>2.837560364889524E-4</v>
      </c>
      <c r="F81" s="13">
        <f t="shared" si="18"/>
        <v>9.4615293997173111E-2</v>
      </c>
      <c r="G81" s="6">
        <f t="shared" si="19"/>
        <v>7.5254569603290938E-2</v>
      </c>
      <c r="H81" s="5">
        <f t="shared" si="20"/>
        <v>3.5451138764241996E-5</v>
      </c>
      <c r="I81" s="13">
        <f t="shared" si="10"/>
        <v>0.19065099102536998</v>
      </c>
      <c r="J81" s="6">
        <f t="shared" si="11"/>
        <v>0.23304345313102881</v>
      </c>
      <c r="K81" s="5">
        <f t="shared" si="21"/>
        <v>2.837560364889524E-4</v>
      </c>
      <c r="L81" s="13">
        <f t="shared" si="12"/>
        <v>9.4615293997173111E-2</v>
      </c>
      <c r="M81" s="6">
        <f t="shared" si="13"/>
        <v>7.5254569603290938E-2</v>
      </c>
    </row>
    <row r="82" spans="1:13">
      <c r="A82">
        <v>12</v>
      </c>
      <c r="B82" s="5">
        <f t="shared" si="14"/>
        <v>-1.5703870022587552E-5</v>
      </c>
      <c r="C82" s="13">
        <f t="shared" si="15"/>
        <v>-0.18137230728743514</v>
      </c>
      <c r="D82" s="6">
        <f t="shared" si="16"/>
        <v>-0.22561669274560903</v>
      </c>
      <c r="E82" s="5">
        <f t="shared" si="17"/>
        <v>1.3002439122971316E-4</v>
      </c>
      <c r="F82" s="13">
        <f t="shared" si="18"/>
        <v>9.0968788381926041E-2</v>
      </c>
      <c r="G82" s="6">
        <f t="shared" si="19"/>
        <v>7.3284664605989383E-2</v>
      </c>
      <c r="H82" s="5">
        <f t="shared" si="20"/>
        <v>1.5703870022587552E-5</v>
      </c>
      <c r="I82" s="13">
        <f t="shared" si="10"/>
        <v>0.18137230728743514</v>
      </c>
      <c r="J82" s="6">
        <f t="shared" si="11"/>
        <v>0.22561669274560903</v>
      </c>
      <c r="K82" s="5">
        <f t="shared" si="21"/>
        <v>1.3002439122971316E-4</v>
      </c>
      <c r="L82" s="13">
        <f t="shared" si="12"/>
        <v>9.0968788381926041E-2</v>
      </c>
      <c r="M82" s="6">
        <f t="shared" si="13"/>
        <v>7.3284664605989383E-2</v>
      </c>
    </row>
    <row r="83" spans="1:13">
      <c r="A83">
        <v>12.1</v>
      </c>
      <c r="B83" s="5">
        <f t="shared" si="14"/>
        <v>-6.7693916727673553E-6</v>
      </c>
      <c r="C83" s="13">
        <f t="shared" si="15"/>
        <v>-0.17245505240185732</v>
      </c>
      <c r="D83" s="6">
        <f t="shared" si="16"/>
        <v>-0.21838568752309095</v>
      </c>
      <c r="E83" s="5">
        <f t="shared" si="17"/>
        <v>5.7872280093358674E-5</v>
      </c>
      <c r="F83" s="13">
        <f t="shared" si="18"/>
        <v>8.7387686751299931E-2</v>
      </c>
      <c r="G83" s="6">
        <f t="shared" si="19"/>
        <v>7.1339734775016331E-2</v>
      </c>
      <c r="H83" s="5">
        <f t="shared" si="20"/>
        <v>6.7693916727673553E-6</v>
      </c>
      <c r="I83" s="13">
        <f t="shared" si="10"/>
        <v>0.17245505240185732</v>
      </c>
      <c r="J83" s="6">
        <f t="shared" si="11"/>
        <v>0.21838568752309095</v>
      </c>
      <c r="K83" s="5">
        <f t="shared" si="21"/>
        <v>5.7872280093358674E-5</v>
      </c>
      <c r="L83" s="13">
        <f t="shared" si="12"/>
        <v>8.7387686751299931E-2</v>
      </c>
      <c r="M83" s="6">
        <f t="shared" si="13"/>
        <v>7.1339734775016331E-2</v>
      </c>
    </row>
    <row r="84" spans="1:13">
      <c r="A84">
        <v>12.2</v>
      </c>
      <c r="B84" s="5">
        <f t="shared" si="14"/>
        <v>-2.8413856336673149E-6</v>
      </c>
      <c r="C84" s="13">
        <f t="shared" si="15"/>
        <v>-0.16389240707906538</v>
      </c>
      <c r="D84" s="6">
        <f t="shared" si="16"/>
        <v>-0.21134786209835299</v>
      </c>
      <c r="E84" s="5">
        <f t="shared" si="17"/>
        <v>2.5039000188450281E-5</v>
      </c>
      <c r="F84" s="13">
        <f t="shared" si="18"/>
        <v>8.387744755007337E-2</v>
      </c>
      <c r="G84" s="6">
        <f t="shared" si="19"/>
        <v>6.9421310525630317E-2</v>
      </c>
      <c r="H84" s="5">
        <f t="shared" si="20"/>
        <v>2.8413856336673149E-6</v>
      </c>
      <c r="I84" s="13">
        <f t="shared" si="10"/>
        <v>0.16389240707906538</v>
      </c>
      <c r="J84" s="6">
        <f t="shared" si="11"/>
        <v>0.21134786209835299</v>
      </c>
      <c r="K84" s="5">
        <f t="shared" si="21"/>
        <v>2.5039000188450281E-5</v>
      </c>
      <c r="L84" s="13">
        <f t="shared" si="12"/>
        <v>8.387744755007337E-2</v>
      </c>
      <c r="M84" s="6">
        <f t="shared" si="13"/>
        <v>6.9421310525630317E-2</v>
      </c>
    </row>
    <row r="85" spans="1:13">
      <c r="A85">
        <v>12.3</v>
      </c>
      <c r="B85" s="5">
        <f t="shared" si="14"/>
        <v>-1.1620261431977141E-6</v>
      </c>
      <c r="C85" s="13">
        <f t="shared" si="15"/>
        <v>-0.15567704143212113</v>
      </c>
      <c r="D85" s="6">
        <f t="shared" si="16"/>
        <v>-0.20450049590628561</v>
      </c>
      <c r="E85" s="5">
        <f t="shared" si="17"/>
        <v>1.053873121082351E-5</v>
      </c>
      <c r="F85" s="13">
        <f t="shared" si="18"/>
        <v>8.0442829994753259E-2</v>
      </c>
      <c r="G85" s="6">
        <f t="shared" si="19"/>
        <v>6.7530766689461771E-2</v>
      </c>
      <c r="H85" s="5">
        <f t="shared" si="20"/>
        <v>1.1620261431977141E-6</v>
      </c>
      <c r="I85" s="13">
        <f t="shared" si="10"/>
        <v>0.15567704143212113</v>
      </c>
      <c r="J85" s="6">
        <f t="shared" si="11"/>
        <v>0.20450049590628561</v>
      </c>
      <c r="K85" s="5">
        <f t="shared" si="21"/>
        <v>1.053873121082351E-5</v>
      </c>
      <c r="L85" s="13">
        <f t="shared" si="12"/>
        <v>8.0442829994753259E-2</v>
      </c>
      <c r="M85" s="6">
        <f t="shared" si="13"/>
        <v>6.7530766689461771E-2</v>
      </c>
    </row>
    <row r="86" spans="1:13">
      <c r="A86">
        <v>12.4</v>
      </c>
      <c r="B86" s="5">
        <f t="shared" si="14"/>
        <v>-4.6330859970744598E-7</v>
      </c>
      <c r="C86" s="13">
        <f t="shared" si="15"/>
        <v>-0.14780118316134327</v>
      </c>
      <c r="D86" s="6">
        <f t="shared" si="16"/>
        <v>-0.19784073836670357</v>
      </c>
      <c r="E86" s="5">
        <f t="shared" si="17"/>
        <v>4.3181635274260372E-6</v>
      </c>
      <c r="F86" s="13">
        <f t="shared" si="18"/>
        <v>7.7087929062146954E-2</v>
      </c>
      <c r="G86" s="6">
        <f t="shared" si="19"/>
        <v>6.5669329975517846E-2</v>
      </c>
      <c r="H86" s="5">
        <f t="shared" si="20"/>
        <v>4.6330859970744598E-7</v>
      </c>
      <c r="I86" s="13">
        <f t="shared" si="10"/>
        <v>0.14780118316134327</v>
      </c>
      <c r="J86" s="6">
        <f t="shared" si="11"/>
        <v>0.19784073836670357</v>
      </c>
      <c r="K86" s="5">
        <f t="shared" si="21"/>
        <v>4.3181635274260372E-6</v>
      </c>
      <c r="L86" s="13">
        <f t="shared" si="12"/>
        <v>7.7087929062146954E-2</v>
      </c>
      <c r="M86" s="6">
        <f t="shared" si="13"/>
        <v>6.5669329975517846E-2</v>
      </c>
    </row>
    <row r="87" spans="1:13">
      <c r="A87">
        <v>12.5</v>
      </c>
      <c r="B87" s="5">
        <f t="shared" si="14"/>
        <v>-1.8019914449496355E-7</v>
      </c>
      <c r="C87" s="13">
        <f t="shared" si="15"/>
        <v>-0.14025668218033815</v>
      </c>
      <c r="D87" s="6">
        <f t="shared" si="16"/>
        <v>-0.19136562332610429</v>
      </c>
      <c r="E87" s="5">
        <f t="shared" si="17"/>
        <v>1.7236703295295789E-6</v>
      </c>
      <c r="F87" s="13">
        <f t="shared" si="18"/>
        <v>7.3816211598014256E-2</v>
      </c>
      <c r="G87" s="6">
        <f t="shared" si="19"/>
        <v>6.3838086366950889E-2</v>
      </c>
      <c r="H87" s="5">
        <f t="shared" si="20"/>
        <v>1.8019914449496355E-7</v>
      </c>
      <c r="I87" s="13">
        <f t="shared" si="10"/>
        <v>0.14025668218033815</v>
      </c>
      <c r="J87" s="6">
        <f t="shared" si="11"/>
        <v>0.19136562332610429</v>
      </c>
      <c r="K87" s="5">
        <f t="shared" si="21"/>
        <v>1.7236703295295789E-6</v>
      </c>
      <c r="L87" s="13">
        <f t="shared" si="12"/>
        <v>7.3816211598014256E-2</v>
      </c>
      <c r="M87" s="6">
        <f t="shared" si="13"/>
        <v>6.3838086366950889E-2</v>
      </c>
    </row>
    <row r="88" spans="1:13">
      <c r="A88">
        <v>12.6</v>
      </c>
      <c r="B88" s="5">
        <f t="shared" si="14"/>
        <v>-6.8409664155666405E-8</v>
      </c>
      <c r="C88" s="13">
        <f t="shared" si="15"/>
        <v>-0.1330350715930575</v>
      </c>
      <c r="D88" s="6">
        <f t="shared" si="16"/>
        <v>-0.18507208276421228</v>
      </c>
      <c r="E88" s="5">
        <f t="shared" si="17"/>
        <v>6.7073270952308938E-7</v>
      </c>
      <c r="F88" s="13">
        <f t="shared" si="18"/>
        <v>7.0630553120863443E-2</v>
      </c>
      <c r="G88" s="6">
        <f t="shared" si="19"/>
        <v>6.203798842399396E-2</v>
      </c>
      <c r="H88" s="5">
        <f t="shared" si="20"/>
        <v>6.8409664155666405E-8</v>
      </c>
      <c r="I88" s="13">
        <f t="shared" si="10"/>
        <v>0.1330350715930575</v>
      </c>
      <c r="J88" s="6">
        <f t="shared" si="11"/>
        <v>0.18507208276421228</v>
      </c>
      <c r="K88" s="5">
        <f t="shared" si="21"/>
        <v>6.7073270952308938E-7</v>
      </c>
      <c r="L88" s="13">
        <f t="shared" si="12"/>
        <v>7.0630553120863443E-2</v>
      </c>
      <c r="M88" s="6">
        <f t="shared" si="13"/>
        <v>6.203798842399396E-2</v>
      </c>
    </row>
    <row r="89" spans="1:13">
      <c r="A89">
        <v>12.7</v>
      </c>
      <c r="B89" s="5">
        <f t="shared" si="14"/>
        <v>-2.5363789513122015E-8</v>
      </c>
      <c r="C89" s="13">
        <f t="shared" si="15"/>
        <v>-0.12612762497173824</v>
      </c>
      <c r="D89" s="6">
        <f t="shared" si="16"/>
        <v>-0.17895695977601034</v>
      </c>
      <c r="E89" s="5">
        <f t="shared" si="17"/>
        <v>2.5460791279548927E-7</v>
      </c>
      <c r="F89" s="13">
        <f t="shared" si="18"/>
        <v>6.7533274940757823E-2</v>
      </c>
      <c r="G89" s="6">
        <f t="shared" si="19"/>
        <v>6.0269862467258781E-2</v>
      </c>
      <c r="H89" s="5">
        <f t="shared" si="20"/>
        <v>2.5363789513122015E-8</v>
      </c>
      <c r="I89" s="13">
        <f t="shared" si="10"/>
        <v>0.12612762497173824</v>
      </c>
      <c r="J89" s="6">
        <f t="shared" si="11"/>
        <v>0.17895695977601034</v>
      </c>
      <c r="K89" s="5">
        <f t="shared" si="21"/>
        <v>2.5460791279548927E-7</v>
      </c>
      <c r="L89" s="13">
        <f t="shared" si="12"/>
        <v>6.7533274940757823E-2</v>
      </c>
      <c r="M89" s="6">
        <f t="shared" si="13"/>
        <v>6.0269862467258781E-2</v>
      </c>
    </row>
    <row r="90" spans="1:13">
      <c r="A90">
        <v>12.8</v>
      </c>
      <c r="B90" s="5">
        <f t="shared" si="14"/>
        <v>-9.1894032383521562E-9</v>
      </c>
      <c r="C90" s="13">
        <f t="shared" si="15"/>
        <v>-0.11952540992142946</v>
      </c>
      <c r="D90" s="6">
        <f t="shared" si="16"/>
        <v>-0.17301702084236703</v>
      </c>
      <c r="E90" s="5">
        <f t="shared" si="17"/>
        <v>9.4340876159101333E-8</v>
      </c>
      <c r="F90" s="13">
        <f t="shared" si="18"/>
        <v>6.4526181256166826E-2</v>
      </c>
      <c r="G90" s="6">
        <f t="shared" si="19"/>
        <v>5.8534415619103483E-2</v>
      </c>
      <c r="H90" s="5">
        <f t="shared" si="20"/>
        <v>9.1894032383521562E-9</v>
      </c>
      <c r="I90" s="13">
        <f t="shared" si="10"/>
        <v>0.11952540992142946</v>
      </c>
      <c r="J90" s="6">
        <f t="shared" si="11"/>
        <v>0.17301702084236703</v>
      </c>
      <c r="K90" s="5">
        <f t="shared" si="21"/>
        <v>9.4340876159101333E-8</v>
      </c>
      <c r="L90" s="13">
        <f t="shared" si="12"/>
        <v>6.4526181256166826E-2</v>
      </c>
      <c r="M90" s="6">
        <f t="shared" si="13"/>
        <v>5.8534415619103483E-2</v>
      </c>
    </row>
    <row r="91" spans="1:13">
      <c r="A91">
        <v>12.9</v>
      </c>
      <c r="B91" s="5">
        <f t="shared" si="14"/>
        <v>-3.255190228479421E-9</v>
      </c>
      <c r="C91" s="13">
        <f t="shared" si="15"/>
        <v>-0.11321933794841765</v>
      </c>
      <c r="D91" s="6">
        <f t="shared" si="16"/>
        <v>-0.16724896740442985</v>
      </c>
      <c r="E91" s="5">
        <f t="shared" si="17"/>
        <v>3.4143165292665818E-8</v>
      </c>
      <c r="F91" s="13">
        <f t="shared" si="18"/>
        <v>6.1610595933113479E-2</v>
      </c>
      <c r="G91" s="6">
        <f t="shared" si="19"/>
        <v>5.6832242684013247E-2</v>
      </c>
      <c r="H91" s="5">
        <f t="shared" si="20"/>
        <v>3.255190228479421E-9</v>
      </c>
      <c r="I91" s="13">
        <f t="shared" si="10"/>
        <v>0.11321933794841765</v>
      </c>
      <c r="J91" s="6">
        <f t="shared" si="11"/>
        <v>0.16724896740442985</v>
      </c>
      <c r="K91" s="5">
        <f t="shared" si="21"/>
        <v>3.4143165292665818E-8</v>
      </c>
      <c r="L91" s="13">
        <f t="shared" si="12"/>
        <v>6.1610595933113479E-2</v>
      </c>
      <c r="M91" s="6">
        <f t="shared" si="13"/>
        <v>5.6832242684013247E-2</v>
      </c>
    </row>
    <row r="92" spans="1:13">
      <c r="A92">
        <v>13</v>
      </c>
      <c r="B92" s="5">
        <f t="shared" si="14"/>
        <v>-1.1280167910854288E-9</v>
      </c>
      <c r="C92" s="13">
        <f t="shared" si="15"/>
        <v>-0.10720021067747887</v>
      </c>
      <c r="D92" s="6">
        <f t="shared" si="16"/>
        <v>-0.16164944675871173</v>
      </c>
      <c r="E92" s="5">
        <f t="shared" si="17"/>
        <v>1.2076633453851887E-8</v>
      </c>
      <c r="F92" s="13">
        <f t="shared" si="18"/>
        <v>5.8787398709889305E-2</v>
      </c>
      <c r="G92" s="6">
        <f t="shared" si="19"/>
        <v>5.5163832851913723E-2</v>
      </c>
      <c r="H92" s="5">
        <f t="shared" si="20"/>
        <v>1.1280167910854288E-9</v>
      </c>
      <c r="I92" s="13">
        <f t="shared" ref="I92:I112" si="22">-C92</f>
        <v>0.10720021067747887</v>
      </c>
      <c r="J92" s="6">
        <f t="shared" ref="J92:J112" si="23">-D92</f>
        <v>0.16164944675871173</v>
      </c>
      <c r="K92" s="5">
        <f t="shared" si="21"/>
        <v>1.2076633453851887E-8</v>
      </c>
      <c r="L92" s="13">
        <f t="shared" ref="L92:L112" si="24">F92</f>
        <v>5.8787398709889305E-2</v>
      </c>
      <c r="M92" s="6">
        <f t="shared" ref="M92:M112" si="25">G92</f>
        <v>5.5163832851913723E-2</v>
      </c>
    </row>
    <row r="93" spans="1:13">
      <c r="A93">
        <v>13.1</v>
      </c>
      <c r="B93" s="5">
        <f t="shared" si="14"/>
        <v>-3.8259029278009393E-10</v>
      </c>
      <c r="C93" s="13">
        <f t="shared" si="15"/>
        <v>-0.10145876248669539</v>
      </c>
      <c r="D93" s="6">
        <f t="shared" si="16"/>
        <v>-0.15621506229126658</v>
      </c>
      <c r="E93" s="5">
        <f t="shared" si="17"/>
        <v>4.1771584997936524E-9</v>
      </c>
      <c r="F93" s="13">
        <f t="shared" si="18"/>
        <v>5.6057060607257764E-2</v>
      </c>
      <c r="G93" s="6">
        <f t="shared" si="19"/>
        <v>5.3529576211060866E-2</v>
      </c>
      <c r="H93" s="5">
        <f t="shared" si="20"/>
        <v>3.8259029278009393E-10</v>
      </c>
      <c r="I93" s="13">
        <f t="shared" si="22"/>
        <v>0.10145876248669539</v>
      </c>
      <c r="J93" s="6">
        <f t="shared" si="23"/>
        <v>0.15621506229126658</v>
      </c>
      <c r="K93" s="5">
        <f t="shared" si="21"/>
        <v>4.1771584997936524E-9</v>
      </c>
      <c r="L93" s="13">
        <f t="shared" si="24"/>
        <v>5.6057060607257764E-2</v>
      </c>
      <c r="M93" s="6">
        <f t="shared" si="25"/>
        <v>5.3529576211060866E-2</v>
      </c>
    </row>
    <row r="94" spans="1:13">
      <c r="A94">
        <v>13.2</v>
      </c>
      <c r="B94" s="5">
        <f t="shared" si="14"/>
        <v>-1.2707357388563878E-10</v>
      </c>
      <c r="C94" s="13">
        <f t="shared" si="15"/>
        <v>-9.5985699648860279E-2</v>
      </c>
      <c r="D94" s="6">
        <f t="shared" si="16"/>
        <v>-0.15094238307056029</v>
      </c>
      <c r="E94" s="5">
        <f t="shared" si="17"/>
        <v>1.413697102350426E-9</v>
      </c>
      <c r="F94" s="13">
        <f t="shared" si="18"/>
        <v>5.3419678358232504E-2</v>
      </c>
      <c r="G94" s="6">
        <f t="shared" si="19"/>
        <v>5.1929770059636761E-2</v>
      </c>
      <c r="H94" s="5">
        <f t="shared" si="20"/>
        <v>1.2707357388563878E-10</v>
      </c>
      <c r="I94" s="13">
        <f t="shared" si="22"/>
        <v>9.5985699648860279E-2</v>
      </c>
      <c r="J94" s="6">
        <f t="shared" si="23"/>
        <v>0.15094238307056029</v>
      </c>
      <c r="K94" s="5">
        <f t="shared" si="21"/>
        <v>1.413697102350426E-9</v>
      </c>
      <c r="L94" s="13">
        <f t="shared" si="24"/>
        <v>5.3419678358232504E-2</v>
      </c>
      <c r="M94" s="6">
        <f t="shared" si="25"/>
        <v>5.1929770059636761E-2</v>
      </c>
    </row>
    <row r="95" spans="1:13">
      <c r="A95">
        <v>13.3</v>
      </c>
      <c r="B95" s="5">
        <f t="shared" si="14"/>
        <v>-4.1352143931305818E-11</v>
      </c>
      <c r="C95" s="13">
        <f t="shared" si="15"/>
        <v>-9.0771736085478727E-2</v>
      </c>
      <c r="D95" s="6">
        <f t="shared" si="16"/>
        <v>-0.14582795281961292</v>
      </c>
      <c r="E95" s="5">
        <f t="shared" si="17"/>
        <v>4.6839516318597474E-10</v>
      </c>
      <c r="F95" s="13">
        <f t="shared" si="18"/>
        <v>5.0875007703132802E-2</v>
      </c>
      <c r="G95" s="6">
        <f t="shared" si="19"/>
        <v>5.0364625007441169E-2</v>
      </c>
      <c r="H95" s="5">
        <f t="shared" si="20"/>
        <v>4.1352143931305818E-11</v>
      </c>
      <c r="I95" s="13">
        <f t="shared" si="22"/>
        <v>9.0771736085478727E-2</v>
      </c>
      <c r="J95" s="6">
        <f t="shared" si="23"/>
        <v>0.14582795281961292</v>
      </c>
      <c r="K95" s="5">
        <f t="shared" si="21"/>
        <v>4.6839516318597474E-10</v>
      </c>
      <c r="L95" s="13">
        <f t="shared" si="24"/>
        <v>5.0875007703132802E-2</v>
      </c>
      <c r="M95" s="6">
        <f t="shared" si="25"/>
        <v>5.0364625007441169E-2</v>
      </c>
    </row>
    <row r="96" spans="1:13">
      <c r="A96">
        <v>13.4</v>
      </c>
      <c r="B96" s="5">
        <f t="shared" si="14"/>
        <v>-1.3191003844781335E-11</v>
      </c>
      <c r="C96" s="13">
        <f t="shared" si="15"/>
        <v>-8.5807625853334346E-2</v>
      </c>
      <c r="D96" s="6">
        <f t="shared" si="16"/>
        <v>-0.14086829828875136</v>
      </c>
      <c r="E96" s="5">
        <f t="shared" si="17"/>
        <v>1.5201361217930504E-10</v>
      </c>
      <c r="F96" s="13">
        <f t="shared" si="18"/>
        <v>4.8422495424672335E-2</v>
      </c>
      <c r="G96" s="6">
        <f t="shared" si="19"/>
        <v>4.8834270861114498E-2</v>
      </c>
      <c r="H96" s="5">
        <f t="shared" si="20"/>
        <v>1.3191003844781335E-11</v>
      </c>
      <c r="I96" s="13">
        <f t="shared" si="22"/>
        <v>8.5807625853334346E-2</v>
      </c>
      <c r="J96" s="6">
        <f t="shared" si="23"/>
        <v>0.14086829828875136</v>
      </c>
      <c r="K96" s="5">
        <f t="shared" si="21"/>
        <v>1.5201361217930504E-10</v>
      </c>
      <c r="L96" s="13">
        <f t="shared" si="24"/>
        <v>4.8422495424672335E-2</v>
      </c>
      <c r="M96" s="6">
        <f t="shared" si="25"/>
        <v>4.8834270861114498E-2</v>
      </c>
    </row>
    <row r="97" spans="1:13">
      <c r="A97">
        <v>13.5</v>
      </c>
      <c r="B97" s="5">
        <f t="shared" si="14"/>
        <v>-4.1266989825317069E-12</v>
      </c>
      <c r="C97" s="13">
        <f t="shared" si="15"/>
        <v>-8.1084192494761065E-2</v>
      </c>
      <c r="D97" s="6">
        <f t="shared" si="16"/>
        <v>-0.1360599370508635</v>
      </c>
      <c r="E97" s="5">
        <f t="shared" si="17"/>
        <v>4.8349657668607015E-11</v>
      </c>
      <c r="F97" s="13">
        <f t="shared" si="18"/>
        <v>4.6061310024340239E-2</v>
      </c>
      <c r="G97" s="6">
        <f t="shared" si="19"/>
        <v>4.733876228817268E-2</v>
      </c>
      <c r="H97" s="5">
        <f t="shared" si="20"/>
        <v>4.1266989825317069E-12</v>
      </c>
      <c r="I97" s="13">
        <f t="shared" si="22"/>
        <v>8.1084192494761065E-2</v>
      </c>
      <c r="J97" s="6">
        <f t="shared" si="23"/>
        <v>0.1360599370508635</v>
      </c>
      <c r="K97" s="5">
        <f t="shared" si="21"/>
        <v>4.8349657668607015E-11</v>
      </c>
      <c r="L97" s="13">
        <f t="shared" si="24"/>
        <v>4.6061310024340239E-2</v>
      </c>
      <c r="M97" s="6">
        <f t="shared" si="25"/>
        <v>4.733876228817268E-2</v>
      </c>
    </row>
    <row r="98" spans="1:13">
      <c r="A98">
        <v>13.6</v>
      </c>
      <c r="B98" s="5">
        <f t="shared" si="14"/>
        <v>-1.2666534487948411E-12</v>
      </c>
      <c r="C98" s="13">
        <f t="shared" si="15"/>
        <v>-7.6592355391421063E-2</v>
      </c>
      <c r="D98" s="6">
        <f t="shared" si="16"/>
        <v>-0.13139938474144441</v>
      </c>
      <c r="E98" s="5">
        <f t="shared" si="17"/>
        <v>1.507875856735612E-11</v>
      </c>
      <c r="F98" s="13">
        <f t="shared" si="18"/>
        <v>4.3790370965348324E-2</v>
      </c>
      <c r="G98" s="6">
        <f t="shared" si="19"/>
        <v>4.5878084256792538E-2</v>
      </c>
      <c r="H98" s="5">
        <f t="shared" si="20"/>
        <v>1.2666534487948411E-12</v>
      </c>
      <c r="I98" s="13">
        <f t="shared" si="22"/>
        <v>7.6592355391421063E-2</v>
      </c>
      <c r="J98" s="6">
        <f t="shared" si="23"/>
        <v>0.13139938474144441</v>
      </c>
      <c r="K98" s="5">
        <f t="shared" si="21"/>
        <v>1.507875856735612E-11</v>
      </c>
      <c r="L98" s="13">
        <f t="shared" si="24"/>
        <v>4.3790370965348324E-2</v>
      </c>
      <c r="M98" s="6">
        <f t="shared" si="25"/>
        <v>4.5878084256792538E-2</v>
      </c>
    </row>
    <row r="99" spans="1:13">
      <c r="A99">
        <v>13.7</v>
      </c>
      <c r="B99" s="5">
        <f t="shared" si="14"/>
        <v>-3.8169467586612882E-13</v>
      </c>
      <c r="C99" s="13">
        <f t="shared" si="15"/>
        <v>-7.2323153267755846E-2</v>
      </c>
      <c r="D99" s="6">
        <f t="shared" si="16"/>
        <v>-0.12688316176594805</v>
      </c>
      <c r="E99" s="5">
        <f t="shared" si="17"/>
        <v>4.6133166921651828E-12</v>
      </c>
      <c r="F99" s="13">
        <f t="shared" si="18"/>
        <v>4.1608376429005098E-2</v>
      </c>
      <c r="G99" s="6">
        <f t="shared" si="19"/>
        <v>4.4452157249765534E-2</v>
      </c>
      <c r="H99" s="5">
        <f t="shared" si="20"/>
        <v>3.8169467586612882E-13</v>
      </c>
      <c r="I99" s="13">
        <f t="shared" si="22"/>
        <v>7.2323153267755846E-2</v>
      </c>
      <c r="J99" s="6">
        <f t="shared" si="23"/>
        <v>0.12688316176594805</v>
      </c>
      <c r="K99" s="5">
        <f t="shared" si="21"/>
        <v>4.6133166921651828E-12</v>
      </c>
      <c r="L99" s="13">
        <f t="shared" si="24"/>
        <v>4.1608376429005098E-2</v>
      </c>
      <c r="M99" s="6">
        <f t="shared" si="25"/>
        <v>4.4452157249765534E-2</v>
      </c>
    </row>
    <row r="100" spans="1:13">
      <c r="A100">
        <v>13.8</v>
      </c>
      <c r="B100" s="5">
        <f t="shared" si="14"/>
        <v>-1.1290968160437842E-13</v>
      </c>
      <c r="C100" s="13">
        <f t="shared" si="15"/>
        <v>-6.8267764994616176E-2</v>
      </c>
      <c r="D100" s="6">
        <f t="shared" si="16"/>
        <v>-0.12250779949705037</v>
      </c>
      <c r="E100" s="5">
        <f t="shared" si="17"/>
        <v>1.3853028212883945E-12</v>
      </c>
      <c r="F100" s="13">
        <f t="shared" si="18"/>
        <v>3.9513829550649027E-2</v>
      </c>
      <c r="G100" s="6">
        <f t="shared" si="19"/>
        <v>4.3060842252356263E-2</v>
      </c>
      <c r="H100" s="5">
        <f t="shared" si="20"/>
        <v>1.1290968160437842E-13</v>
      </c>
      <c r="I100" s="13">
        <f t="shared" si="22"/>
        <v>6.8267764994616176E-2</v>
      </c>
      <c r="J100" s="6">
        <f t="shared" si="23"/>
        <v>0.12250779949705037</v>
      </c>
      <c r="K100" s="5">
        <f t="shared" si="21"/>
        <v>1.3853028212883945E-12</v>
      </c>
      <c r="L100" s="13">
        <f t="shared" si="24"/>
        <v>3.9513829550649027E-2</v>
      </c>
      <c r="M100" s="6">
        <f t="shared" si="25"/>
        <v>4.3060842252356263E-2</v>
      </c>
    </row>
    <row r="101" spans="1:13">
      <c r="A101">
        <v>13.9</v>
      </c>
      <c r="B101" s="5">
        <f t="shared" si="14"/>
        <v>-3.2862601528904634E-14</v>
      </c>
      <c r="C101" s="13">
        <f t="shared" si="15"/>
        <v>-6.4417527846085232E-2</v>
      </c>
      <c r="D101" s="6">
        <f t="shared" si="16"/>
        <v>-0.11826984598439916</v>
      </c>
      <c r="E101" s="5">
        <f t="shared" si="17"/>
        <v>4.0847214210899145E-13</v>
      </c>
      <c r="F101" s="13">
        <f t="shared" si="18"/>
        <v>3.7505063118326305E-2</v>
      </c>
      <c r="G101" s="6">
        <f t="shared" si="19"/>
        <v>4.1703945514965528E-2</v>
      </c>
      <c r="H101" s="5">
        <f t="shared" si="20"/>
        <v>3.2862601528904634E-14</v>
      </c>
      <c r="I101" s="13">
        <f t="shared" si="22"/>
        <v>6.4417527846085232E-2</v>
      </c>
      <c r="J101" s="6">
        <f t="shared" si="23"/>
        <v>0.11826984598439916</v>
      </c>
      <c r="K101" s="5">
        <f t="shared" si="21"/>
        <v>4.0847214210899145E-13</v>
      </c>
      <c r="L101" s="13">
        <f t="shared" si="24"/>
        <v>3.7505063118326305E-2</v>
      </c>
      <c r="M101" s="6">
        <f t="shared" si="25"/>
        <v>4.1703945514965528E-2</v>
      </c>
    </row>
    <row r="102" spans="1:13">
      <c r="A102">
        <v>14</v>
      </c>
      <c r="B102" s="5">
        <f t="shared" si="14"/>
        <v>-9.4368957093138306E-15</v>
      </c>
      <c r="C102" s="13">
        <f t="shared" si="15"/>
        <v>-6.0763953363431433E-2</v>
      </c>
      <c r="D102" s="6">
        <f t="shared" si="16"/>
        <v>-0.11416587119928046</v>
      </c>
      <c r="E102" s="5">
        <f t="shared" si="17"/>
        <v>1.1832142009355387E-13</v>
      </c>
      <c r="F102" s="13">
        <f t="shared" si="18"/>
        <v>3.5580262732365649E-2</v>
      </c>
      <c r="G102" s="6">
        <f t="shared" si="19"/>
        <v>4.038122309252215E-2</v>
      </c>
      <c r="H102" s="5">
        <f t="shared" si="20"/>
        <v>9.4368957093138306E-15</v>
      </c>
      <c r="I102" s="13">
        <f t="shared" si="22"/>
        <v>6.0763953363431433E-2</v>
      </c>
      <c r="J102" s="6">
        <f t="shared" si="23"/>
        <v>0.11416587119928046</v>
      </c>
      <c r="K102" s="5">
        <f t="shared" si="21"/>
        <v>1.1832142009355387E-13</v>
      </c>
      <c r="L102" s="13">
        <f t="shared" si="24"/>
        <v>3.5580262732365649E-2</v>
      </c>
      <c r="M102" s="6">
        <f t="shared" si="25"/>
        <v>4.038122309252215E-2</v>
      </c>
    </row>
    <row r="103" spans="1:13">
      <c r="A103">
        <v>14.1</v>
      </c>
      <c r="B103" s="5">
        <f t="shared" si="14"/>
        <v>-2.6645352591003757E-15</v>
      </c>
      <c r="C103" s="13">
        <f t="shared" si="15"/>
        <v>-5.7298740979642604E-2</v>
      </c>
      <c r="D103" s="6">
        <f t="shared" si="16"/>
        <v>-0.11019247183639547</v>
      </c>
      <c r="E103" s="5">
        <f t="shared" si="17"/>
        <v>3.3685194027708184E-14</v>
      </c>
      <c r="F103" s="13">
        <f t="shared" si="18"/>
        <v>3.3737488437009452E-2</v>
      </c>
      <c r="G103" s="6">
        <f t="shared" si="19"/>
        <v>3.9092385163421707E-2</v>
      </c>
      <c r="H103" s="5">
        <f t="shared" si="20"/>
        <v>2.6645352591003757E-15</v>
      </c>
      <c r="I103" s="13">
        <f t="shared" si="22"/>
        <v>5.7298740979642604E-2</v>
      </c>
      <c r="J103" s="6">
        <f t="shared" si="23"/>
        <v>0.11019247183639547</v>
      </c>
      <c r="K103" s="5">
        <f t="shared" si="21"/>
        <v>3.3685194027708184E-14</v>
      </c>
      <c r="L103" s="13">
        <f t="shared" si="24"/>
        <v>3.3737488437009452E-2</v>
      </c>
      <c r="M103" s="6">
        <f t="shared" si="25"/>
        <v>3.9092385163421707E-2</v>
      </c>
    </row>
    <row r="104" spans="1:13">
      <c r="A104">
        <v>14.2</v>
      </c>
      <c r="B104" s="5">
        <f t="shared" si="14"/>
        <v>0</v>
      </c>
      <c r="C104" s="13">
        <f t="shared" si="15"/>
        <v>-5.4013789556306646E-2</v>
      </c>
      <c r="D104" s="6">
        <f t="shared" si="16"/>
        <v>-0.10634627569461974</v>
      </c>
      <c r="E104" s="5">
        <f t="shared" si="17"/>
        <v>9.4292209762504357E-15</v>
      </c>
      <c r="F104" s="13">
        <f t="shared" si="18"/>
        <v>3.1974694846443143E-2</v>
      </c>
      <c r="G104" s="6">
        <f t="shared" si="19"/>
        <v>3.7837100131603976E-2</v>
      </c>
      <c r="H104" s="5">
        <f t="shared" si="20"/>
        <v>0</v>
      </c>
      <c r="I104" s="13">
        <f t="shared" si="22"/>
        <v>5.4013789556306646E-2</v>
      </c>
      <c r="J104" s="6">
        <f t="shared" si="23"/>
        <v>0.10634627569461974</v>
      </c>
      <c r="K104" s="5">
        <f t="shared" si="21"/>
        <v>9.4292209762504357E-15</v>
      </c>
      <c r="L104" s="13">
        <f t="shared" si="24"/>
        <v>3.1974694846443143E-2</v>
      </c>
      <c r="M104" s="6">
        <f t="shared" si="25"/>
        <v>3.7837100131603976E-2</v>
      </c>
    </row>
    <row r="105" spans="1:13">
      <c r="A105">
        <v>14.3</v>
      </c>
      <c r="B105" s="5">
        <f t="shared" si="14"/>
        <v>0</v>
      </c>
      <c r="C105" s="13">
        <f t="shared" si="15"/>
        <v>-5.0901206981876501E-2</v>
      </c>
      <c r="D105" s="6">
        <f t="shared" si="16"/>
        <v>-0.10262394565822297</v>
      </c>
      <c r="E105" s="5">
        <f t="shared" si="17"/>
        <v>2.5963004267069695E-15</v>
      </c>
      <c r="F105" s="13">
        <f t="shared" si="18"/>
        <v>3.0289749797058903E-2</v>
      </c>
      <c r="G105" s="6">
        <f t="shared" si="19"/>
        <v>3.6614998516025447E-2</v>
      </c>
      <c r="H105" s="5">
        <f t="shared" si="20"/>
        <v>0</v>
      </c>
      <c r="I105" s="13">
        <f t="shared" si="22"/>
        <v>5.0901206981876501E-2</v>
      </c>
      <c r="J105" s="6">
        <f t="shared" si="23"/>
        <v>0.10262394565822297</v>
      </c>
      <c r="K105" s="5">
        <f t="shared" si="21"/>
        <v>2.5963004267069695E-15</v>
      </c>
      <c r="L105" s="13">
        <f t="shared" si="24"/>
        <v>3.0289749797058903E-2</v>
      </c>
      <c r="M105" s="6">
        <f t="shared" si="25"/>
        <v>3.6614998516025447E-2</v>
      </c>
    </row>
    <row r="106" spans="1:13">
      <c r="A106">
        <v>14.4</v>
      </c>
      <c r="B106" s="5">
        <f t="shared" si="14"/>
        <v>0</v>
      </c>
      <c r="C106" s="13">
        <f t="shared" si="15"/>
        <v>-4.7953317976770715E-2</v>
      </c>
      <c r="D106" s="6">
        <f t="shared" si="16"/>
        <v>-9.9022183299572797E-2</v>
      </c>
      <c r="E106" s="5">
        <f t="shared" si="17"/>
        <v>7.0348178851263848E-16</v>
      </c>
      <c r="F106" s="13">
        <f t="shared" si="18"/>
        <v>2.8680451565736176E-2</v>
      </c>
      <c r="G106" s="6">
        <f t="shared" si="19"/>
        <v>3.5425676632347379E-2</v>
      </c>
      <c r="H106" s="5">
        <f t="shared" si="20"/>
        <v>0</v>
      </c>
      <c r="I106" s="13">
        <f t="shared" si="22"/>
        <v>4.7953317976770715E-2</v>
      </c>
      <c r="J106" s="6">
        <f t="shared" si="23"/>
        <v>9.9022183299572797E-2</v>
      </c>
      <c r="K106" s="5">
        <f t="shared" si="21"/>
        <v>7.0348178851263848E-16</v>
      </c>
      <c r="L106" s="13">
        <f t="shared" si="24"/>
        <v>2.8680451565736176E-2</v>
      </c>
      <c r="M106" s="6">
        <f t="shared" si="25"/>
        <v>3.5425676632347379E-2</v>
      </c>
    </row>
    <row r="107" spans="1:13">
      <c r="A107">
        <v>14.5</v>
      </c>
      <c r="B107" s="5">
        <f t="shared" si="14"/>
        <v>0</v>
      </c>
      <c r="C107" s="13">
        <f t="shared" si="15"/>
        <v>-4.5162670246437164E-2</v>
      </c>
      <c r="D107" s="6">
        <f t="shared" si="16"/>
        <v>-9.5537732123839314E-2</v>
      </c>
      <c r="E107" s="5">
        <f t="shared" si="17"/>
        <v>1.8764683747863881E-16</v>
      </c>
      <c r="F107" s="13">
        <f t="shared" si="18"/>
        <v>2.7144544700449295E-2</v>
      </c>
      <c r="G107" s="6">
        <f t="shared" si="19"/>
        <v>3.4268700072131765E-2</v>
      </c>
      <c r="H107" s="5">
        <f t="shared" si="20"/>
        <v>0</v>
      </c>
      <c r="I107" s="13">
        <f t="shared" si="22"/>
        <v>4.5162670246437164E-2</v>
      </c>
      <c r="J107" s="6">
        <f t="shared" si="23"/>
        <v>9.5537732123839314E-2</v>
      </c>
      <c r="K107" s="5">
        <f t="shared" si="21"/>
        <v>1.8764683747863881E-16</v>
      </c>
      <c r="L107" s="13">
        <f t="shared" si="24"/>
        <v>2.7144544700449295E-2</v>
      </c>
      <c r="M107" s="6">
        <f t="shared" si="25"/>
        <v>3.4268700072131765E-2</v>
      </c>
    </row>
    <row r="108" spans="1:13">
      <c r="A108">
        <v>14.6</v>
      </c>
      <c r="B108" s="5">
        <f t="shared" si="14"/>
        <v>0</v>
      </c>
      <c r="C108" s="13">
        <f t="shared" si="15"/>
        <v>-4.2522039118611077E-2</v>
      </c>
      <c r="D108" s="6">
        <f t="shared" si="16"/>
        <v>-9.2167380475671412E-2</v>
      </c>
      <c r="E108" s="5">
        <f t="shared" si="17"/>
        <v>4.9293225831571666E-17</v>
      </c>
      <c r="F108" s="13">
        <f t="shared" si="18"/>
        <v>2.567973451475929E-2</v>
      </c>
      <c r="G108" s="6">
        <f t="shared" si="19"/>
        <v>3.3143606985228308E-2</v>
      </c>
      <c r="H108" s="5">
        <f t="shared" si="20"/>
        <v>0</v>
      </c>
      <c r="I108" s="13">
        <f t="shared" si="22"/>
        <v>4.2522039118611077E-2</v>
      </c>
      <c r="J108" s="6">
        <f t="shared" si="23"/>
        <v>9.2167380475671412E-2</v>
      </c>
      <c r="K108" s="5">
        <f t="shared" si="21"/>
        <v>4.9293225831571666E-17</v>
      </c>
      <c r="L108" s="13">
        <f t="shared" si="24"/>
        <v>2.567973451475929E-2</v>
      </c>
      <c r="M108" s="6">
        <f t="shared" si="25"/>
        <v>3.3143606985228308E-2</v>
      </c>
    </row>
    <row r="109" spans="1:13">
      <c r="A109">
        <v>14.7</v>
      </c>
      <c r="B109" s="5">
        <f t="shared" si="14"/>
        <v>0</v>
      </c>
      <c r="C109" s="13">
        <f t="shared" si="15"/>
        <v>-4.0024430795626564E-2</v>
      </c>
      <c r="D109" s="6">
        <f t="shared" si="16"/>
        <v>-8.8907964127224126E-2</v>
      </c>
      <c r="E109" s="5">
        <f t="shared" si="17"/>
        <v>1.2757146198583159E-17</v>
      </c>
      <c r="F109" s="13">
        <f t="shared" si="18"/>
        <v>2.4283700301832908E-2</v>
      </c>
      <c r="G109" s="6">
        <f t="shared" si="19"/>
        <v>3.2049911171347513E-2</v>
      </c>
      <c r="H109" s="5">
        <f t="shared" si="20"/>
        <v>0</v>
      </c>
      <c r="I109" s="13">
        <f t="shared" si="22"/>
        <v>4.0024430795626564E-2</v>
      </c>
      <c r="J109" s="6">
        <f t="shared" si="23"/>
        <v>8.8907964127224126E-2</v>
      </c>
      <c r="K109" s="5">
        <f t="shared" si="21"/>
        <v>1.2757146198583159E-17</v>
      </c>
      <c r="L109" s="13">
        <f t="shared" si="24"/>
        <v>2.4283700301832908E-2</v>
      </c>
      <c r="M109" s="6">
        <f t="shared" si="25"/>
        <v>3.2049911171347513E-2</v>
      </c>
    </row>
    <row r="110" spans="1:13">
      <c r="A110">
        <v>14.8</v>
      </c>
      <c r="B110" s="5">
        <f t="shared" si="14"/>
        <v>0</v>
      </c>
      <c r="C110" s="13">
        <f t="shared" si="15"/>
        <v>-3.7663084346911901E-2</v>
      </c>
      <c r="D110" s="6">
        <f t="shared" si="16"/>
        <v>-8.5756368566311081E-2</v>
      </c>
      <c r="E110" s="5">
        <f t="shared" si="17"/>
        <v>3.2538576260682207E-18</v>
      </c>
      <c r="F110" s="13">
        <f t="shared" si="18"/>
        <v>2.2954107326684774E-2</v>
      </c>
      <c r="G110" s="6">
        <f t="shared" si="19"/>
        <v>3.0987104987062867E-2</v>
      </c>
      <c r="H110" s="5">
        <f t="shared" si="20"/>
        <v>0</v>
      </c>
      <c r="I110" s="13">
        <f t="shared" si="22"/>
        <v>3.7663084346911901E-2</v>
      </c>
      <c r="J110" s="6">
        <f t="shared" si="23"/>
        <v>8.5756368566311081E-2</v>
      </c>
      <c r="K110" s="5">
        <f t="shared" si="21"/>
        <v>3.2538576260682207E-18</v>
      </c>
      <c r="L110" s="13">
        <f t="shared" si="24"/>
        <v>2.2954107326684774E-2</v>
      </c>
      <c r="M110" s="6">
        <f t="shared" si="25"/>
        <v>3.0987104987062867E-2</v>
      </c>
    </row>
    <row r="111" spans="1:13">
      <c r="A111">
        <v>14.9</v>
      </c>
      <c r="B111" s="5">
        <f t="shared" si="14"/>
        <v>0</v>
      </c>
      <c r="C111" s="13">
        <f t="shared" si="15"/>
        <v>-3.5431472560824018E-2</v>
      </c>
      <c r="D111" s="6">
        <f t="shared" si="16"/>
        <v>-8.2709531002818082E-2</v>
      </c>
      <c r="E111" s="5">
        <f t="shared" si="17"/>
        <v>8.1823217409901303E-19</v>
      </c>
      <c r="F111" s="13">
        <f t="shared" si="18"/>
        <v>2.1688617657468101E-2</v>
      </c>
      <c r="G111" s="6">
        <f t="shared" si="19"/>
        <v>2.9954662074669076E-2</v>
      </c>
      <c r="H111" s="5">
        <f t="shared" si="20"/>
        <v>0</v>
      </c>
      <c r="I111" s="13">
        <f t="shared" si="22"/>
        <v>3.5431472560824018E-2</v>
      </c>
      <c r="J111" s="6">
        <f t="shared" si="23"/>
        <v>8.2709531002818082E-2</v>
      </c>
      <c r="K111" s="5">
        <f t="shared" si="21"/>
        <v>8.1823217409901303E-19</v>
      </c>
      <c r="L111" s="13">
        <f t="shared" si="24"/>
        <v>2.1688617657468101E-2</v>
      </c>
      <c r="M111" s="6">
        <f t="shared" si="25"/>
        <v>2.9954662074669076E-2</v>
      </c>
    </row>
    <row r="112" spans="1:13" ht="15" thickBot="1">
      <c r="A112">
        <v>15</v>
      </c>
      <c r="B112" s="7">
        <f>_xlfn.NORM.S.DIST((LN(A112/$E$2)+($B$2+0.5*$C$2^2)*($D$2))/($C$2*SQRT($D$2)),TRUE)-1</f>
        <v>0</v>
      </c>
      <c r="C112" s="8">
        <f t="shared" si="15"/>
        <v>-3.3323301768814706E-2</v>
      </c>
      <c r="D112" s="9">
        <f t="shared" si="16"/>
        <v>-7.9764442110864864E-2</v>
      </c>
      <c r="E112" s="7">
        <f t="shared" si="17"/>
        <v>2.0292605176655113E-19</v>
      </c>
      <c r="F112" s="8">
        <f t="shared" si="18"/>
        <v>2.0484899897956314E-2</v>
      </c>
      <c r="G112" s="9">
        <f t="shared" si="19"/>
        <v>2.8952039919453526E-2</v>
      </c>
      <c r="H112" s="7">
        <f t="shared" si="20"/>
        <v>0</v>
      </c>
      <c r="I112" s="8">
        <f t="shared" si="22"/>
        <v>3.3323301768814706E-2</v>
      </c>
      <c r="J112" s="9">
        <f t="shared" si="23"/>
        <v>7.9764442110864864E-2</v>
      </c>
      <c r="K112" s="7">
        <f t="shared" si="21"/>
        <v>2.0292605176655113E-19</v>
      </c>
      <c r="L112" s="8">
        <f t="shared" si="24"/>
        <v>2.0484899897956314E-2</v>
      </c>
      <c r="M112" s="9">
        <f t="shared" si="25"/>
        <v>2.8952039919453526E-2</v>
      </c>
    </row>
    <row r="114" spans="1:13">
      <c r="A114" s="29" t="s">
        <v>30</v>
      </c>
      <c r="B114" s="29"/>
      <c r="C114" s="29"/>
      <c r="D114" s="29"/>
      <c r="E114" s="29"/>
      <c r="F114" s="29"/>
      <c r="G114" s="29"/>
      <c r="H114" s="29" t="s">
        <v>31</v>
      </c>
      <c r="I114" s="29"/>
      <c r="J114" s="29"/>
      <c r="K114" s="29"/>
      <c r="L114" s="29"/>
      <c r="M114" s="29"/>
    </row>
    <row r="115" spans="1:13" ht="15" thickBot="1">
      <c r="A115" s="1"/>
      <c r="B115" s="29" t="s">
        <v>16</v>
      </c>
      <c r="C115" s="29"/>
      <c r="D115" s="29"/>
      <c r="E115" s="29" t="s">
        <v>17</v>
      </c>
      <c r="F115" s="29"/>
      <c r="G115" s="29"/>
      <c r="H115" s="29" t="s">
        <v>16</v>
      </c>
      <c r="I115" s="29"/>
      <c r="J115" s="29"/>
      <c r="K115" s="29" t="s">
        <v>17</v>
      </c>
      <c r="L115" s="29"/>
      <c r="M115" s="29"/>
    </row>
    <row r="116" spans="1:13" ht="15" thickBot="1">
      <c r="A116" t="s">
        <v>24</v>
      </c>
      <c r="B116" s="10" t="s">
        <v>25</v>
      </c>
      <c r="C116" s="11" t="s">
        <v>26</v>
      </c>
      <c r="D116" s="12" t="s">
        <v>27</v>
      </c>
      <c r="E116" s="10" t="s">
        <v>25</v>
      </c>
      <c r="F116" s="11" t="s">
        <v>26</v>
      </c>
      <c r="G116" s="12" t="s">
        <v>27</v>
      </c>
      <c r="H116" s="10" t="s">
        <v>25</v>
      </c>
      <c r="I116" s="11" t="s">
        <v>26</v>
      </c>
      <c r="J116" s="12" t="s">
        <v>27</v>
      </c>
      <c r="K116" s="10" t="s">
        <v>25</v>
      </c>
      <c r="L116" s="11" t="s">
        <v>26</v>
      </c>
      <c r="M116" s="12" t="s">
        <v>27</v>
      </c>
    </row>
    <row r="117" spans="1:13">
      <c r="A117">
        <v>5</v>
      </c>
      <c r="B117">
        <f>_xlfn.NORM.S.DIST((LN(A117/$E$5)+($B$5+0.5*$C$5^2)*($D$5))/($C$5*SQRT($D$5)),TRUE)</f>
        <v>8.7483569974777063E-56</v>
      </c>
      <c r="C117">
        <f>_xlfn.NORM.S.DIST((LN(A117/$E$6)+($B$6+0.5*$C$6^2)*($D$6))/($C$6*SQRT($D$6)),TRUE)</f>
        <v>3.3174202548406089E-3</v>
      </c>
      <c r="D117">
        <f>_xlfn.NORM.S.DIST((LN(A117/$E$7)+($B$7+0.5*$C$7^2)*($D$7))/($C$7*SQRT($D$7)),TRUE)</f>
        <v>3.5167310695001459E-2</v>
      </c>
      <c r="E117">
        <f>(1/SQRT(2*PI()))*EXP(-0.5*((LN(A117/$E$5)+($B$5+0.5*$C$5^2)*($D$5))/($C$5*SQRT($D$5)))^2)/(A117*$C$5*SQRT($D$5))</f>
        <v>6.2509920069839333E-54</v>
      </c>
      <c r="F117">
        <f>(1/SQRT(2*PI()))*EXP(-0.5*((LN(A117/$E$6)+($B$6+0.5*$C$6^2)*($D$6))/($C$6*SQRT($D$6)))^2)/(A117*$C$6*SQRT($D$6))</f>
        <v>8.2940798077466276E-3</v>
      </c>
      <c r="G117">
        <f>(1/SQRT(2*PI()))*EXP(-0.5*((LN(A117/$E$7)+($B$7+0.5*$C$7^2)*($D$7))/($C$7*SQRT($D$7)))^2)/(A117*$C$7*SQRT($D$7))</f>
        <v>4.5422118034068842E-2</v>
      </c>
      <c r="H117">
        <f>-B117</f>
        <v>-8.7483569974777063E-56</v>
      </c>
      <c r="I117">
        <f t="shared" ref="I117:J117" si="26">-C117</f>
        <v>-3.3174202548406089E-3</v>
      </c>
      <c r="J117">
        <f t="shared" si="26"/>
        <v>-3.5167310695001459E-2</v>
      </c>
      <c r="K117">
        <f>E117</f>
        <v>6.2509920069839333E-54</v>
      </c>
      <c r="L117">
        <f t="shared" ref="L117:M117" si="27">F117</f>
        <v>8.2940798077466276E-3</v>
      </c>
      <c r="M117">
        <f t="shared" si="27"/>
        <v>4.5422118034068842E-2</v>
      </c>
    </row>
    <row r="118" spans="1:13">
      <c r="A118">
        <v>5.0999999999999996</v>
      </c>
      <c r="B118">
        <f t="shared" ref="B118:B181" si="28">_xlfn.NORM.S.DIST((LN(A118/$E$5)+($B$5+0.5*$C$5^2)*($D$5))/($C$5*SQRT($D$5)),TRUE)</f>
        <v>9.351146864405824E-53</v>
      </c>
      <c r="C118">
        <f t="shared" ref="C118:C181" si="29">_xlfn.NORM.S.DIST((LN(A118/$E$6)+($B$6+0.5*$C$6^2)*($D$6))/($C$6*SQRT($D$6)),TRUE)</f>
        <v>4.2361230062242152E-3</v>
      </c>
      <c r="D118">
        <f t="shared" ref="D118:D181" si="30">_xlfn.NORM.S.DIST((LN(A118/$E$7)+($B$7+0.5*$C$7^2)*($D$7))/($C$7*SQRT($D$7)),TRUE)</f>
        <v>3.9906383080816295E-2</v>
      </c>
      <c r="E118">
        <f t="shared" ref="E118:E181" si="31">(1/SQRT(2*PI()))*EXP(-0.5*((LN(A118/$E$5)+($B$5+0.5*$C$5^2)*($D$5))/($C$5*SQRT($D$5)))^2)/(A118*$C$5*SQRT($D$5))</f>
        <v>6.3647200642249052E-51</v>
      </c>
      <c r="F118">
        <f t="shared" ref="F118:F181" si="32">(1/SQRT(2*PI()))*EXP(-0.5*((LN(A118/$E$6)+($B$6+0.5*$C$6^2)*($D$6))/($C$6*SQRT($D$6)))^2)/(A118*$C$6*SQRT($D$6))</f>
        <v>1.0124447442499776E-2</v>
      </c>
      <c r="G118">
        <f t="shared" ref="G118:G181" si="33">(1/SQRT(2*PI()))*EXP(-0.5*((LN(A118/$E$7)+($B$7+0.5*$C$7^2)*($D$7))/($C$7*SQRT($D$7)))^2)/(A118*$C$7*SQRT($D$7))</f>
        <v>4.9374705114001494E-2</v>
      </c>
      <c r="H118">
        <f t="shared" ref="H118:H181" si="34">-B118</f>
        <v>-9.351146864405824E-53</v>
      </c>
      <c r="I118">
        <f t="shared" ref="I118:I181" si="35">-C118</f>
        <v>-4.2361230062242152E-3</v>
      </c>
      <c r="J118">
        <f t="shared" ref="J118:J181" si="36">-D118</f>
        <v>-3.9906383080816295E-2</v>
      </c>
      <c r="K118">
        <f t="shared" ref="K118:K181" si="37">E118</f>
        <v>6.3647200642249052E-51</v>
      </c>
      <c r="L118">
        <f t="shared" ref="L118:L181" si="38">F118</f>
        <v>1.0124447442499776E-2</v>
      </c>
      <c r="M118">
        <f t="shared" ref="M118:M181" si="39">G118</f>
        <v>4.9374705114001494E-2</v>
      </c>
    </row>
    <row r="119" spans="1:13">
      <c r="A119">
        <v>5.2</v>
      </c>
      <c r="B119">
        <f t="shared" si="28"/>
        <v>7.1827530503476097E-50</v>
      </c>
      <c r="C119">
        <f t="shared" si="29"/>
        <v>5.3515144341046454E-3</v>
      </c>
      <c r="D119">
        <f t="shared" si="30"/>
        <v>4.5045000587097157E-2</v>
      </c>
      <c r="E119">
        <f t="shared" si="31"/>
        <v>4.657471916866785E-48</v>
      </c>
      <c r="F119">
        <f t="shared" si="32"/>
        <v>1.223087952291952E-2</v>
      </c>
      <c r="G119">
        <f t="shared" si="33"/>
        <v>5.3409738192709603E-2</v>
      </c>
      <c r="H119">
        <f t="shared" si="34"/>
        <v>-7.1827530503476097E-50</v>
      </c>
      <c r="I119">
        <f t="shared" si="35"/>
        <v>-5.3515144341046454E-3</v>
      </c>
      <c r="J119">
        <f t="shared" si="36"/>
        <v>-4.5045000587097157E-2</v>
      </c>
      <c r="K119">
        <f t="shared" si="37"/>
        <v>4.657471916866785E-48</v>
      </c>
      <c r="L119">
        <f t="shared" si="38"/>
        <v>1.223087952291952E-2</v>
      </c>
      <c r="M119">
        <f t="shared" si="39"/>
        <v>5.3409738192709603E-2</v>
      </c>
    </row>
    <row r="120" spans="1:13">
      <c r="A120">
        <v>5.3</v>
      </c>
      <c r="B120">
        <f t="shared" si="28"/>
        <v>4.0298652090176048E-47</v>
      </c>
      <c r="C120">
        <f t="shared" si="29"/>
        <v>6.6920679216401985E-3</v>
      </c>
      <c r="D120">
        <f t="shared" si="30"/>
        <v>5.0590414371973834E-2</v>
      </c>
      <c r="E120">
        <f t="shared" si="31"/>
        <v>2.4896146215663471E-45</v>
      </c>
      <c r="F120">
        <f t="shared" si="32"/>
        <v>1.4630287433501234E-2</v>
      </c>
      <c r="G120">
        <f t="shared" si="33"/>
        <v>5.750726919561238E-2</v>
      </c>
      <c r="H120">
        <f t="shared" si="34"/>
        <v>-4.0298652090176048E-47</v>
      </c>
      <c r="I120">
        <f t="shared" si="35"/>
        <v>-6.6920679216401985E-3</v>
      </c>
      <c r="J120">
        <f t="shared" si="36"/>
        <v>-5.0590414371973834E-2</v>
      </c>
      <c r="K120">
        <f t="shared" si="37"/>
        <v>2.4896146215663471E-45</v>
      </c>
      <c r="L120">
        <f t="shared" si="38"/>
        <v>1.4630287433501234E-2</v>
      </c>
      <c r="M120">
        <f t="shared" si="39"/>
        <v>5.750726919561238E-2</v>
      </c>
    </row>
    <row r="121" spans="1:13">
      <c r="A121">
        <v>5.4</v>
      </c>
      <c r="B121">
        <f t="shared" si="28"/>
        <v>1.6768472024636072E-44</v>
      </c>
      <c r="C121">
        <f t="shared" si="29"/>
        <v>8.287810904843056E-3</v>
      </c>
      <c r="D121">
        <f t="shared" si="30"/>
        <v>5.6547861176644398E-2</v>
      </c>
      <c r="E121">
        <f t="shared" si="31"/>
        <v>9.8705047907710589E-43</v>
      </c>
      <c r="F121">
        <f t="shared" si="32"/>
        <v>1.7336753875276712E-2</v>
      </c>
      <c r="G121">
        <f t="shared" si="33"/>
        <v>6.1646999119503401E-2</v>
      </c>
      <c r="H121">
        <f t="shared" si="34"/>
        <v>-1.6768472024636072E-44</v>
      </c>
      <c r="I121">
        <f t="shared" si="35"/>
        <v>-8.287810904843056E-3</v>
      </c>
      <c r="J121">
        <f t="shared" si="36"/>
        <v>-5.6547861176644398E-2</v>
      </c>
      <c r="K121">
        <f t="shared" si="37"/>
        <v>9.8705047907710589E-43</v>
      </c>
      <c r="L121">
        <f t="shared" si="38"/>
        <v>1.7336753875276712E-2</v>
      </c>
      <c r="M121">
        <f t="shared" si="39"/>
        <v>6.1646999119503401E-2</v>
      </c>
    </row>
    <row r="122" spans="1:13">
      <c r="A122">
        <v>5.5</v>
      </c>
      <c r="B122">
        <f t="shared" si="28"/>
        <v>5.2494099855864984E-42</v>
      </c>
      <c r="C122">
        <f t="shared" si="29"/>
        <v>1.0170016859077726E-2</v>
      </c>
      <c r="D122">
        <f t="shared" si="30"/>
        <v>6.2920540411467871E-2</v>
      </c>
      <c r="E122">
        <f t="shared" si="31"/>
        <v>2.9441987775868706E-40</v>
      </c>
      <c r="F122">
        <f t="shared" si="32"/>
        <v>2.0361039974908252E-2</v>
      </c>
      <c r="G122">
        <f t="shared" si="33"/>
        <v>6.5808519506070223E-2</v>
      </c>
      <c r="H122">
        <f t="shared" si="34"/>
        <v>-5.2494099855864984E-42</v>
      </c>
      <c r="I122">
        <f t="shared" si="35"/>
        <v>-1.0170016859077726E-2</v>
      </c>
      <c r="J122">
        <f t="shared" si="36"/>
        <v>-6.2920540411467871E-2</v>
      </c>
      <c r="K122">
        <f t="shared" si="37"/>
        <v>2.9441987775868706E-40</v>
      </c>
      <c r="L122">
        <f t="shared" si="38"/>
        <v>2.0361039974908252E-2</v>
      </c>
      <c r="M122">
        <f t="shared" si="39"/>
        <v>6.5808519506070223E-2</v>
      </c>
    </row>
    <row r="123" spans="1:13">
      <c r="A123">
        <v>5.6</v>
      </c>
      <c r="B123">
        <f t="shared" si="28"/>
        <v>1.2530436572584098E-39</v>
      </c>
      <c r="C123">
        <f t="shared" si="29"/>
        <v>1.2370851261033522E-2</v>
      </c>
      <c r="D123">
        <f t="shared" si="30"/>
        <v>6.9709614704966616E-2</v>
      </c>
      <c r="E123">
        <f t="shared" si="31"/>
        <v>6.696139893039874E-38</v>
      </c>
      <c r="F123">
        <f t="shared" si="32"/>
        <v>2.371016019936447E-2</v>
      </c>
      <c r="G123">
        <f t="shared" si="33"/>
        <v>6.9971539722287215E-2</v>
      </c>
      <c r="H123">
        <f t="shared" si="34"/>
        <v>-1.2530436572584098E-39</v>
      </c>
      <c r="I123">
        <f t="shared" si="35"/>
        <v>-1.2370851261033522E-2</v>
      </c>
      <c r="J123">
        <f t="shared" si="36"/>
        <v>-6.9709614704966616E-2</v>
      </c>
      <c r="K123">
        <f t="shared" si="37"/>
        <v>6.696139893039874E-38</v>
      </c>
      <c r="L123">
        <f t="shared" si="38"/>
        <v>2.371016019936447E-2</v>
      </c>
      <c r="M123">
        <f t="shared" si="39"/>
        <v>6.9971539722287215E-2</v>
      </c>
    </row>
    <row r="124" spans="1:13">
      <c r="A124">
        <v>5.7</v>
      </c>
      <c r="B124">
        <f t="shared" si="28"/>
        <v>2.3095609223576515E-37</v>
      </c>
      <c r="C124">
        <f t="shared" si="29"/>
        <v>1.4922979011237569E-2</v>
      </c>
      <c r="D124">
        <f t="shared" si="30"/>
        <v>7.6914232356692036E-2</v>
      </c>
      <c r="E124">
        <f t="shared" si="31"/>
        <v>1.1758842979514833E-35</v>
      </c>
      <c r="F124">
        <f t="shared" si="32"/>
        <v>2.7387038653919352E-2</v>
      </c>
      <c r="G124">
        <f t="shared" si="33"/>
        <v>7.4116097367407346E-2</v>
      </c>
      <c r="H124">
        <f t="shared" si="34"/>
        <v>-2.3095609223576515E-37</v>
      </c>
      <c r="I124">
        <f t="shared" si="35"/>
        <v>-1.4922979011237569E-2</v>
      </c>
      <c r="J124">
        <f t="shared" si="36"/>
        <v>-7.6914232356692036E-2</v>
      </c>
      <c r="K124">
        <f t="shared" si="37"/>
        <v>1.1758842979514833E-35</v>
      </c>
      <c r="L124">
        <f t="shared" si="38"/>
        <v>2.7387038653919352E-2</v>
      </c>
      <c r="M124">
        <f t="shared" si="39"/>
        <v>7.4116097367407346E-2</v>
      </c>
    </row>
    <row r="125" spans="1:13">
      <c r="A125">
        <v>5.8</v>
      </c>
      <c r="B125">
        <f t="shared" si="28"/>
        <v>3.3261389623161797E-35</v>
      </c>
      <c r="C125">
        <f t="shared" si="29"/>
        <v>1.7859141999848407E-2</v>
      </c>
      <c r="D125">
        <f t="shared" si="30"/>
        <v>8.4531569900566525E-2</v>
      </c>
      <c r="E125">
        <f t="shared" si="31"/>
        <v>1.6132868489971169E-33</v>
      </c>
      <c r="F125">
        <f t="shared" si="32"/>
        <v>3.1390257081789302E-2</v>
      </c>
      <c r="G125">
        <f t="shared" si="33"/>
        <v>7.8222749793268265E-2</v>
      </c>
      <c r="H125">
        <f t="shared" si="34"/>
        <v>-3.3261389623161797E-35</v>
      </c>
      <c r="I125">
        <f t="shared" si="35"/>
        <v>-1.7859141999848407E-2</v>
      </c>
      <c r="J125">
        <f t="shared" si="36"/>
        <v>-8.4531569900566525E-2</v>
      </c>
      <c r="K125">
        <f t="shared" si="37"/>
        <v>1.6132868489971169E-33</v>
      </c>
      <c r="L125">
        <f t="shared" si="38"/>
        <v>3.1390257081789302E-2</v>
      </c>
      <c r="M125">
        <f t="shared" si="39"/>
        <v>7.8222749793268265E-2</v>
      </c>
    </row>
    <row r="126" spans="1:13">
      <c r="A126">
        <v>5.9</v>
      </c>
      <c r="B126">
        <f t="shared" si="28"/>
        <v>3.7847359330059867E-33</v>
      </c>
      <c r="C126">
        <f t="shared" si="29"/>
        <v>2.1211716356105702E-2</v>
      </c>
      <c r="D126">
        <f t="shared" si="30"/>
        <v>9.2556892815460409E-2</v>
      </c>
      <c r="E126">
        <f t="shared" si="31"/>
        <v>1.7485807751279761E-31</v>
      </c>
      <c r="F126">
        <f t="shared" si="32"/>
        <v>3.5713901373417456E-2</v>
      </c>
      <c r="G126">
        <f t="shared" si="33"/>
        <v>8.2272745345499262E-2</v>
      </c>
      <c r="H126">
        <f t="shared" si="34"/>
        <v>-3.7847359330059867E-33</v>
      </c>
      <c r="I126">
        <f t="shared" si="35"/>
        <v>-2.1211716356105702E-2</v>
      </c>
      <c r="J126">
        <f t="shared" si="36"/>
        <v>-9.2556892815460409E-2</v>
      </c>
      <c r="K126">
        <f t="shared" si="37"/>
        <v>1.7485807751279761E-31</v>
      </c>
      <c r="L126">
        <f t="shared" si="38"/>
        <v>3.5713901373417456E-2</v>
      </c>
      <c r="M126">
        <f t="shared" si="39"/>
        <v>8.2272745345499262E-2</v>
      </c>
    </row>
    <row r="127" spans="1:13">
      <c r="A127">
        <v>6</v>
      </c>
      <c r="B127">
        <f t="shared" si="28"/>
        <v>3.4385101886729437E-31</v>
      </c>
      <c r="C127">
        <f t="shared" si="29"/>
        <v>2.5012259423476454E-2</v>
      </c>
      <c r="D127">
        <f t="shared" si="30"/>
        <v>0.10098363230926874</v>
      </c>
      <c r="E127">
        <f t="shared" si="31"/>
        <v>1.5129532761003528E-29</v>
      </c>
      <c r="F127">
        <f t="shared" si="32"/>
        <v>4.0347509813589269E-2</v>
      </c>
      <c r="G127">
        <f t="shared" si="33"/>
        <v>8.6248173498394212E-2</v>
      </c>
      <c r="H127">
        <f t="shared" si="34"/>
        <v>-3.4385101886729437E-31</v>
      </c>
      <c r="I127">
        <f t="shared" si="35"/>
        <v>-2.5012259423476454E-2</v>
      </c>
      <c r="J127">
        <f t="shared" si="36"/>
        <v>-0.10098363230926874</v>
      </c>
      <c r="K127">
        <f t="shared" si="37"/>
        <v>1.5129532761003528E-29</v>
      </c>
      <c r="L127">
        <f t="shared" si="38"/>
        <v>4.0347509813589269E-2</v>
      </c>
      <c r="M127">
        <f t="shared" si="39"/>
        <v>8.6248173498394212E-2</v>
      </c>
    </row>
    <row r="128" spans="1:13">
      <c r="A128">
        <v>6.1</v>
      </c>
      <c r="B128">
        <f t="shared" si="28"/>
        <v>2.519064706640994E-29</v>
      </c>
      <c r="C128">
        <f t="shared" si="29"/>
        <v>2.9291056649741711E-2</v>
      </c>
      <c r="D128">
        <f t="shared" si="30"/>
        <v>0.10980347604574422</v>
      </c>
      <c r="E128">
        <f t="shared" si="31"/>
        <v>1.0553793665243119E-27</v>
      </c>
      <c r="F128">
        <f t="shared" si="32"/>
        <v>4.5276122810857397E-2</v>
      </c>
      <c r="G128">
        <f t="shared" si="33"/>
        <v>9.0132093559715867E-2</v>
      </c>
      <c r="H128">
        <f t="shared" si="34"/>
        <v>-2.519064706640994E-29</v>
      </c>
      <c r="I128">
        <f t="shared" si="35"/>
        <v>-2.9291056649741711E-2</v>
      </c>
      <c r="J128">
        <f t="shared" si="36"/>
        <v>-0.10980347604574422</v>
      </c>
      <c r="K128">
        <f t="shared" si="37"/>
        <v>1.0553793665243119E-27</v>
      </c>
      <c r="L128">
        <f t="shared" si="38"/>
        <v>4.5276122810857397E-2</v>
      </c>
      <c r="M128">
        <f t="shared" si="39"/>
        <v>9.0132093559715867E-2</v>
      </c>
    </row>
    <row r="129" spans="1:13">
      <c r="A129">
        <v>6.2</v>
      </c>
      <c r="B129">
        <f t="shared" si="28"/>
        <v>1.5020887084378433E-27</v>
      </c>
      <c r="C129">
        <f t="shared" si="29"/>
        <v>3.4076678390949494E-2</v>
      </c>
      <c r="D129">
        <f t="shared" si="30"/>
        <v>0.119006470673443</v>
      </c>
      <c r="E129">
        <f t="shared" si="31"/>
        <v>5.9905979272973094E-26</v>
      </c>
      <c r="F129">
        <f t="shared" si="32"/>
        <v>5.0480430608844828E-2</v>
      </c>
      <c r="G129">
        <f t="shared" si="33"/>
        <v>9.3908642060486339E-2</v>
      </c>
      <c r="H129">
        <f t="shared" si="34"/>
        <v>-1.5020887084378433E-27</v>
      </c>
      <c r="I129">
        <f t="shared" si="35"/>
        <v>-3.4076678390949494E-2</v>
      </c>
      <c r="J129">
        <f t="shared" si="36"/>
        <v>-0.119006470673443</v>
      </c>
      <c r="K129">
        <f t="shared" si="37"/>
        <v>5.9905979272973094E-26</v>
      </c>
      <c r="L129">
        <f t="shared" si="38"/>
        <v>5.0480430608844828E-2</v>
      </c>
      <c r="M129">
        <f t="shared" si="39"/>
        <v>9.3908642060486339E-2</v>
      </c>
    </row>
    <row r="130" spans="1:13">
      <c r="A130">
        <v>6.3</v>
      </c>
      <c r="B130">
        <f t="shared" si="28"/>
        <v>7.3547431651264858E-26</v>
      </c>
      <c r="C130">
        <f t="shared" si="29"/>
        <v>3.9395556130223781E-2</v>
      </c>
      <c r="D130">
        <f t="shared" si="30"/>
        <v>0.12858113404687402</v>
      </c>
      <c r="E130">
        <f t="shared" si="31"/>
        <v>2.7913882123006202E-24</v>
      </c>
      <c r="F130">
        <f t="shared" si="32"/>
        <v>5.5937012588049936E-2</v>
      </c>
      <c r="G130">
        <f t="shared" si="33"/>
        <v>9.7563119318408345E-2</v>
      </c>
      <c r="H130">
        <f t="shared" si="34"/>
        <v>-7.3547431651264858E-26</v>
      </c>
      <c r="I130">
        <f t="shared" si="35"/>
        <v>-3.9395556130223781E-2</v>
      </c>
      <c r="J130">
        <f t="shared" si="36"/>
        <v>-0.12858113404687402</v>
      </c>
      <c r="K130">
        <f t="shared" si="37"/>
        <v>2.7913882123006202E-24</v>
      </c>
      <c r="L130">
        <f t="shared" si="38"/>
        <v>5.5937012588049936E-2</v>
      </c>
      <c r="M130">
        <f t="shared" si="39"/>
        <v>9.7563119318408345E-2</v>
      </c>
    </row>
    <row r="131" spans="1:13">
      <c r="A131">
        <v>6.4</v>
      </c>
      <c r="B131">
        <f t="shared" si="28"/>
        <v>2.9817741827534786E-24</v>
      </c>
      <c r="C131">
        <f t="shared" si="29"/>
        <v>4.5271586846755064E-2</v>
      </c>
      <c r="D131">
        <f t="shared" si="30"/>
        <v>0.13851457509481349</v>
      </c>
      <c r="E131">
        <f t="shared" si="31"/>
        <v>1.0766121027933347E-22</v>
      </c>
      <c r="F131">
        <f t="shared" si="32"/>
        <v>6.1618659315027483E-2</v>
      </c>
      <c r="G131">
        <f t="shared" si="33"/>
        <v>0.10108205597338708</v>
      </c>
      <c r="H131">
        <f t="shared" si="34"/>
        <v>-2.9817741827534786E-24</v>
      </c>
      <c r="I131">
        <f t="shared" si="35"/>
        <v>-4.5271586846755064E-2</v>
      </c>
      <c r="J131">
        <f t="shared" si="36"/>
        <v>-0.13851457509481349</v>
      </c>
      <c r="K131">
        <f t="shared" si="37"/>
        <v>1.0766121027933347E-22</v>
      </c>
      <c r="L131">
        <f t="shared" si="38"/>
        <v>6.1618659315027483E-2</v>
      </c>
      <c r="M131">
        <f t="shared" si="39"/>
        <v>0.10108205597338708</v>
      </c>
    </row>
    <row r="132" spans="1:13">
      <c r="A132">
        <v>6.4999999999999902</v>
      </c>
      <c r="B132">
        <f t="shared" si="28"/>
        <v>1.0088872285117962E-22</v>
      </c>
      <c r="C132">
        <f t="shared" si="29"/>
        <v>5.1725773283845845E-2</v>
      </c>
      <c r="D132">
        <f t="shared" si="30"/>
        <v>0.14879261938353724</v>
      </c>
      <c r="E132">
        <f t="shared" si="31"/>
        <v>3.4641164744752513E-21</v>
      </c>
      <c r="F132">
        <f t="shared" si="32"/>
        <v>6.7494766538457956E-2</v>
      </c>
      <c r="G132">
        <f t="shared" si="33"/>
        <v>0.10445326054268181</v>
      </c>
      <c r="H132">
        <f t="shared" si="34"/>
        <v>-1.0088872285117962E-22</v>
      </c>
      <c r="I132">
        <f t="shared" si="35"/>
        <v>-5.1725773283845845E-2</v>
      </c>
      <c r="J132">
        <f t="shared" si="36"/>
        <v>-0.14879261938353724</v>
      </c>
      <c r="K132">
        <f t="shared" si="37"/>
        <v>3.4641164744752513E-21</v>
      </c>
      <c r="L132">
        <f t="shared" si="38"/>
        <v>6.7494766538457956E-2</v>
      </c>
      <c r="M132">
        <f t="shared" si="39"/>
        <v>0.10445326054268181</v>
      </c>
    </row>
    <row r="133" spans="1:13">
      <c r="A133">
        <v>6.5999999999999899</v>
      </c>
      <c r="B133">
        <f t="shared" si="28"/>
        <v>2.8702217769976078E-21</v>
      </c>
      <c r="C133">
        <f t="shared" si="29"/>
        <v>5.8775906708638956E-2</v>
      </c>
      <c r="D133">
        <f t="shared" si="30"/>
        <v>0.15939993853755868</v>
      </c>
      <c r="E133">
        <f t="shared" si="31"/>
        <v>9.3679200564214067E-20</v>
      </c>
      <c r="F133">
        <f t="shared" si="32"/>
        <v>7.353178889521067E-2</v>
      </c>
      <c r="G133">
        <f t="shared" si="33"/>
        <v>0.10766584923560002</v>
      </c>
      <c r="H133">
        <f t="shared" si="34"/>
        <v>-2.8702217769976078E-21</v>
      </c>
      <c r="I133">
        <f t="shared" si="35"/>
        <v>-5.8775906708638956E-2</v>
      </c>
      <c r="J133">
        <f t="shared" si="36"/>
        <v>-0.15939993853755868</v>
      </c>
      <c r="K133">
        <f t="shared" si="37"/>
        <v>9.3679200564214067E-20</v>
      </c>
      <c r="L133">
        <f t="shared" si="38"/>
        <v>7.353178889521067E-2</v>
      </c>
      <c r="M133">
        <f t="shared" si="39"/>
        <v>0.10766584923560002</v>
      </c>
    </row>
    <row r="134" spans="1:13">
      <c r="A134">
        <v>6.6999999999999904</v>
      </c>
      <c r="B134">
        <f t="shared" si="28"/>
        <v>6.9146278484543453E-20</v>
      </c>
      <c r="C134">
        <f t="shared" si="29"/>
        <v>6.6436297482427728E-2</v>
      </c>
      <c r="D134">
        <f t="shared" si="30"/>
        <v>0.17032018181186162</v>
      </c>
      <c r="E134">
        <f t="shared" si="31"/>
        <v>2.1441969922732804E-18</v>
      </c>
      <c r="F134">
        <f t="shared" si="32"/>
        <v>7.9693740174820948E-2</v>
      </c>
      <c r="G134">
        <f t="shared" si="33"/>
        <v>0.11071025940819985</v>
      </c>
      <c r="H134">
        <f t="shared" si="34"/>
        <v>-6.9146278484543453E-20</v>
      </c>
      <c r="I134">
        <f t="shared" si="35"/>
        <v>-6.6436297482427728E-2</v>
      </c>
      <c r="J134">
        <f t="shared" si="36"/>
        <v>-0.17032018181186162</v>
      </c>
      <c r="K134">
        <f t="shared" si="37"/>
        <v>2.1441969922732804E-18</v>
      </c>
      <c r="L134">
        <f t="shared" si="38"/>
        <v>7.9693740174820948E-2</v>
      </c>
      <c r="M134">
        <f t="shared" si="39"/>
        <v>0.11071025940819985</v>
      </c>
    </row>
    <row r="135" spans="1:13">
      <c r="A135">
        <v>6.7999999999999901</v>
      </c>
      <c r="B135">
        <f t="shared" si="28"/>
        <v>1.4201061489962928E-18</v>
      </c>
      <c r="C135">
        <f t="shared" si="29"/>
        <v>7.4717557420572761E-2</v>
      </c>
      <c r="D135">
        <f t="shared" si="30"/>
        <v>0.18153610825277491</v>
      </c>
      <c r="E135">
        <f t="shared" si="31"/>
        <v>4.1816878720401836E-17</v>
      </c>
      <c r="F135">
        <f t="shared" si="32"/>
        <v>8.5942726576600709E-2</v>
      </c>
      <c r="G135">
        <f t="shared" si="33"/>
        <v>0.11357824813253153</v>
      </c>
      <c r="H135">
        <f t="shared" si="34"/>
        <v>-1.4201061489962928E-18</v>
      </c>
      <c r="I135">
        <f t="shared" si="35"/>
        <v>-7.4717557420572761E-2</v>
      </c>
      <c r="J135">
        <f t="shared" si="36"/>
        <v>-0.18153610825277491</v>
      </c>
      <c r="K135">
        <f t="shared" si="37"/>
        <v>4.1816878720401836E-17</v>
      </c>
      <c r="L135">
        <f t="shared" si="38"/>
        <v>8.5942726576600709E-2</v>
      </c>
      <c r="M135">
        <f t="shared" si="39"/>
        <v>0.11357824813253153</v>
      </c>
    </row>
    <row r="136" spans="1:13">
      <c r="A136">
        <v>6.8999999999999897</v>
      </c>
      <c r="B136">
        <f t="shared" si="28"/>
        <v>2.5023183047010778E-17</v>
      </c>
      <c r="C136">
        <f t="shared" si="29"/>
        <v>8.3626436563158352E-2</v>
      </c>
      <c r="D136">
        <f t="shared" si="30"/>
        <v>0.19302971803501776</v>
      </c>
      <c r="E136">
        <f t="shared" si="31"/>
        <v>6.9927837953399629E-16</v>
      </c>
      <c r="F136">
        <f t="shared" si="32"/>
        <v>9.2239499440670808E-2</v>
      </c>
      <c r="G136">
        <f t="shared" si="33"/>
        <v>0.11626287740799769</v>
      </c>
      <c r="H136">
        <f t="shared" si="34"/>
        <v>-2.5023183047010778E-17</v>
      </c>
      <c r="I136">
        <f t="shared" si="35"/>
        <v>-8.3626436563158352E-2</v>
      </c>
      <c r="J136">
        <f t="shared" si="36"/>
        <v>-0.19302971803501776</v>
      </c>
      <c r="K136">
        <f t="shared" si="37"/>
        <v>6.9927837953399629E-16</v>
      </c>
      <c r="L136">
        <f t="shared" si="38"/>
        <v>9.2239499440670808E-2</v>
      </c>
      <c r="M136">
        <f t="shared" si="39"/>
        <v>0.11626287740799769</v>
      </c>
    </row>
    <row r="137" spans="1:13">
      <c r="A137">
        <v>6.9999999999999902</v>
      </c>
      <c r="B137">
        <f t="shared" si="28"/>
        <v>3.8059914608755877E-16</v>
      </c>
      <c r="C137">
        <f t="shared" si="29"/>
        <v>9.3165715645299227E-2</v>
      </c>
      <c r="D137">
        <f t="shared" si="30"/>
        <v>0.2047823817163828</v>
      </c>
      <c r="E137">
        <f t="shared" si="31"/>
        <v>1.0087122121127992E-14</v>
      </c>
      <c r="F137">
        <f t="shared" si="32"/>
        <v>9.8544014390074305E-2</v>
      </c>
      <c r="G137">
        <f t="shared" si="33"/>
        <v>0.11875848756002877</v>
      </c>
      <c r="H137">
        <f t="shared" si="34"/>
        <v>-3.8059914608755877E-16</v>
      </c>
      <c r="I137">
        <f t="shared" si="35"/>
        <v>-9.3165715645299227E-2</v>
      </c>
      <c r="J137">
        <f t="shared" si="36"/>
        <v>-0.2047823817163828</v>
      </c>
      <c r="K137">
        <f t="shared" si="37"/>
        <v>1.0087122121127992E-14</v>
      </c>
      <c r="L137">
        <f t="shared" si="38"/>
        <v>9.8544014390074305E-2</v>
      </c>
      <c r="M137">
        <f t="shared" si="39"/>
        <v>0.11875848756002877</v>
      </c>
    </row>
    <row r="138" spans="1:13">
      <c r="A138">
        <v>7.0999999999999899</v>
      </c>
      <c r="B138">
        <f t="shared" si="28"/>
        <v>5.0257625417983861E-15</v>
      </c>
      <c r="C138">
        <f t="shared" si="29"/>
        <v>0.10333415428724546</v>
      </c>
      <c r="D138">
        <f t="shared" si="30"/>
        <v>0.21677496630563475</v>
      </c>
      <c r="E138">
        <f t="shared" si="31"/>
        <v>1.2623507218475395E-13</v>
      </c>
      <c r="F138">
        <f t="shared" si="32"/>
        <v>0.10481598462411156</v>
      </c>
      <c r="G138">
        <f t="shared" si="33"/>
        <v>0.12106066035880066</v>
      </c>
      <c r="H138">
        <f t="shared" si="34"/>
        <v>-5.0257625417983861E-15</v>
      </c>
      <c r="I138">
        <f t="shared" si="35"/>
        <v>-0.10333415428724546</v>
      </c>
      <c r="J138">
        <f t="shared" si="36"/>
        <v>-0.21677496630563475</v>
      </c>
      <c r="K138">
        <f t="shared" si="37"/>
        <v>1.2623507218475395E-13</v>
      </c>
      <c r="L138">
        <f t="shared" si="38"/>
        <v>0.10481598462411156</v>
      </c>
      <c r="M138">
        <f t="shared" si="39"/>
        <v>0.12106066035880066</v>
      </c>
    </row>
    <row r="139" spans="1:13">
      <c r="A139">
        <v>7.1999999999999904</v>
      </c>
      <c r="B139">
        <f t="shared" si="28"/>
        <v>5.7933579621870353E-14</v>
      </c>
      <c r="C139">
        <f t="shared" si="29"/>
        <v>0.11412649375057436</v>
      </c>
      <c r="D139">
        <f t="shared" si="30"/>
        <v>0.22898795719080456</v>
      </c>
      <c r="E139">
        <f t="shared" si="31"/>
        <v>1.3779805650424386E-12</v>
      </c>
      <c r="F139">
        <f t="shared" si="32"/>
        <v>0.11101541718647917</v>
      </c>
      <c r="G139">
        <f t="shared" si="33"/>
        <v>0.12316617335330766</v>
      </c>
      <c r="H139">
        <f t="shared" si="34"/>
        <v>-5.7933579621870353E-14</v>
      </c>
      <c r="I139">
        <f t="shared" si="35"/>
        <v>-0.11412649375057436</v>
      </c>
      <c r="J139">
        <f t="shared" si="36"/>
        <v>-0.22898795719080456</v>
      </c>
      <c r="K139">
        <f t="shared" si="37"/>
        <v>1.3779805650424386E-12</v>
      </c>
      <c r="L139">
        <f t="shared" si="38"/>
        <v>0.11101541718647917</v>
      </c>
      <c r="M139">
        <f t="shared" si="39"/>
        <v>0.12316617335330766</v>
      </c>
    </row>
    <row r="140" spans="1:13">
      <c r="A140">
        <v>7.2999999999999901</v>
      </c>
      <c r="B140">
        <f t="shared" si="28"/>
        <v>5.8603839649654687E-13</v>
      </c>
      <c r="C140">
        <f t="shared" si="29"/>
        <v>0.12553351205240462</v>
      </c>
      <c r="D140">
        <f t="shared" si="30"/>
        <v>0.24140157512184302</v>
      </c>
      <c r="E140">
        <f t="shared" si="31"/>
        <v>1.3188533897883628E-11</v>
      </c>
      <c r="F140">
        <f t="shared" si="32"/>
        <v>0.11710312232751852</v>
      </c>
      <c r="G140">
        <f t="shared" si="33"/>
        <v>0.12507294685850925</v>
      </c>
      <c r="H140">
        <f t="shared" si="34"/>
        <v>-5.8603839649654687E-13</v>
      </c>
      <c r="I140">
        <f t="shared" si="35"/>
        <v>-0.12553351205240462</v>
      </c>
      <c r="J140">
        <f t="shared" si="36"/>
        <v>-0.24140157512184302</v>
      </c>
      <c r="K140">
        <f t="shared" si="37"/>
        <v>1.3188533897883628E-11</v>
      </c>
      <c r="L140">
        <f t="shared" si="38"/>
        <v>0.11710312232751852</v>
      </c>
      <c r="M140">
        <f t="shared" si="39"/>
        <v>0.12507294685850925</v>
      </c>
    </row>
    <row r="141" spans="1:13">
      <c r="A141">
        <v>7.3999999999999897</v>
      </c>
      <c r="B141">
        <f t="shared" si="28"/>
        <v>5.2282594270470114E-12</v>
      </c>
      <c r="C141">
        <f t="shared" si="29"/>
        <v>0.13754212831263798</v>
      </c>
      <c r="D141">
        <f t="shared" si="30"/>
        <v>0.25399588758183556</v>
      </c>
      <c r="E141">
        <f t="shared" si="31"/>
        <v>1.1121737739853289E-10</v>
      </c>
      <c r="F141">
        <f t="shared" si="32"/>
        <v>0.12304118752130541</v>
      </c>
      <c r="G141">
        <f t="shared" si="33"/>
        <v>0.126779984959876</v>
      </c>
      <c r="H141">
        <f t="shared" si="34"/>
        <v>-5.2282594270470114E-12</v>
      </c>
      <c r="I141">
        <f t="shared" si="35"/>
        <v>-0.13754212831263798</v>
      </c>
      <c r="J141">
        <f t="shared" si="36"/>
        <v>-0.25399588758183556</v>
      </c>
      <c r="K141">
        <f t="shared" si="37"/>
        <v>1.1121737739853289E-10</v>
      </c>
      <c r="L141">
        <f t="shared" si="38"/>
        <v>0.12304118752130541</v>
      </c>
      <c r="M141">
        <f t="shared" si="39"/>
        <v>0.126779984959876</v>
      </c>
    </row>
    <row r="142" spans="1:13">
      <c r="A142">
        <v>7.4999999999999902</v>
      </c>
      <c r="B142">
        <f t="shared" si="28"/>
        <v>4.1332659280469252E-11</v>
      </c>
      <c r="C142">
        <f t="shared" si="29"/>
        <v>0.15013555244107032</v>
      </c>
      <c r="D142">
        <f t="shared" si="30"/>
        <v>0.26675091401320999</v>
      </c>
      <c r="E142">
        <f t="shared" si="31"/>
        <v>8.3023784227486395E-10</v>
      </c>
      <c r="F142">
        <f t="shared" si="32"/>
        <v>0.12879340922279894</v>
      </c>
      <c r="G142">
        <f t="shared" si="33"/>
        <v>0.12828731181439382</v>
      </c>
      <c r="H142">
        <f t="shared" si="34"/>
        <v>-4.1332659280469252E-11</v>
      </c>
      <c r="I142">
        <f t="shared" si="35"/>
        <v>-0.15013555244107032</v>
      </c>
      <c r="J142">
        <f t="shared" si="36"/>
        <v>-0.26675091401320999</v>
      </c>
      <c r="K142">
        <f t="shared" si="37"/>
        <v>8.3023784227486395E-10</v>
      </c>
      <c r="L142">
        <f t="shared" si="38"/>
        <v>0.12879340922279894</v>
      </c>
      <c r="M142">
        <f t="shared" si="39"/>
        <v>0.12828731181439382</v>
      </c>
    </row>
    <row r="143" spans="1:13">
      <c r="A143">
        <v>7.5999999999999899</v>
      </c>
      <c r="B143">
        <f t="shared" si="28"/>
        <v>2.9087921923881581E-10</v>
      </c>
      <c r="C143">
        <f t="shared" si="29"/>
        <v>0.1632934756572888</v>
      </c>
      <c r="D143">
        <f t="shared" si="30"/>
        <v>0.27964672448867034</v>
      </c>
      <c r="E143">
        <f t="shared" si="31"/>
        <v>5.5108916301154887E-9</v>
      </c>
      <c r="F143">
        <f t="shared" si="32"/>
        <v>0.13432567700104175</v>
      </c>
      <c r="G143">
        <f t="shared" si="33"/>
        <v>0.12959590443345714</v>
      </c>
      <c r="H143">
        <f t="shared" si="34"/>
        <v>-2.9087921923881581E-10</v>
      </c>
      <c r="I143">
        <f t="shared" si="35"/>
        <v>-0.1632934756572888</v>
      </c>
      <c r="J143">
        <f t="shared" si="36"/>
        <v>-0.27964672448867034</v>
      </c>
      <c r="K143">
        <f t="shared" si="37"/>
        <v>5.5108916301154887E-9</v>
      </c>
      <c r="L143">
        <f t="shared" si="38"/>
        <v>0.13432567700104175</v>
      </c>
      <c r="M143">
        <f t="shared" si="39"/>
        <v>0.12959590443345714</v>
      </c>
    </row>
    <row r="144" spans="1:13">
      <c r="A144">
        <v>7.6999999999999904</v>
      </c>
      <c r="B144">
        <f t="shared" si="28"/>
        <v>1.8302369754437952E-9</v>
      </c>
      <c r="C144">
        <f t="shared" si="29"/>
        <v>0.17699229687660908</v>
      </c>
      <c r="D144">
        <f t="shared" si="30"/>
        <v>0.29266353153020436</v>
      </c>
      <c r="E144">
        <f t="shared" si="31"/>
        <v>3.2664547932260118E-8</v>
      </c>
      <c r="F144">
        <f t="shared" si="32"/>
        <v>0.13960630621172956</v>
      </c>
      <c r="G144">
        <f t="shared" si="33"/>
        <v>0.13070762303412295</v>
      </c>
      <c r="H144">
        <f t="shared" si="34"/>
        <v>-1.8302369754437952E-9</v>
      </c>
      <c r="I144">
        <f t="shared" si="35"/>
        <v>-0.17699229687660908</v>
      </c>
      <c r="J144">
        <f t="shared" si="36"/>
        <v>-0.29266353153020436</v>
      </c>
      <c r="K144">
        <f t="shared" si="37"/>
        <v>3.2664547932260118E-8</v>
      </c>
      <c r="L144">
        <f t="shared" si="38"/>
        <v>0.13960630621172956</v>
      </c>
      <c r="M144">
        <f t="shared" si="39"/>
        <v>0.13070762303412295</v>
      </c>
    </row>
    <row r="145" spans="1:13">
      <c r="A145">
        <v>7.7999999999999901</v>
      </c>
      <c r="B145">
        <f t="shared" si="28"/>
        <v>1.0339255918375647E-8</v>
      </c>
      <c r="C145">
        <f t="shared" si="29"/>
        <v>0.19120537968543985</v>
      </c>
      <c r="D145">
        <f t="shared" si="30"/>
        <v>0.30578177488309488</v>
      </c>
      <c r="E145">
        <f t="shared" si="31"/>
        <v>1.7359141171001718E-7</v>
      </c>
      <c r="F145">
        <f t="shared" si="32"/>
        <v>0.14460631683445727</v>
      </c>
      <c r="G145">
        <f t="shared" si="33"/>
        <v>0.13162513994354325</v>
      </c>
      <c r="H145">
        <f t="shared" si="34"/>
        <v>-1.0339255918375647E-8</v>
      </c>
      <c r="I145">
        <f t="shared" si="35"/>
        <v>-0.19120537968543985</v>
      </c>
      <c r="J145">
        <f t="shared" si="36"/>
        <v>-0.30578177488309488</v>
      </c>
      <c r="K145">
        <f t="shared" si="37"/>
        <v>1.7359141171001718E-7</v>
      </c>
      <c r="L145">
        <f t="shared" si="38"/>
        <v>0.14460631683445727</v>
      </c>
      <c r="M145">
        <f t="shared" si="39"/>
        <v>0.13162513994354325</v>
      </c>
    </row>
    <row r="146" spans="1:13">
      <c r="A146">
        <v>7.8999999999999897</v>
      </c>
      <c r="B146">
        <f t="shared" si="28"/>
        <v>5.264970806299671E-8</v>
      </c>
      <c r="C146">
        <f t="shared" si="29"/>
        <v>0.20590333446108217</v>
      </c>
      <c r="D146">
        <f t="shared" si="30"/>
        <v>0.31898219914523424</v>
      </c>
      <c r="E146">
        <f t="shared" si="31"/>
        <v>8.3034428209951581E-7</v>
      </c>
      <c r="F146">
        <f t="shared" si="32"/>
        <v>0.14929965746282453</v>
      </c>
      <c r="G146">
        <f t="shared" si="33"/>
        <v>0.13235186793924877</v>
      </c>
      <c r="H146">
        <f t="shared" si="34"/>
        <v>-5.264970806299671E-8</v>
      </c>
      <c r="I146">
        <f t="shared" si="35"/>
        <v>-0.20590333446108217</v>
      </c>
      <c r="J146">
        <f t="shared" si="36"/>
        <v>-0.31898219914523424</v>
      </c>
      <c r="K146">
        <f t="shared" si="37"/>
        <v>8.3034428209951581E-7</v>
      </c>
      <c r="L146">
        <f t="shared" si="38"/>
        <v>0.14929965746282453</v>
      </c>
      <c r="M146">
        <f t="shared" si="39"/>
        <v>0.13235186793924877</v>
      </c>
    </row>
    <row r="147" spans="1:13">
      <c r="A147">
        <v>7.9999999999999902</v>
      </c>
      <c r="B147">
        <f t="shared" si="28"/>
        <v>2.4260252837034152E-7</v>
      </c>
      <c r="C147">
        <f t="shared" si="29"/>
        <v>0.22105432015281479</v>
      </c>
      <c r="D147">
        <f t="shared" si="30"/>
        <v>0.33224592423525279</v>
      </c>
      <c r="E147">
        <f t="shared" si="31"/>
        <v>3.5881684243373381E-6</v>
      </c>
      <c r="F147">
        <f t="shared" si="32"/>
        <v>0.15366337467357827</v>
      </c>
      <c r="G147">
        <f t="shared" si="33"/>
        <v>0.13289188880715924</v>
      </c>
      <c r="H147">
        <f t="shared" si="34"/>
        <v>-2.4260252837034152E-7</v>
      </c>
      <c r="I147">
        <f t="shared" si="35"/>
        <v>-0.22105432015281479</v>
      </c>
      <c r="J147">
        <f t="shared" si="36"/>
        <v>-0.33224592423525279</v>
      </c>
      <c r="K147">
        <f t="shared" si="37"/>
        <v>3.5881684243373381E-6</v>
      </c>
      <c r="L147">
        <f t="shared" si="38"/>
        <v>0.15366337467357827</v>
      </c>
      <c r="M147">
        <f t="shared" si="39"/>
        <v>0.13289188880715924</v>
      </c>
    </row>
    <row r="148" spans="1:13">
      <c r="A148">
        <v>8.0999999999999908</v>
      </c>
      <c r="B148">
        <f t="shared" si="28"/>
        <v>1.0152918524205653E-6</v>
      </c>
      <c r="C148">
        <f t="shared" si="29"/>
        <v>0.23662436031973169</v>
      </c>
      <c r="D148">
        <f t="shared" si="30"/>
        <v>0.34555450875622662</v>
      </c>
      <c r="E148">
        <f t="shared" si="31"/>
        <v>1.4057472684981728E-5</v>
      </c>
      <c r="F148">
        <f t="shared" si="32"/>
        <v>0.15767772909597971</v>
      </c>
      <c r="G148">
        <f t="shared" si="33"/>
        <v>0.1332498828012332</v>
      </c>
      <c r="H148">
        <f t="shared" si="34"/>
        <v>-1.0152918524205653E-6</v>
      </c>
      <c r="I148">
        <f t="shared" si="35"/>
        <v>-0.23662436031973169</v>
      </c>
      <c r="J148">
        <f t="shared" si="36"/>
        <v>-0.34555450875622662</v>
      </c>
      <c r="K148">
        <f t="shared" si="37"/>
        <v>1.4057472684981728E-5</v>
      </c>
      <c r="L148">
        <f t="shared" si="38"/>
        <v>0.15767772909597971</v>
      </c>
      <c r="M148">
        <f t="shared" si="39"/>
        <v>0.1332498828012332</v>
      </c>
    </row>
    <row r="149" spans="1:13">
      <c r="A149">
        <v>8.1999999999999904</v>
      </c>
      <c r="B149">
        <f t="shared" si="28"/>
        <v>3.8728150435550438E-6</v>
      </c>
      <c r="C149">
        <f t="shared" si="29"/>
        <v>0.25257766820128402</v>
      </c>
      <c r="D149">
        <f t="shared" si="30"/>
        <v>0.3588900063753967</v>
      </c>
      <c r="E149">
        <f t="shared" si="31"/>
        <v>5.009904116844239E-5</v>
      </c>
      <c r="F149">
        <f t="shared" si="32"/>
        <v>0.16132626044350837</v>
      </c>
      <c r="G149">
        <f t="shared" si="33"/>
        <v>0.13343105959471746</v>
      </c>
      <c r="H149">
        <f t="shared" si="34"/>
        <v>-3.8728150435550438E-6</v>
      </c>
      <c r="I149">
        <f t="shared" si="35"/>
        <v>-0.25257766820128402</v>
      </c>
      <c r="J149">
        <f t="shared" si="36"/>
        <v>-0.3588900063753967</v>
      </c>
      <c r="K149">
        <f t="shared" si="37"/>
        <v>5.009904116844239E-5</v>
      </c>
      <c r="L149">
        <f t="shared" si="38"/>
        <v>0.16132626044350837</v>
      </c>
      <c r="M149">
        <f t="shared" si="39"/>
        <v>0.13343105959471746</v>
      </c>
    </row>
    <row r="150" spans="1:13">
      <c r="A150">
        <v>8.2999999999999901</v>
      </c>
      <c r="B150">
        <f t="shared" si="28"/>
        <v>1.3511148518169454E-5</v>
      </c>
      <c r="C150">
        <f t="shared" si="29"/>
        <v>0.26887697586310505</v>
      </c>
      <c r="D150">
        <f t="shared" si="30"/>
        <v>0.37223501539481785</v>
      </c>
      <c r="E150">
        <f t="shared" si="31"/>
        <v>1.6294598850439054E-4</v>
      </c>
      <c r="F150">
        <f t="shared" si="32"/>
        <v>0.16459580455202238</v>
      </c>
      <c r="G150">
        <f t="shared" si="33"/>
        <v>0.13344109122390541</v>
      </c>
      <c r="H150">
        <f t="shared" si="34"/>
        <v>-1.3511148518169454E-5</v>
      </c>
      <c r="I150">
        <f t="shared" si="35"/>
        <v>-0.26887697586310505</v>
      </c>
      <c r="J150">
        <f t="shared" si="36"/>
        <v>-0.37223501539481785</v>
      </c>
      <c r="K150">
        <f t="shared" si="37"/>
        <v>1.6294598850439054E-4</v>
      </c>
      <c r="L150">
        <f t="shared" si="38"/>
        <v>0.16459580455202238</v>
      </c>
      <c r="M150">
        <f t="shared" si="39"/>
        <v>0.13344109122390541</v>
      </c>
    </row>
    <row r="151" spans="1:13">
      <c r="A151">
        <v>8.3999999999999897</v>
      </c>
      <c r="B151">
        <f t="shared" si="28"/>
        <v>4.3254064562816935E-5</v>
      </c>
      <c r="C151">
        <f t="shared" si="29"/>
        <v>0.28548386279761351</v>
      </c>
      <c r="D151">
        <f t="shared" si="30"/>
        <v>0.38557272173373563</v>
      </c>
      <c r="E151">
        <f t="shared" si="31"/>
        <v>4.8517031033878358E-4</v>
      </c>
      <c r="F151">
        <f t="shared" si="32"/>
        <v>0.16747646609215394</v>
      </c>
      <c r="G151">
        <f t="shared" si="33"/>
        <v>0.13328604744182238</v>
      </c>
      <c r="H151">
        <f t="shared" si="34"/>
        <v>-4.3254064562816935E-5</v>
      </c>
      <c r="I151">
        <f t="shared" si="35"/>
        <v>-0.28548386279761351</v>
      </c>
      <c r="J151">
        <f t="shared" si="36"/>
        <v>-0.38557272173373563</v>
      </c>
      <c r="K151">
        <f t="shared" si="37"/>
        <v>4.8517031033878358E-4</v>
      </c>
      <c r="L151">
        <f t="shared" si="38"/>
        <v>0.16747646609215394</v>
      </c>
      <c r="M151">
        <f t="shared" si="39"/>
        <v>0.13328604744182238</v>
      </c>
    </row>
    <row r="152" spans="1:13">
      <c r="A152">
        <v>8.4999999999999893</v>
      </c>
      <c r="B152">
        <f t="shared" si="28"/>
        <v>1.274750332974362E-4</v>
      </c>
      <c r="C152">
        <f t="shared" si="29"/>
        <v>0.30235907975041743</v>
      </c>
      <c r="D152">
        <f t="shared" si="30"/>
        <v>0.39888693558129668</v>
      </c>
      <c r="E152">
        <f t="shared" si="31"/>
        <v>1.3263809063425575E-3</v>
      </c>
      <c r="F152">
        <f t="shared" si="32"/>
        <v>0.16996155109407421</v>
      </c>
      <c r="G152">
        <f t="shared" si="33"/>
        <v>0.1329723338217563</v>
      </c>
      <c r="H152">
        <f t="shared" si="34"/>
        <v>-1.274750332974362E-4</v>
      </c>
      <c r="I152">
        <f t="shared" si="35"/>
        <v>-0.30235907975041743</v>
      </c>
      <c r="J152">
        <f t="shared" si="36"/>
        <v>-0.39888693558129668</v>
      </c>
      <c r="K152">
        <f t="shared" si="37"/>
        <v>1.3263809063425575E-3</v>
      </c>
      <c r="L152">
        <f t="shared" si="38"/>
        <v>0.16996155109407421</v>
      </c>
      <c r="M152">
        <f t="shared" si="39"/>
        <v>0.1329723338217563</v>
      </c>
    </row>
    <row r="153" spans="1:13">
      <c r="A153">
        <v>8.5999999999999908</v>
      </c>
      <c r="B153">
        <f t="shared" si="28"/>
        <v>3.4692940966062985E-4</v>
      </c>
      <c r="C153">
        <f t="shared" si="29"/>
        <v>0.31946286397481238</v>
      </c>
      <c r="D153">
        <f t="shared" si="30"/>
        <v>0.41216212200858005</v>
      </c>
      <c r="E153">
        <f t="shared" si="31"/>
        <v>3.3388663789269122E-3</v>
      </c>
      <c r="F153">
        <f t="shared" si="32"/>
        <v>0.17204746374846974</v>
      </c>
      <c r="G153">
        <f t="shared" si="33"/>
        <v>0.13250663287930717</v>
      </c>
      <c r="H153">
        <f t="shared" si="34"/>
        <v>-3.4692940966062985E-4</v>
      </c>
      <c r="I153">
        <f t="shared" si="35"/>
        <v>-0.31946286397481238</v>
      </c>
      <c r="J153">
        <f t="shared" si="36"/>
        <v>-0.41216212200858005</v>
      </c>
      <c r="K153">
        <f t="shared" si="37"/>
        <v>3.3388663789269122E-3</v>
      </c>
      <c r="L153">
        <f t="shared" si="38"/>
        <v>0.17204746374846974</v>
      </c>
      <c r="M153">
        <f t="shared" si="39"/>
        <v>0.13250663287930717</v>
      </c>
    </row>
    <row r="154" spans="1:13">
      <c r="A154">
        <v>8.6999999999999904</v>
      </c>
      <c r="B154">
        <f t="shared" si="28"/>
        <v>8.7456872696140334E-4</v>
      </c>
      <c r="C154">
        <f t="shared" si="29"/>
        <v>0.33675524257372391</v>
      </c>
      <c r="D154">
        <f t="shared" si="30"/>
        <v>0.42538342585250338</v>
      </c>
      <c r="E154">
        <f t="shared" si="31"/>
        <v>7.7601228328033388E-3</v>
      </c>
      <c r="F154">
        <f t="shared" si="32"/>
        <v>0.1737335721400064</v>
      </c>
      <c r="G154">
        <f t="shared" si="33"/>
        <v>0.13189584841674021</v>
      </c>
      <c r="H154">
        <f t="shared" si="34"/>
        <v>-8.7456872696140334E-4</v>
      </c>
      <c r="I154">
        <f t="shared" si="35"/>
        <v>-0.33675524257372391</v>
      </c>
      <c r="J154">
        <f t="shared" si="36"/>
        <v>-0.42538342585250338</v>
      </c>
      <c r="K154">
        <f t="shared" si="37"/>
        <v>7.7601228328033388E-3</v>
      </c>
      <c r="L154">
        <f t="shared" si="38"/>
        <v>0.1737335721400064</v>
      </c>
      <c r="M154">
        <f t="shared" si="39"/>
        <v>0.13189584841674021</v>
      </c>
    </row>
    <row r="155" spans="1:13">
      <c r="A155">
        <v>8.7999999999999901</v>
      </c>
      <c r="B155">
        <f t="shared" si="28"/>
        <v>2.0482020483790359E-3</v>
      </c>
      <c r="C155">
        <f t="shared" si="29"/>
        <v>0.35419632105864185</v>
      </c>
      <c r="D155">
        <f t="shared" si="30"/>
        <v>0.43853669120155969</v>
      </c>
      <c r="E155">
        <f t="shared" si="31"/>
        <v>1.6695922479297833E-2</v>
      </c>
      <c r="F155">
        <f t="shared" si="32"/>
        <v>0.17502204764202411</v>
      </c>
      <c r="G155">
        <f t="shared" si="33"/>
        <v>0.13114705323487807</v>
      </c>
      <c r="H155">
        <f t="shared" si="34"/>
        <v>-2.0482020483790359E-3</v>
      </c>
      <c r="I155">
        <f t="shared" si="35"/>
        <v>-0.35419632105864185</v>
      </c>
      <c r="J155">
        <f t="shared" si="36"/>
        <v>-0.43853669120155969</v>
      </c>
      <c r="K155">
        <f t="shared" si="37"/>
        <v>1.6695922479297833E-2</v>
      </c>
      <c r="L155">
        <f t="shared" si="38"/>
        <v>0.17502204764202411</v>
      </c>
      <c r="M155">
        <f t="shared" si="39"/>
        <v>0.13114705323487807</v>
      </c>
    </row>
    <row r="156" spans="1:13">
      <c r="A156">
        <v>8.8999999999999897</v>
      </c>
      <c r="B156">
        <f t="shared" si="28"/>
        <v>4.4693310788579211E-3</v>
      </c>
      <c r="C156">
        <f t="shared" si="29"/>
        <v>0.37174655472712564</v>
      </c>
      <c r="D156">
        <f t="shared" si="30"/>
        <v>0.45160847582519137</v>
      </c>
      <c r="E156">
        <f t="shared" si="31"/>
        <v>3.3335878634942959E-2</v>
      </c>
      <c r="F156">
        <f t="shared" si="32"/>
        <v>0.1759176826682203</v>
      </c>
      <c r="G156">
        <f t="shared" si="33"/>
        <v>0.13026744030543194</v>
      </c>
      <c r="H156">
        <f t="shared" si="34"/>
        <v>-4.4693310788579211E-3</v>
      </c>
      <c r="I156">
        <f t="shared" si="35"/>
        <v>-0.37174655472712564</v>
      </c>
      <c r="J156">
        <f t="shared" si="36"/>
        <v>-0.45160847582519137</v>
      </c>
      <c r="K156">
        <f t="shared" si="37"/>
        <v>3.3335878634942959E-2</v>
      </c>
      <c r="L156">
        <f t="shared" si="38"/>
        <v>0.1759176826682203</v>
      </c>
      <c r="M156">
        <f t="shared" si="39"/>
        <v>0.13026744030543194</v>
      </c>
    </row>
    <row r="157" spans="1:13">
      <c r="A157">
        <v>8.9999999999999893</v>
      </c>
      <c r="B157">
        <f t="shared" si="28"/>
        <v>9.1127529809960275E-3</v>
      </c>
      <c r="C157">
        <f t="shared" si="29"/>
        <v>0.38936700092457227</v>
      </c>
      <c r="D157">
        <f t="shared" si="30"/>
        <v>0.46458606089553872</v>
      </c>
      <c r="E157">
        <f t="shared" si="31"/>
        <v>6.1917964997344629E-2</v>
      </c>
      <c r="F157">
        <f t="shared" si="32"/>
        <v>0.17642769135374078</v>
      </c>
      <c r="G157">
        <f t="shared" si="33"/>
        <v>0.12926427745034497</v>
      </c>
      <c r="H157">
        <f t="shared" si="34"/>
        <v>-9.1127529809960275E-3</v>
      </c>
      <c r="I157">
        <f t="shared" si="35"/>
        <v>-0.38936700092457227</v>
      </c>
      <c r="J157">
        <f t="shared" si="36"/>
        <v>-0.46458606089553872</v>
      </c>
      <c r="K157">
        <f t="shared" si="37"/>
        <v>6.1917964997344629E-2</v>
      </c>
      <c r="L157">
        <f t="shared" si="38"/>
        <v>0.17642769135374078</v>
      </c>
      <c r="M157">
        <f t="shared" si="39"/>
        <v>0.12926427745034497</v>
      </c>
    </row>
    <row r="158" spans="1:13">
      <c r="A158">
        <v>9.0999999999999908</v>
      </c>
      <c r="B158">
        <f t="shared" si="28"/>
        <v>1.7411190559140526E-2</v>
      </c>
      <c r="C158">
        <f t="shared" si="29"/>
        <v>0.40701955070380497</v>
      </c>
      <c r="D158">
        <f t="shared" si="30"/>
        <v>0.47745745635287801</v>
      </c>
      <c r="E158">
        <f t="shared" si="31"/>
        <v>0.10723257666752969</v>
      </c>
      <c r="F158">
        <f t="shared" si="32"/>
        <v>0.17656149753953451</v>
      </c>
      <c r="G158">
        <f t="shared" si="33"/>
        <v>0.12814486553414103</v>
      </c>
      <c r="H158">
        <f t="shared" si="34"/>
        <v>-1.7411190559140526E-2</v>
      </c>
      <c r="I158">
        <f t="shared" si="35"/>
        <v>-0.40701955070380497</v>
      </c>
      <c r="J158">
        <f t="shared" si="36"/>
        <v>-0.47745745635287801</v>
      </c>
      <c r="K158">
        <f t="shared" si="37"/>
        <v>0.10723257666752969</v>
      </c>
      <c r="L158">
        <f t="shared" si="38"/>
        <v>0.17656149753953451</v>
      </c>
      <c r="M158">
        <f t="shared" si="39"/>
        <v>0.12814486553414103</v>
      </c>
    </row>
    <row r="159" spans="1:13">
      <c r="A159">
        <v>9.1999999999999904</v>
      </c>
      <c r="B159">
        <f t="shared" si="28"/>
        <v>3.1261407059684138E-2</v>
      </c>
      <c r="C159">
        <f t="shared" si="29"/>
        <v>0.42466713882092105</v>
      </c>
      <c r="D159">
        <f t="shared" si="30"/>
        <v>0.49021140226486032</v>
      </c>
      <c r="E159">
        <f t="shared" si="31"/>
        <v>0.17354198994276773</v>
      </c>
      <c r="F159">
        <f t="shared" si="32"/>
        <v>0.17633051417479445</v>
      </c>
      <c r="G159">
        <f t="shared" si="33"/>
        <v>0.12691650014011932</v>
      </c>
      <c r="H159">
        <f t="shared" si="34"/>
        <v>-3.1261407059684138E-2</v>
      </c>
      <c r="I159">
        <f t="shared" si="35"/>
        <v>-0.42466713882092105</v>
      </c>
      <c r="J159">
        <f t="shared" si="36"/>
        <v>-0.49021140226486032</v>
      </c>
      <c r="K159">
        <f t="shared" si="37"/>
        <v>0.17354198994276773</v>
      </c>
      <c r="L159">
        <f t="shared" si="38"/>
        <v>0.17633051417479445</v>
      </c>
      <c r="M159">
        <f t="shared" si="39"/>
        <v>0.12691650014011932</v>
      </c>
    </row>
    <row r="160" spans="1:13">
      <c r="A160">
        <v>9.2999999999999794</v>
      </c>
      <c r="B160">
        <f t="shared" si="28"/>
        <v>5.2895844283269607E-2</v>
      </c>
      <c r="C160">
        <f t="shared" si="29"/>
        <v>0.44227393140238264</v>
      </c>
      <c r="D160">
        <f t="shared" si="30"/>
        <v>0.50283736652520838</v>
      </c>
      <c r="E160">
        <f t="shared" si="31"/>
        <v>0.26301166244316043</v>
      </c>
      <c r="F160">
        <f t="shared" si="32"/>
        <v>0.17574791794679878</v>
      </c>
      <c r="G160">
        <f t="shared" si="33"/>
        <v>0.12558643667116831</v>
      </c>
      <c r="H160">
        <f t="shared" si="34"/>
        <v>-5.2895844283269607E-2</v>
      </c>
      <c r="I160">
        <f t="shared" si="35"/>
        <v>-0.44227393140238264</v>
      </c>
      <c r="J160">
        <f t="shared" si="36"/>
        <v>-0.50283736652520838</v>
      </c>
      <c r="K160">
        <f t="shared" si="37"/>
        <v>0.26301166244316043</v>
      </c>
      <c r="L160">
        <f t="shared" si="38"/>
        <v>0.17574791794679878</v>
      </c>
      <c r="M160">
        <f t="shared" si="39"/>
        <v>0.12558643667116831</v>
      </c>
    </row>
    <row r="161" spans="1:13">
      <c r="A161">
        <v>9.3999999999999808</v>
      </c>
      <c r="B161">
        <f t="shared" si="28"/>
        <v>8.4588212838046919E-2</v>
      </c>
      <c r="C161">
        <f t="shared" si="29"/>
        <v>0.45980549098254331</v>
      </c>
      <c r="D161">
        <f t="shared" si="30"/>
        <v>0.51532553923030067</v>
      </c>
      <c r="E161">
        <f t="shared" si="31"/>
        <v>0.3740477676963716</v>
      </c>
      <c r="F161">
        <f t="shared" si="32"/>
        <v>0.1748284226084868</v>
      </c>
      <c r="G161">
        <f t="shared" si="33"/>
        <v>0.1241618587906245</v>
      </c>
      <c r="H161">
        <f t="shared" si="34"/>
        <v>-8.4588212838046919E-2</v>
      </c>
      <c r="I161">
        <f t="shared" si="35"/>
        <v>-0.45980549098254331</v>
      </c>
      <c r="J161">
        <f t="shared" si="36"/>
        <v>-0.51532553923030067</v>
      </c>
      <c r="K161">
        <f t="shared" si="37"/>
        <v>0.3740477676963716</v>
      </c>
      <c r="L161">
        <f t="shared" si="38"/>
        <v>0.1748284226084868</v>
      </c>
      <c r="M161">
        <f t="shared" si="39"/>
        <v>0.1241618587906245</v>
      </c>
    </row>
    <row r="162" spans="1:13">
      <c r="A162">
        <v>9.4999999999999805</v>
      </c>
      <c r="B162">
        <f t="shared" si="28"/>
        <v>0.12821379702681848</v>
      </c>
      <c r="C162">
        <f t="shared" si="29"/>
        <v>0.47722891893991026</v>
      </c>
      <c r="D162">
        <f t="shared" si="30"/>
        <v>0.52766682406250787</v>
      </c>
      <c r="E162">
        <f t="shared" si="31"/>
        <v>0.50016774180358659</v>
      </c>
      <c r="F162">
        <f t="shared" si="32"/>
        <v>0.17358805411346556</v>
      </c>
      <c r="G162">
        <f t="shared" si="33"/>
        <v>0.12264985009759818</v>
      </c>
      <c r="H162">
        <f t="shared" si="34"/>
        <v>-0.12821379702681848</v>
      </c>
      <c r="I162">
        <f t="shared" si="35"/>
        <v>-0.47722891893991026</v>
      </c>
      <c r="J162">
        <f t="shared" si="36"/>
        <v>-0.52766682406250787</v>
      </c>
      <c r="K162">
        <f t="shared" si="37"/>
        <v>0.50016774180358659</v>
      </c>
      <c r="L162">
        <f t="shared" si="38"/>
        <v>0.17358805411346556</v>
      </c>
      <c r="M162">
        <f t="shared" si="39"/>
        <v>0.12264985009759818</v>
      </c>
    </row>
    <row r="163" spans="1:13">
      <c r="A163">
        <v>9.5999999999999801</v>
      </c>
      <c r="B163">
        <f t="shared" si="28"/>
        <v>0.18475049372940019</v>
      </c>
      <c r="C163">
        <f t="shared" si="29"/>
        <v>0.49451297565293995</v>
      </c>
      <c r="D163">
        <f t="shared" si="30"/>
        <v>0.5398528269977515</v>
      </c>
      <c r="E163">
        <f t="shared" si="31"/>
        <v>0.63003296414785426</v>
      </c>
      <c r="F163">
        <f t="shared" si="32"/>
        <v>0.17204393029635853</v>
      </c>
      <c r="G163">
        <f t="shared" si="33"/>
        <v>0.12105736891414062</v>
      </c>
      <c r="H163">
        <f t="shared" si="34"/>
        <v>-0.18475049372940019</v>
      </c>
      <c r="I163">
        <f t="shared" si="35"/>
        <v>-0.49451297565293995</v>
      </c>
      <c r="J163">
        <f t="shared" si="36"/>
        <v>-0.5398528269977515</v>
      </c>
      <c r="K163">
        <f t="shared" si="37"/>
        <v>0.63003296414785426</v>
      </c>
      <c r="L163">
        <f t="shared" si="38"/>
        <v>0.17204393029635853</v>
      </c>
      <c r="M163">
        <f t="shared" si="39"/>
        <v>0.12105736891414062</v>
      </c>
    </row>
    <row r="164" spans="1:13">
      <c r="A164">
        <v>9.6999999999999797</v>
      </c>
      <c r="B164">
        <f t="shared" si="28"/>
        <v>0.25385663083915988</v>
      </c>
      <c r="C164">
        <f t="shared" si="29"/>
        <v>0.51162817895117829</v>
      </c>
      <c r="D164">
        <f t="shared" si="30"/>
        <v>0.55187584264174161</v>
      </c>
      <c r="E164">
        <f t="shared" si="31"/>
        <v>0.74896463816132197</v>
      </c>
      <c r="F164">
        <f t="shared" si="32"/>
        <v>0.17021404746263483</v>
      </c>
      <c r="G164">
        <f t="shared" si="33"/>
        <v>0.11939122604817907</v>
      </c>
      <c r="H164">
        <f t="shared" si="34"/>
        <v>-0.25385663083915988</v>
      </c>
      <c r="I164">
        <f t="shared" si="35"/>
        <v>-0.51162817895117829</v>
      </c>
      <c r="J164">
        <f t="shared" si="36"/>
        <v>-0.55187584264174161</v>
      </c>
      <c r="K164">
        <f t="shared" si="37"/>
        <v>0.74896463816132197</v>
      </c>
      <c r="L164">
        <f t="shared" si="38"/>
        <v>0.17021404746263483</v>
      </c>
      <c r="M164">
        <f t="shared" si="39"/>
        <v>0.11939122604817907</v>
      </c>
    </row>
    <row r="165" spans="1:13">
      <c r="A165">
        <v>9.7999999999999794</v>
      </c>
      <c r="B165">
        <f t="shared" si="28"/>
        <v>0.33366801950460589</v>
      </c>
      <c r="C165">
        <f t="shared" si="29"/>
        <v>0.52854688165553765</v>
      </c>
      <c r="D165">
        <f t="shared" si="30"/>
        <v>0.56372883848523636</v>
      </c>
      <c r="E165">
        <f t="shared" si="31"/>
        <v>0.84172791299643457</v>
      </c>
      <c r="F165">
        <f t="shared" si="32"/>
        <v>0.16811707588408362</v>
      </c>
      <c r="G165">
        <f t="shared" si="33"/>
        <v>0.11765806538591396</v>
      </c>
      <c r="H165">
        <f t="shared" si="34"/>
        <v>-0.33366801950460589</v>
      </c>
      <c r="I165">
        <f t="shared" si="35"/>
        <v>-0.52854688165553765</v>
      </c>
      <c r="J165">
        <f t="shared" si="36"/>
        <v>-0.56372883848523636</v>
      </c>
      <c r="K165">
        <f t="shared" si="37"/>
        <v>0.84172791299643457</v>
      </c>
      <c r="L165">
        <f t="shared" si="38"/>
        <v>0.16811707588408362</v>
      </c>
      <c r="M165">
        <f t="shared" si="39"/>
        <v>0.11765806538591396</v>
      </c>
    </row>
    <row r="166" spans="1:13">
      <c r="A166">
        <v>9.8999999999999808</v>
      </c>
      <c r="B166">
        <f t="shared" si="28"/>
        <v>0.42090732837452871</v>
      </c>
      <c r="C166">
        <f t="shared" si="29"/>
        <v>0.5452433291831964</v>
      </c>
      <c r="D166">
        <f t="shared" si="30"/>
        <v>0.57540543735363525</v>
      </c>
      <c r="E166">
        <f t="shared" si="31"/>
        <v>0.89583550994259631</v>
      </c>
      <c r="F166">
        <f t="shared" si="32"/>
        <v>0.16577216584038698</v>
      </c>
      <c r="G166">
        <f t="shared" si="33"/>
        <v>0.11586434716001703</v>
      </c>
      <c r="H166">
        <f t="shared" si="34"/>
        <v>-0.42090732837452871</v>
      </c>
      <c r="I166">
        <f t="shared" si="35"/>
        <v>-0.5452433291831964</v>
      </c>
      <c r="J166">
        <f t="shared" si="36"/>
        <v>-0.57540543735363525</v>
      </c>
      <c r="K166">
        <f t="shared" si="37"/>
        <v>0.89583550994259631</v>
      </c>
      <c r="L166">
        <f t="shared" si="38"/>
        <v>0.16577216584038698</v>
      </c>
      <c r="M166">
        <f t="shared" si="39"/>
        <v>0.11586434716001703</v>
      </c>
    </row>
    <row r="167" spans="1:13">
      <c r="A167">
        <v>9.9999999999999805</v>
      </c>
      <c r="B167">
        <f t="shared" si="28"/>
        <v>0.51130743624889785</v>
      </c>
      <c r="C167">
        <f t="shared" si="29"/>
        <v>0.56169369833957361</v>
      </c>
      <c r="D167">
        <f t="shared" si="30"/>
        <v>0.58689989831059364</v>
      </c>
      <c r="E167">
        <f t="shared" si="31"/>
        <v>0.90435262366790248</v>
      </c>
      <c r="F167">
        <f t="shared" si="32"/>
        <v>0.16319876550898496</v>
      </c>
      <c r="G167">
        <f t="shared" si="33"/>
        <v>0.114016333735154</v>
      </c>
      <c r="H167">
        <f t="shared" si="34"/>
        <v>-0.51130743624889785</v>
      </c>
      <c r="I167">
        <f t="shared" si="35"/>
        <v>-0.56169369833957361</v>
      </c>
      <c r="J167">
        <f t="shared" si="36"/>
        <v>-0.58689989831059364</v>
      </c>
      <c r="K167">
        <f t="shared" si="37"/>
        <v>0.90435262366790248</v>
      </c>
      <c r="L167">
        <f t="shared" si="38"/>
        <v>0.16319876550898496</v>
      </c>
      <c r="M167">
        <f t="shared" si="39"/>
        <v>0.114016333735154</v>
      </c>
    </row>
    <row r="168" spans="1:13">
      <c r="A168">
        <v>10.1</v>
      </c>
      <c r="B168">
        <f t="shared" si="28"/>
        <v>0.60025207760490729</v>
      </c>
      <c r="C168">
        <f t="shared" si="29"/>
        <v>0.57787611853402443</v>
      </c>
      <c r="D168">
        <f t="shared" si="30"/>
        <v>0.59820709625935287</v>
      </c>
      <c r="E168">
        <f t="shared" si="31"/>
        <v>0.86732425541738933</v>
      </c>
      <c r="F168">
        <f t="shared" si="32"/>
        <v>0.16041645168862287</v>
      </c>
      <c r="G168">
        <f t="shared" si="33"/>
        <v>0.11212007774976133</v>
      </c>
      <c r="H168">
        <f t="shared" si="34"/>
        <v>-0.60025207760490729</v>
      </c>
      <c r="I168">
        <f t="shared" si="35"/>
        <v>-0.57787611853402443</v>
      </c>
      <c r="J168">
        <f t="shared" si="36"/>
        <v>-0.59820709625935287</v>
      </c>
      <c r="K168">
        <f t="shared" si="37"/>
        <v>0.86732425541738933</v>
      </c>
      <c r="L168">
        <f t="shared" si="38"/>
        <v>0.16041645168862287</v>
      </c>
      <c r="M168">
        <f t="shared" si="39"/>
        <v>0.11212007774976133</v>
      </c>
    </row>
    <row r="169" spans="1:13">
      <c r="A169">
        <v>10.199999999999999</v>
      </c>
      <c r="B169">
        <f t="shared" si="28"/>
        <v>0.68347156319309033</v>
      </c>
      <c r="C169">
        <f t="shared" si="29"/>
        <v>0.59377067673958062</v>
      </c>
      <c r="D169">
        <f t="shared" si="30"/>
        <v>0.60932250046930658</v>
      </c>
      <c r="E169">
        <f t="shared" si="31"/>
        <v>0.79143632390967289</v>
      </c>
      <c r="F169">
        <f t="shared" si="32"/>
        <v>0.15744477404956786</v>
      </c>
      <c r="G169">
        <f t="shared" si="33"/>
        <v>0.11018141245235054</v>
      </c>
      <c r="H169">
        <f t="shared" si="34"/>
        <v>-0.68347156319309033</v>
      </c>
      <c r="I169">
        <f t="shared" si="35"/>
        <v>-0.59377067673958062</v>
      </c>
      <c r="J169">
        <f t="shared" si="36"/>
        <v>-0.60932250046930658</v>
      </c>
      <c r="K169">
        <f t="shared" si="37"/>
        <v>0.79143632390967289</v>
      </c>
      <c r="L169">
        <f t="shared" si="38"/>
        <v>0.15744477404956786</v>
      </c>
      <c r="M169">
        <f t="shared" si="39"/>
        <v>0.11018141245235054</v>
      </c>
    </row>
    <row r="170" spans="1:13">
      <c r="A170">
        <v>10.3</v>
      </c>
      <c r="B170">
        <f t="shared" si="28"/>
        <v>0.7576233453206993</v>
      </c>
      <c r="C170">
        <f t="shared" si="29"/>
        <v>0.60935940757290474</v>
      </c>
      <c r="D170">
        <f t="shared" si="30"/>
        <v>0.62024215223924384</v>
      </c>
      <c r="E170">
        <f t="shared" si="31"/>
        <v>0.68813627387132248</v>
      </c>
      <c r="F170">
        <f t="shared" si="32"/>
        <v>0.15430311333740901</v>
      </c>
      <c r="G170">
        <f t="shared" si="33"/>
        <v>0.10820594407159988</v>
      </c>
      <c r="H170">
        <f t="shared" si="34"/>
        <v>-0.7576233453206993</v>
      </c>
      <c r="I170">
        <f t="shared" si="35"/>
        <v>-0.60935940757290474</v>
      </c>
      <c r="J170">
        <f t="shared" si="36"/>
        <v>-0.62024215223924384</v>
      </c>
      <c r="K170">
        <f t="shared" si="37"/>
        <v>0.68813627387132248</v>
      </c>
      <c r="L170">
        <f t="shared" si="38"/>
        <v>0.15430311333740901</v>
      </c>
      <c r="M170">
        <f t="shared" si="39"/>
        <v>0.10820594407159988</v>
      </c>
    </row>
    <row r="171" spans="1:13">
      <c r="A171">
        <v>10.4</v>
      </c>
      <c r="B171">
        <f t="shared" si="28"/>
        <v>0.82063546140762844</v>
      </c>
      <c r="C171">
        <f t="shared" si="29"/>
        <v>0.62462626990103909</v>
      </c>
      <c r="D171">
        <f t="shared" si="30"/>
        <v>0.63096264189265627</v>
      </c>
      <c r="E171">
        <f t="shared" si="31"/>
        <v>0.5709100339686316</v>
      </c>
      <c r="F171">
        <f t="shared" si="32"/>
        <v>0.15101055371878272</v>
      </c>
      <c r="G171">
        <f t="shared" si="33"/>
        <v>0.10619904606191237</v>
      </c>
      <c r="H171">
        <f t="shared" si="34"/>
        <v>-0.82063546140762844</v>
      </c>
      <c r="I171">
        <f t="shared" si="35"/>
        <v>-0.62462626990103909</v>
      </c>
      <c r="J171">
        <f t="shared" si="36"/>
        <v>-0.63096264189265627</v>
      </c>
      <c r="K171">
        <f t="shared" si="37"/>
        <v>0.5709100339686316</v>
      </c>
      <c r="L171">
        <f t="shared" si="38"/>
        <v>0.15101055371878272</v>
      </c>
      <c r="M171">
        <f t="shared" si="39"/>
        <v>0.10619904606191237</v>
      </c>
    </row>
    <row r="172" spans="1:13">
      <c r="A172">
        <v>10.5</v>
      </c>
      <c r="B172">
        <f t="shared" si="28"/>
        <v>0.87177132884984232</v>
      </c>
      <c r="C172">
        <f t="shared" si="29"/>
        <v>0.63955711138970961</v>
      </c>
      <c r="D172">
        <f t="shared" si="30"/>
        <v>0.64148108528492043</v>
      </c>
      <c r="E172">
        <f t="shared" si="31"/>
        <v>0.45256917560012999</v>
      </c>
      <c r="F172">
        <f t="shared" si="32"/>
        <v>0.14758576924659422</v>
      </c>
      <c r="G172">
        <f t="shared" si="33"/>
        <v>0.10416585506968537</v>
      </c>
      <c r="H172">
        <f t="shared" si="34"/>
        <v>-0.87177132884984232</v>
      </c>
      <c r="I172">
        <f t="shared" si="35"/>
        <v>-0.63955711138970961</v>
      </c>
      <c r="J172">
        <f t="shared" si="36"/>
        <v>-0.64148108528492043</v>
      </c>
      <c r="K172">
        <f t="shared" si="37"/>
        <v>0.45256917560012999</v>
      </c>
      <c r="L172">
        <f t="shared" si="38"/>
        <v>0.14758576924659422</v>
      </c>
      <c r="M172">
        <f t="shared" si="39"/>
        <v>0.10416585506968537</v>
      </c>
    </row>
    <row r="173" spans="1:13">
      <c r="A173">
        <v>10.6</v>
      </c>
      <c r="B173">
        <f t="shared" si="28"/>
        <v>0.91145382551715326</v>
      </c>
      <c r="C173">
        <f t="shared" si="29"/>
        <v>0.65413962239625034</v>
      </c>
      <c r="D173">
        <f t="shared" si="30"/>
        <v>0.65179509998686114</v>
      </c>
      <c r="E173">
        <f t="shared" si="31"/>
        <v>0.34323781730544856</v>
      </c>
      <c r="F173">
        <f t="shared" si="32"/>
        <v>0.14404692423917506</v>
      </c>
      <c r="G173">
        <f t="shared" si="33"/>
        <v>0.10211126847009815</v>
      </c>
      <c r="H173">
        <f t="shared" si="34"/>
        <v>-0.91145382551715326</v>
      </c>
      <c r="I173">
        <f t="shared" si="35"/>
        <v>-0.65413962239625034</v>
      </c>
      <c r="J173">
        <f t="shared" si="36"/>
        <v>-0.65179509998686114</v>
      </c>
      <c r="K173">
        <f t="shared" si="37"/>
        <v>0.34323781730544856</v>
      </c>
      <c r="L173">
        <f t="shared" si="38"/>
        <v>0.14404692423917506</v>
      </c>
      <c r="M173">
        <f t="shared" si="39"/>
        <v>0.10211126847009815</v>
      </c>
    </row>
    <row r="174" spans="1:13">
      <c r="A174">
        <v>10.7</v>
      </c>
      <c r="B174">
        <f t="shared" si="28"/>
        <v>0.94093856108717389</v>
      </c>
      <c r="C174">
        <f t="shared" si="29"/>
        <v>0.66836328058164485</v>
      </c>
      <c r="D174">
        <f t="shared" si="30"/>
        <v>0.66190278129446001</v>
      </c>
      <c r="E174">
        <f t="shared" si="31"/>
        <v>0.24937178053400963</v>
      </c>
      <c r="F174">
        <f t="shared" si="32"/>
        <v>0.14041158721152558</v>
      </c>
      <c r="G174">
        <f t="shared" si="33"/>
        <v>0.10003994332955396</v>
      </c>
      <c r="H174">
        <f t="shared" si="34"/>
        <v>-0.94093856108717389</v>
      </c>
      <c r="I174">
        <f t="shared" si="35"/>
        <v>-0.66836328058164485</v>
      </c>
      <c r="J174">
        <f t="shared" si="36"/>
        <v>-0.66190278129446001</v>
      </c>
      <c r="K174">
        <f t="shared" si="37"/>
        <v>0.24937178053400963</v>
      </c>
      <c r="L174">
        <f t="shared" si="38"/>
        <v>0.14041158721152558</v>
      </c>
      <c r="M174">
        <f t="shared" si="39"/>
        <v>0.10003994332955396</v>
      </c>
    </row>
    <row r="175" spans="1:13">
      <c r="A175">
        <v>10.8</v>
      </c>
      <c r="B175">
        <f t="shared" si="28"/>
        <v>0.96194027160809059</v>
      </c>
      <c r="C175">
        <f t="shared" si="29"/>
        <v>0.68221928757326</v>
      </c>
      <c r="D175">
        <f t="shared" si="30"/>
        <v>0.67180267820027662</v>
      </c>
      <c r="E175">
        <f t="shared" si="31"/>
        <v>0.17376881030460092</v>
      </c>
      <c r="F175">
        <f t="shared" si="32"/>
        <v>0.13669665786621338</v>
      </c>
      <c r="G175">
        <f t="shared" si="33"/>
        <v>9.795629665486319E-2</v>
      </c>
      <c r="H175">
        <f t="shared" si="34"/>
        <v>-0.96194027160809059</v>
      </c>
      <c r="I175">
        <f t="shared" si="35"/>
        <v>-0.68221928757326</v>
      </c>
      <c r="J175">
        <f t="shared" si="36"/>
        <v>-0.67180267820027662</v>
      </c>
      <c r="K175">
        <f t="shared" si="37"/>
        <v>0.17376881030460092</v>
      </c>
      <c r="L175">
        <f t="shared" si="38"/>
        <v>0.13669665786621338</v>
      </c>
      <c r="M175">
        <f t="shared" si="39"/>
        <v>9.795629665486319E-2</v>
      </c>
    </row>
    <row r="176" spans="1:13">
      <c r="A176">
        <v>10.9</v>
      </c>
      <c r="B176">
        <f t="shared" si="28"/>
        <v>0.97629806035644573</v>
      </c>
      <c r="C176">
        <f t="shared" si="29"/>
        <v>0.69570049895507946</v>
      </c>
      <c r="D176">
        <f t="shared" si="30"/>
        <v>0.68149376944857432</v>
      </c>
      <c r="E176">
        <f t="shared" si="31"/>
        <v>0.11627356912623958</v>
      </c>
      <c r="F176">
        <f t="shared" si="32"/>
        <v>0.13291830654515566</v>
      </c>
      <c r="G176">
        <f t="shared" si="33"/>
        <v>9.5864506796668997E-2</v>
      </c>
      <c r="H176">
        <f t="shared" si="34"/>
        <v>-0.97629806035644573</v>
      </c>
      <c r="I176">
        <f t="shared" si="35"/>
        <v>-0.69570049895507946</v>
      </c>
      <c r="J176">
        <f t="shared" si="36"/>
        <v>-0.68149376944857432</v>
      </c>
      <c r="K176">
        <f t="shared" si="37"/>
        <v>0.11627356912623958</v>
      </c>
      <c r="L176">
        <f t="shared" si="38"/>
        <v>0.13291830654515566</v>
      </c>
      <c r="M176">
        <f t="shared" si="39"/>
        <v>9.5864506796668997E-2</v>
      </c>
    </row>
    <row r="177" spans="1:13">
      <c r="A177">
        <v>11</v>
      </c>
      <c r="B177">
        <f t="shared" si="28"/>
        <v>0.9857298675328463</v>
      </c>
      <c r="C177">
        <f t="shared" si="29"/>
        <v>0.70880134879802015</v>
      </c>
      <c r="D177">
        <f t="shared" si="30"/>
        <v>0.69097543978323728</v>
      </c>
      <c r="E177">
        <f t="shared" si="31"/>
        <v>7.4794534958312398E-2</v>
      </c>
      <c r="F177">
        <f t="shared" si="32"/>
        <v>0.12909192545971179</v>
      </c>
      <c r="G177">
        <f t="shared" si="33"/>
        <v>9.3768515881366185E-2</v>
      </c>
      <c r="H177">
        <f t="shared" si="34"/>
        <v>-0.9857298675328463</v>
      </c>
      <c r="I177">
        <f t="shared" si="35"/>
        <v>-0.70880134879802015</v>
      </c>
      <c r="J177">
        <f t="shared" si="36"/>
        <v>-0.69097543978323728</v>
      </c>
      <c r="K177">
        <f t="shared" si="37"/>
        <v>7.4794534958312398E-2</v>
      </c>
      <c r="L177">
        <f t="shared" si="38"/>
        <v>0.12909192545971179</v>
      </c>
      <c r="M177">
        <f t="shared" si="39"/>
        <v>9.3768515881366185E-2</v>
      </c>
    </row>
    <row r="178" spans="1:13">
      <c r="A178">
        <v>11.1</v>
      </c>
      <c r="B178">
        <f t="shared" si="28"/>
        <v>0.9916900446229221</v>
      </c>
      <c r="C178">
        <f t="shared" si="29"/>
        <v>0.72151776987130911</v>
      </c>
      <c r="D178">
        <f t="shared" si="30"/>
        <v>0.70024745648532016</v>
      </c>
      <c r="E178">
        <f t="shared" si="31"/>
        <v>4.6303826801638345E-2</v>
      </c>
      <c r="F178">
        <f t="shared" si="32"/>
        <v>0.12523209095340043</v>
      </c>
      <c r="G178">
        <f t="shared" si="33"/>
        <v>9.1672033152734048E-2</v>
      </c>
      <c r="H178">
        <f t="shared" si="34"/>
        <v>-0.9916900446229221</v>
      </c>
      <c r="I178">
        <f t="shared" si="35"/>
        <v>-0.72151776987130911</v>
      </c>
      <c r="J178">
        <f t="shared" si="36"/>
        <v>-0.70024745648532016</v>
      </c>
      <c r="K178">
        <f t="shared" si="37"/>
        <v>4.6303826801638345E-2</v>
      </c>
      <c r="L178">
        <f t="shared" si="38"/>
        <v>0.12523209095340043</v>
      </c>
      <c r="M178">
        <f t="shared" si="39"/>
        <v>9.1672033152734048E-2</v>
      </c>
    </row>
    <row r="179" spans="1:13">
      <c r="A179">
        <v>11.2</v>
      </c>
      <c r="B179">
        <f t="shared" si="28"/>
        <v>0.99531703866825838</v>
      </c>
      <c r="C179">
        <f t="shared" si="29"/>
        <v>0.73384711059898711</v>
      </c>
      <c r="D179">
        <f t="shared" si="30"/>
        <v>0.70930994628556765</v>
      </c>
      <c r="E179">
        <f t="shared" si="31"/>
        <v>2.7617517950669617E-2</v>
      </c>
      <c r="F179">
        <f t="shared" si="32"/>
        <v>0.12135253600718685</v>
      </c>
      <c r="G179">
        <f t="shared" si="33"/>
        <v>8.9578539111591443E-2</v>
      </c>
      <c r="H179">
        <f t="shared" si="34"/>
        <v>-0.99531703866825838</v>
      </c>
      <c r="I179">
        <f t="shared" si="35"/>
        <v>-0.73384711059898711</v>
      </c>
      <c r="J179">
        <f t="shared" si="36"/>
        <v>-0.70930994628556765</v>
      </c>
      <c r="K179">
        <f t="shared" si="37"/>
        <v>2.7617517950669617E-2</v>
      </c>
      <c r="L179">
        <f t="shared" si="38"/>
        <v>0.12135253600718685</v>
      </c>
      <c r="M179">
        <f t="shared" si="39"/>
        <v>8.9578539111591443E-2</v>
      </c>
    </row>
    <row r="180" spans="1:13">
      <c r="A180">
        <v>11.3</v>
      </c>
      <c r="B180">
        <f t="shared" si="28"/>
        <v>0.99744473292034053</v>
      </c>
      <c r="C180">
        <f t="shared" si="29"/>
        <v>0.74578804974507229</v>
      </c>
      <c r="D180">
        <f t="shared" si="30"/>
        <v>0.7181633727264104</v>
      </c>
      <c r="E180">
        <f t="shared" si="31"/>
        <v>1.5886217031122744E-2</v>
      </c>
      <c r="F180">
        <f t="shared" si="32"/>
        <v>0.11746613216968092</v>
      </c>
      <c r="G180">
        <f t="shared" si="33"/>
        <v>8.7491290348906348E-2</v>
      </c>
      <c r="H180">
        <f t="shared" si="34"/>
        <v>-0.99744473292034053</v>
      </c>
      <c r="I180">
        <f t="shared" si="35"/>
        <v>-0.74578804974507229</v>
      </c>
      <c r="J180">
        <f t="shared" si="36"/>
        <v>-0.7181633727264104</v>
      </c>
      <c r="K180">
        <f t="shared" si="37"/>
        <v>1.5886217031122744E-2</v>
      </c>
      <c r="L180">
        <f t="shared" si="38"/>
        <v>0.11746613216968092</v>
      </c>
      <c r="M180">
        <f t="shared" si="39"/>
        <v>8.7491290348906348E-2</v>
      </c>
    </row>
    <row r="181" spans="1:13">
      <c r="A181">
        <v>11.4</v>
      </c>
      <c r="B181">
        <f t="shared" si="28"/>
        <v>0.99864916666080905</v>
      </c>
      <c r="C181">
        <f t="shared" si="29"/>
        <v>0.75734050972840516</v>
      </c>
      <c r="D181">
        <f t="shared" si="30"/>
        <v>0.72680851403785562</v>
      </c>
      <c r="E181">
        <f t="shared" si="31"/>
        <v>8.8217986908827352E-3</v>
      </c>
      <c r="F181">
        <f t="shared" si="32"/>
        <v>0.11358488008177579</v>
      </c>
      <c r="G181">
        <f t="shared" si="33"/>
        <v>8.541332497487332E-2</v>
      </c>
      <c r="H181">
        <f t="shared" si="34"/>
        <v>-0.99864916666080905</v>
      </c>
      <c r="I181">
        <f t="shared" si="35"/>
        <v>-0.75734050972840516</v>
      </c>
      <c r="J181">
        <f t="shared" si="36"/>
        <v>-0.72680851403785562</v>
      </c>
      <c r="K181">
        <f t="shared" si="37"/>
        <v>8.8217986908827352E-3</v>
      </c>
      <c r="L181">
        <f t="shared" si="38"/>
        <v>0.11358488008177579</v>
      </c>
      <c r="M181">
        <f t="shared" si="39"/>
        <v>8.541332497487332E-2</v>
      </c>
    </row>
    <row r="182" spans="1:13">
      <c r="A182">
        <v>11.5</v>
      </c>
      <c r="B182">
        <f t="shared" ref="B182:B217" si="40">_xlfn.NORM.S.DIST((LN(A182/$E$5)+($B$5+0.5*$C$5^2)*($D$5))/($C$5*SQRT($D$5)),TRUE)</f>
        <v>0.9993077192495905</v>
      </c>
      <c r="C182">
        <f t="shared" ref="C182:C217" si="41">_xlfn.NORM.S.DIST((LN(A182/$E$6)+($B$6+0.5*$C$6^2)*($D$6))/($C$6*SQRT($D$6)),TRUE)</f>
        <v>0.76850556938504955</v>
      </c>
      <c r="D182">
        <f t="shared" ref="D182:D217" si="42">_xlfn.NORM.S.DIST((LN(A182/$E$7)+($B$7+0.5*$C$7^2)*($D$7))/($C$7*SQRT($D$7)),TRUE)</f>
        <v>0.73524644158228403</v>
      </c>
      <c r="E182">
        <f t="shared" ref="E182:E217" si="43">(1/SQRT(2*PI()))*EXP(-0.5*((LN(A182/$E$5)+($B$5+0.5*$C$5^2)*($D$5))/($C$5*SQRT($D$5)))^2)/(A182*$C$5*SQRT($D$5))</f>
        <v>4.7338367492892408E-3</v>
      </c>
      <c r="F182">
        <f t="shared" ref="F182:F217" si="44">(1/SQRT(2*PI()))*EXP(-0.5*((LN(A182/$E$6)+($B$6+0.5*$C$6^2)*($D$6))/($C$6*SQRT($D$6)))^2)/(A182*$C$6*SQRT($D$6))</f>
        <v>0.10971990776531146</v>
      </c>
      <c r="G182">
        <f t="shared" ref="G182:G217" si="45">(1/SQRT(2*PI()))*EXP(-0.5*((LN(A182/$E$7)+($B$7+0.5*$C$7^2)*($D$7))/($C$7*SQRT($D$7)))^2)/(A182*$C$7*SQRT($D$7))</f>
        <v>8.3347468553454124E-2</v>
      </c>
      <c r="H182">
        <f t="shared" ref="H182:H217" si="46">-B182</f>
        <v>-0.9993077192495905</v>
      </c>
      <c r="I182">
        <f t="shared" ref="I182:I217" si="47">-C182</f>
        <v>-0.76850556938504955</v>
      </c>
      <c r="J182">
        <f t="shared" ref="J182:J217" si="48">-D182</f>
        <v>-0.73524644158228403</v>
      </c>
      <c r="K182">
        <f t="shared" ref="K182:K217" si="49">E182</f>
        <v>4.7338367492892408E-3</v>
      </c>
      <c r="L182">
        <f t="shared" ref="L182:L217" si="50">F182</f>
        <v>0.10971990776531146</v>
      </c>
      <c r="M182">
        <f t="shared" ref="M182:M217" si="51">G182</f>
        <v>8.3347468553454124E-2</v>
      </c>
    </row>
    <row r="183" spans="1:13">
      <c r="A183">
        <v>11.6</v>
      </c>
      <c r="B183">
        <f t="shared" si="40"/>
        <v>0.9996558487934778</v>
      </c>
      <c r="C183">
        <f t="shared" si="41"/>
        <v>0.7792853769135486</v>
      </c>
      <c r="D183">
        <f t="shared" si="42"/>
        <v>0.74347849891445916</v>
      </c>
      <c r="E183">
        <f t="shared" si="43"/>
        <v>2.4569373525485105E-3</v>
      </c>
      <c r="F183">
        <f t="shared" si="44"/>
        <v>0.10588147585642803</v>
      </c>
      <c r="G183">
        <f t="shared" si="45"/>
        <v>8.1296340458705998E-2</v>
      </c>
      <c r="H183">
        <f t="shared" si="46"/>
        <v>-0.9996558487934778</v>
      </c>
      <c r="I183">
        <f t="shared" si="47"/>
        <v>-0.7792853769135486</v>
      </c>
      <c r="J183">
        <f t="shared" si="48"/>
        <v>-0.74347849891445916</v>
      </c>
      <c r="K183">
        <f t="shared" si="49"/>
        <v>2.4569373525485105E-3</v>
      </c>
      <c r="L183">
        <f t="shared" si="50"/>
        <v>0.10588147585642803</v>
      </c>
      <c r="M183">
        <f t="shared" si="51"/>
        <v>8.1296340458705998E-2</v>
      </c>
    </row>
    <row r="184" spans="1:13">
      <c r="A184">
        <v>11.7</v>
      </c>
      <c r="B184">
        <f t="shared" si="40"/>
        <v>0.99983393496209039</v>
      </c>
      <c r="C184">
        <f t="shared" si="41"/>
        <v>0.78968306365735341</v>
      </c>
      <c r="D184">
        <f t="shared" si="42"/>
        <v>0.75150628149502019</v>
      </c>
      <c r="E184">
        <f t="shared" si="43"/>
        <v>1.2345019947584369E-3</v>
      </c>
      <c r="F184">
        <f t="shared" si="44"/>
        <v>0.1020789889846162</v>
      </c>
      <c r="G184">
        <f t="shared" si="45"/>
        <v>7.9262360575854715E-2</v>
      </c>
      <c r="H184">
        <f t="shared" si="46"/>
        <v>-0.99983393496209039</v>
      </c>
      <c r="I184">
        <f t="shared" si="47"/>
        <v>-0.78968306365735341</v>
      </c>
      <c r="J184">
        <f t="shared" si="48"/>
        <v>-0.75150628149502019</v>
      </c>
      <c r="K184">
        <f t="shared" si="49"/>
        <v>1.2345019947584369E-3</v>
      </c>
      <c r="L184">
        <f t="shared" si="50"/>
        <v>0.1020789889846162</v>
      </c>
      <c r="M184">
        <f t="shared" si="51"/>
        <v>7.9262360575854715E-2</v>
      </c>
    </row>
    <row r="185" spans="1:13">
      <c r="A185">
        <v>11.8</v>
      </c>
      <c r="B185">
        <f t="shared" si="40"/>
        <v>0.99992217016949925</v>
      </c>
      <c r="C185">
        <f t="shared" si="41"/>
        <v>0.79970265930018236</v>
      </c>
      <c r="D185">
        <f t="shared" si="42"/>
        <v>0.75933161708835339</v>
      </c>
      <c r="E185">
        <f t="shared" si="43"/>
        <v>6.0101622994920909E-4</v>
      </c>
      <c r="F185">
        <f t="shared" si="44"/>
        <v>9.8321012526459042E-2</v>
      </c>
      <c r="G185">
        <f t="shared" si="45"/>
        <v>7.7247756276474788E-2</v>
      </c>
      <c r="H185">
        <f t="shared" si="46"/>
        <v>-0.99992217016949925</v>
      </c>
      <c r="I185">
        <f t="shared" si="47"/>
        <v>-0.79970265930018236</v>
      </c>
      <c r="J185">
        <f t="shared" si="48"/>
        <v>-0.75933161708835339</v>
      </c>
      <c r="K185">
        <f t="shared" si="49"/>
        <v>6.0101622994920909E-4</v>
      </c>
      <c r="L185">
        <f t="shared" si="50"/>
        <v>9.8321012526459042E-2</v>
      </c>
      <c r="M185">
        <f t="shared" si="51"/>
        <v>7.7247756276474788E-2</v>
      </c>
    </row>
    <row r="186" spans="1:13">
      <c r="A186">
        <v>11.9</v>
      </c>
      <c r="B186">
        <f t="shared" si="40"/>
        <v>0.99996454886123576</v>
      </c>
      <c r="C186">
        <f t="shared" si="41"/>
        <v>0.80934900897463002</v>
      </c>
      <c r="D186">
        <f t="shared" si="42"/>
        <v>0.76695654686897119</v>
      </c>
      <c r="E186">
        <f t="shared" si="43"/>
        <v>2.837560364889524E-4</v>
      </c>
      <c r="F186">
        <f t="shared" si="44"/>
        <v>9.4615293997173111E-2</v>
      </c>
      <c r="G186">
        <f t="shared" si="45"/>
        <v>7.5254569603290938E-2</v>
      </c>
      <c r="H186">
        <f t="shared" si="46"/>
        <v>-0.99996454886123576</v>
      </c>
      <c r="I186">
        <f t="shared" si="47"/>
        <v>-0.80934900897463002</v>
      </c>
      <c r="J186">
        <f t="shared" si="48"/>
        <v>-0.76695654686897119</v>
      </c>
      <c r="K186">
        <f t="shared" si="49"/>
        <v>2.837560364889524E-4</v>
      </c>
      <c r="L186">
        <f t="shared" si="50"/>
        <v>9.4615293997173111E-2</v>
      </c>
      <c r="M186">
        <f t="shared" si="51"/>
        <v>7.5254569603290938E-2</v>
      </c>
    </row>
    <row r="187" spans="1:13">
      <c r="A187">
        <v>12</v>
      </c>
      <c r="B187">
        <f t="shared" si="40"/>
        <v>0.99998429612997741</v>
      </c>
      <c r="C187">
        <f t="shared" si="41"/>
        <v>0.81862769271256486</v>
      </c>
      <c r="D187">
        <f t="shared" si="42"/>
        <v>0.77438330725439097</v>
      </c>
      <c r="E187">
        <f t="shared" si="43"/>
        <v>1.3002439122971316E-4</v>
      </c>
      <c r="F187">
        <f t="shared" si="44"/>
        <v>9.0968788381926041E-2</v>
      </c>
      <c r="G187">
        <f t="shared" si="45"/>
        <v>7.3284664605989383E-2</v>
      </c>
      <c r="H187">
        <f t="shared" si="46"/>
        <v>-0.99998429612997741</v>
      </c>
      <c r="I187">
        <f t="shared" si="47"/>
        <v>-0.81862769271256486</v>
      </c>
      <c r="J187">
        <f t="shared" si="48"/>
        <v>-0.77438330725439097</v>
      </c>
      <c r="K187">
        <f t="shared" si="49"/>
        <v>1.3002439122971316E-4</v>
      </c>
      <c r="L187">
        <f t="shared" si="50"/>
        <v>9.0968788381926041E-2</v>
      </c>
      <c r="M187">
        <f t="shared" si="51"/>
        <v>7.3284664605989383E-2</v>
      </c>
    </row>
    <row r="188" spans="1:13">
      <c r="A188">
        <v>12.1</v>
      </c>
      <c r="B188">
        <f t="shared" si="40"/>
        <v>0.99999323060832723</v>
      </c>
      <c r="C188">
        <f t="shared" si="41"/>
        <v>0.82754494759814268</v>
      </c>
      <c r="D188">
        <f t="shared" si="42"/>
        <v>0.78161431247690905</v>
      </c>
      <c r="E188">
        <f t="shared" si="43"/>
        <v>5.7872280093358674E-5</v>
      </c>
      <c r="F188">
        <f t="shared" si="44"/>
        <v>8.7387686751299931E-2</v>
      </c>
      <c r="G188">
        <f t="shared" si="45"/>
        <v>7.1339734775016331E-2</v>
      </c>
      <c r="H188">
        <f t="shared" si="46"/>
        <v>-0.99999323060832723</v>
      </c>
      <c r="I188">
        <f t="shared" si="47"/>
        <v>-0.82754494759814268</v>
      </c>
      <c r="J188">
        <f t="shared" si="48"/>
        <v>-0.78161431247690905</v>
      </c>
      <c r="K188">
        <f t="shared" si="49"/>
        <v>5.7872280093358674E-5</v>
      </c>
      <c r="L188">
        <f t="shared" si="50"/>
        <v>8.7387686751299931E-2</v>
      </c>
      <c r="M188">
        <f t="shared" si="51"/>
        <v>7.1339734775016331E-2</v>
      </c>
    </row>
    <row r="189" spans="1:13">
      <c r="A189">
        <v>12.2</v>
      </c>
      <c r="B189">
        <f t="shared" si="40"/>
        <v>0.99999715861436633</v>
      </c>
      <c r="C189">
        <f t="shared" si="41"/>
        <v>0.83610759292093462</v>
      </c>
      <c r="D189">
        <f t="shared" si="42"/>
        <v>0.78865213790164701</v>
      </c>
      <c r="E189">
        <f t="shared" si="43"/>
        <v>2.5039000188450281E-5</v>
      </c>
      <c r="F189">
        <f t="shared" si="44"/>
        <v>8.387744755007337E-2</v>
      </c>
      <c r="G189">
        <f t="shared" si="45"/>
        <v>6.9421310525630317E-2</v>
      </c>
      <c r="H189">
        <f t="shared" si="46"/>
        <v>-0.99999715861436633</v>
      </c>
      <c r="I189">
        <f t="shared" si="47"/>
        <v>-0.83610759292093462</v>
      </c>
      <c r="J189">
        <f t="shared" si="48"/>
        <v>-0.78865213790164701</v>
      </c>
      <c r="K189">
        <f t="shared" si="49"/>
        <v>2.5039000188450281E-5</v>
      </c>
      <c r="L189">
        <f t="shared" si="50"/>
        <v>8.387744755007337E-2</v>
      </c>
      <c r="M189">
        <f t="shared" si="51"/>
        <v>6.9421310525630317E-2</v>
      </c>
    </row>
    <row r="190" spans="1:13">
      <c r="A190">
        <v>12.3</v>
      </c>
      <c r="B190">
        <f t="shared" si="40"/>
        <v>0.9999988379738568</v>
      </c>
      <c r="C190">
        <f t="shared" si="41"/>
        <v>0.84432295856787887</v>
      </c>
      <c r="D190">
        <f t="shared" si="42"/>
        <v>0.79549950409371439</v>
      </c>
      <c r="E190">
        <f t="shared" si="43"/>
        <v>1.053873121082351E-5</v>
      </c>
      <c r="F190">
        <f t="shared" si="44"/>
        <v>8.0442829994753259E-2</v>
      </c>
      <c r="G190">
        <f t="shared" si="45"/>
        <v>6.7530766689461771E-2</v>
      </c>
      <c r="H190">
        <f t="shared" si="46"/>
        <v>-0.9999988379738568</v>
      </c>
      <c r="I190">
        <f t="shared" si="47"/>
        <v>-0.84432295856787887</v>
      </c>
      <c r="J190">
        <f t="shared" si="48"/>
        <v>-0.79549950409371439</v>
      </c>
      <c r="K190">
        <f t="shared" si="49"/>
        <v>1.053873121082351E-5</v>
      </c>
      <c r="L190">
        <f t="shared" si="50"/>
        <v>8.0442829994753259E-2</v>
      </c>
      <c r="M190">
        <f t="shared" si="51"/>
        <v>6.7530766689461771E-2</v>
      </c>
    </row>
    <row r="191" spans="1:13">
      <c r="A191">
        <v>12.4</v>
      </c>
      <c r="B191">
        <f t="shared" si="40"/>
        <v>0.99999953669140029</v>
      </c>
      <c r="C191">
        <f t="shared" si="41"/>
        <v>0.85219881683865673</v>
      </c>
      <c r="D191">
        <f t="shared" si="42"/>
        <v>0.80215926163329643</v>
      </c>
      <c r="E191">
        <f t="shared" si="43"/>
        <v>4.3181635274260372E-6</v>
      </c>
      <c r="F191">
        <f t="shared" si="44"/>
        <v>7.7087929062146954E-2</v>
      </c>
      <c r="G191">
        <f t="shared" si="45"/>
        <v>6.5669329975517846E-2</v>
      </c>
      <c r="H191">
        <f t="shared" si="46"/>
        <v>-0.99999953669140029</v>
      </c>
      <c r="I191">
        <f t="shared" si="47"/>
        <v>-0.85219881683865673</v>
      </c>
      <c r="J191">
        <f t="shared" si="48"/>
        <v>-0.80215926163329643</v>
      </c>
      <c r="K191">
        <f t="shared" si="49"/>
        <v>4.3181635274260372E-6</v>
      </c>
      <c r="L191">
        <f t="shared" si="50"/>
        <v>7.7087929062146954E-2</v>
      </c>
      <c r="M191">
        <f t="shared" si="51"/>
        <v>6.5669329975517846E-2</v>
      </c>
    </row>
    <row r="192" spans="1:13">
      <c r="A192">
        <v>12.5</v>
      </c>
      <c r="B192">
        <f t="shared" si="40"/>
        <v>0.99999981980085551</v>
      </c>
      <c r="C192">
        <f t="shared" si="41"/>
        <v>0.85974331781966185</v>
      </c>
      <c r="D192">
        <f t="shared" si="42"/>
        <v>0.80863437667389571</v>
      </c>
      <c r="E192">
        <f t="shared" si="43"/>
        <v>1.7236703295295789E-6</v>
      </c>
      <c r="F192">
        <f t="shared" si="44"/>
        <v>7.3816211598014256E-2</v>
      </c>
      <c r="G192">
        <f t="shared" si="45"/>
        <v>6.3838086366950889E-2</v>
      </c>
      <c r="H192">
        <f t="shared" si="46"/>
        <v>-0.99999981980085551</v>
      </c>
      <c r="I192">
        <f t="shared" si="47"/>
        <v>-0.85974331781966185</v>
      </c>
      <c r="J192">
        <f t="shared" si="48"/>
        <v>-0.80863437667389571</v>
      </c>
      <c r="K192">
        <f t="shared" si="49"/>
        <v>1.7236703295295789E-6</v>
      </c>
      <c r="L192">
        <f t="shared" si="50"/>
        <v>7.3816211598014256E-2</v>
      </c>
      <c r="M192">
        <f t="shared" si="51"/>
        <v>6.3838086366950889E-2</v>
      </c>
    </row>
    <row r="193" spans="1:13">
      <c r="A193">
        <v>12.6</v>
      </c>
      <c r="B193">
        <f t="shared" si="40"/>
        <v>0.99999993159033584</v>
      </c>
      <c r="C193">
        <f t="shared" si="41"/>
        <v>0.8669649284069425</v>
      </c>
      <c r="D193">
        <f t="shared" si="42"/>
        <v>0.81492791723578772</v>
      </c>
      <c r="E193">
        <f t="shared" si="43"/>
        <v>6.7073270952308938E-7</v>
      </c>
      <c r="F193">
        <f t="shared" si="44"/>
        <v>7.0630553120863443E-2</v>
      </c>
      <c r="G193">
        <f t="shared" si="45"/>
        <v>6.203798842399396E-2</v>
      </c>
      <c r="H193">
        <f t="shared" si="46"/>
        <v>-0.99999993159033584</v>
      </c>
      <c r="I193">
        <f t="shared" si="47"/>
        <v>-0.8669649284069425</v>
      </c>
      <c r="J193">
        <f t="shared" si="48"/>
        <v>-0.81492791723578772</v>
      </c>
      <c r="K193">
        <f t="shared" si="49"/>
        <v>6.7073270952308938E-7</v>
      </c>
      <c r="L193">
        <f t="shared" si="50"/>
        <v>7.0630553120863443E-2</v>
      </c>
      <c r="M193">
        <f t="shared" si="51"/>
        <v>6.203798842399396E-2</v>
      </c>
    </row>
    <row r="194" spans="1:13">
      <c r="A194">
        <v>12.7</v>
      </c>
      <c r="B194">
        <f t="shared" si="40"/>
        <v>0.99999997463621049</v>
      </c>
      <c r="C194">
        <f t="shared" si="41"/>
        <v>0.87387237502826176</v>
      </c>
      <c r="D194">
        <f t="shared" si="42"/>
        <v>0.82104304022398966</v>
      </c>
      <c r="E194">
        <f t="shared" si="43"/>
        <v>2.5460791279548927E-7</v>
      </c>
      <c r="F194">
        <f t="shared" si="44"/>
        <v>6.7533274940757823E-2</v>
      </c>
      <c r="G194">
        <f t="shared" si="45"/>
        <v>6.0269862467258781E-2</v>
      </c>
      <c r="H194">
        <f t="shared" si="46"/>
        <v>-0.99999997463621049</v>
      </c>
      <c r="I194">
        <f t="shared" si="47"/>
        <v>-0.87387237502826176</v>
      </c>
      <c r="J194">
        <f t="shared" si="48"/>
        <v>-0.82104304022398966</v>
      </c>
      <c r="K194">
        <f t="shared" si="49"/>
        <v>2.5460791279548927E-7</v>
      </c>
      <c r="L194">
        <f t="shared" si="50"/>
        <v>6.7533274940757823E-2</v>
      </c>
      <c r="M194">
        <f t="shared" si="51"/>
        <v>6.0269862467258781E-2</v>
      </c>
    </row>
    <row r="195" spans="1:13">
      <c r="A195">
        <v>12.8</v>
      </c>
      <c r="B195">
        <f t="shared" si="40"/>
        <v>0.99999999081059676</v>
      </c>
      <c r="C195">
        <f t="shared" si="41"/>
        <v>0.88047459007857054</v>
      </c>
      <c r="D195">
        <f t="shared" si="42"/>
        <v>0.82698297915763297</v>
      </c>
      <c r="E195">
        <f t="shared" si="43"/>
        <v>9.4340876159101333E-8</v>
      </c>
      <c r="F195">
        <f t="shared" si="44"/>
        <v>6.4526181256166826E-2</v>
      </c>
      <c r="G195">
        <f t="shared" si="45"/>
        <v>5.8534415619103483E-2</v>
      </c>
      <c r="H195">
        <f t="shared" si="46"/>
        <v>-0.99999999081059676</v>
      </c>
      <c r="I195">
        <f t="shared" si="47"/>
        <v>-0.88047459007857054</v>
      </c>
      <c r="J195">
        <f t="shared" si="48"/>
        <v>-0.82698297915763297</v>
      </c>
      <c r="K195">
        <f t="shared" si="49"/>
        <v>9.4340876159101333E-8</v>
      </c>
      <c r="L195">
        <f t="shared" si="50"/>
        <v>6.4526181256166826E-2</v>
      </c>
      <c r="M195">
        <f t="shared" si="51"/>
        <v>5.8534415619103483E-2</v>
      </c>
    </row>
    <row r="196" spans="1:13">
      <c r="A196">
        <v>12.9</v>
      </c>
      <c r="B196">
        <f t="shared" si="40"/>
        <v>0.99999999674480977</v>
      </c>
      <c r="C196">
        <f t="shared" si="41"/>
        <v>0.88678066205158235</v>
      </c>
      <c r="D196">
        <f t="shared" si="42"/>
        <v>0.83275103259557015</v>
      </c>
      <c r="E196">
        <f t="shared" si="43"/>
        <v>3.4143165292665818E-8</v>
      </c>
      <c r="F196">
        <f t="shared" si="44"/>
        <v>6.1610595933113479E-2</v>
      </c>
      <c r="G196">
        <f t="shared" si="45"/>
        <v>5.6832242684013247E-2</v>
      </c>
      <c r="H196">
        <f t="shared" si="46"/>
        <v>-0.99999999674480977</v>
      </c>
      <c r="I196">
        <f t="shared" si="47"/>
        <v>-0.88678066205158235</v>
      </c>
      <c r="J196">
        <f t="shared" si="48"/>
        <v>-0.83275103259557015</v>
      </c>
      <c r="K196">
        <f t="shared" si="49"/>
        <v>3.4143165292665818E-8</v>
      </c>
      <c r="L196">
        <f t="shared" si="50"/>
        <v>6.1610595933113479E-2</v>
      </c>
      <c r="M196">
        <f t="shared" si="51"/>
        <v>5.6832242684013247E-2</v>
      </c>
    </row>
    <row r="197" spans="1:13">
      <c r="A197">
        <v>13</v>
      </c>
      <c r="B197">
        <f t="shared" si="40"/>
        <v>0.99999999887198321</v>
      </c>
      <c r="C197">
        <f t="shared" si="41"/>
        <v>0.89279978932252113</v>
      </c>
      <c r="D197">
        <f t="shared" si="42"/>
        <v>0.83835055324128827</v>
      </c>
      <c r="E197">
        <f t="shared" si="43"/>
        <v>1.2076633453851887E-8</v>
      </c>
      <c r="F197">
        <f t="shared" si="44"/>
        <v>5.8787398709889305E-2</v>
      </c>
      <c r="G197">
        <f t="shared" si="45"/>
        <v>5.5163832851913723E-2</v>
      </c>
      <c r="H197">
        <f t="shared" si="46"/>
        <v>-0.99999999887198321</v>
      </c>
      <c r="I197">
        <f t="shared" si="47"/>
        <v>-0.89279978932252113</v>
      </c>
      <c r="J197">
        <f t="shared" si="48"/>
        <v>-0.83835055324128827</v>
      </c>
      <c r="K197">
        <f t="shared" si="49"/>
        <v>1.2076633453851887E-8</v>
      </c>
      <c r="L197">
        <f t="shared" si="50"/>
        <v>5.8787398709889305E-2</v>
      </c>
      <c r="M197">
        <f t="shared" si="51"/>
        <v>5.5163832851913723E-2</v>
      </c>
    </row>
    <row r="198" spans="1:13">
      <c r="A198">
        <v>13.1</v>
      </c>
      <c r="B198">
        <f t="shared" si="40"/>
        <v>0.99999999961740971</v>
      </c>
      <c r="C198">
        <f t="shared" si="41"/>
        <v>0.89854123751330461</v>
      </c>
      <c r="D198">
        <f t="shared" si="42"/>
        <v>0.84378493770873342</v>
      </c>
      <c r="E198">
        <f t="shared" si="43"/>
        <v>4.1771584997936524E-9</v>
      </c>
      <c r="F198">
        <f t="shared" si="44"/>
        <v>5.6057060607257764E-2</v>
      </c>
      <c r="G198">
        <f t="shared" si="45"/>
        <v>5.3529576211060866E-2</v>
      </c>
      <c r="H198">
        <f t="shared" si="46"/>
        <v>-0.99999999961740971</v>
      </c>
      <c r="I198">
        <f t="shared" si="47"/>
        <v>-0.89854123751330461</v>
      </c>
      <c r="J198">
        <f t="shared" si="48"/>
        <v>-0.84378493770873342</v>
      </c>
      <c r="K198">
        <f t="shared" si="49"/>
        <v>4.1771584997936524E-9</v>
      </c>
      <c r="L198">
        <f t="shared" si="50"/>
        <v>5.6057060607257764E-2</v>
      </c>
      <c r="M198">
        <f t="shared" si="51"/>
        <v>5.3529576211060866E-2</v>
      </c>
    </row>
    <row r="199" spans="1:13">
      <c r="A199">
        <v>13.2</v>
      </c>
      <c r="B199">
        <f t="shared" si="40"/>
        <v>0.99999999987292643</v>
      </c>
      <c r="C199">
        <f t="shared" si="41"/>
        <v>0.90401430035113972</v>
      </c>
      <c r="D199">
        <f t="shared" si="42"/>
        <v>0.84905761692943971</v>
      </c>
      <c r="E199">
        <f t="shared" si="43"/>
        <v>1.413697102350426E-9</v>
      </c>
      <c r="F199">
        <f t="shared" si="44"/>
        <v>5.3419678358232504E-2</v>
      </c>
      <c r="G199">
        <f t="shared" si="45"/>
        <v>5.1929770059636761E-2</v>
      </c>
      <c r="H199">
        <f t="shared" si="46"/>
        <v>-0.99999999987292643</v>
      </c>
      <c r="I199">
        <f t="shared" si="47"/>
        <v>-0.90401430035113972</v>
      </c>
      <c r="J199">
        <f t="shared" si="48"/>
        <v>-0.84905761692943971</v>
      </c>
      <c r="K199">
        <f t="shared" si="49"/>
        <v>1.413697102350426E-9</v>
      </c>
      <c r="L199">
        <f t="shared" si="50"/>
        <v>5.3419678358232504E-2</v>
      </c>
      <c r="M199">
        <f t="shared" si="51"/>
        <v>5.1929770059636761E-2</v>
      </c>
    </row>
    <row r="200" spans="1:13">
      <c r="A200">
        <v>13.3</v>
      </c>
      <c r="B200">
        <f t="shared" si="40"/>
        <v>0.99999999995864786</v>
      </c>
      <c r="C200">
        <f t="shared" si="41"/>
        <v>0.90922826391452127</v>
      </c>
      <c r="D200">
        <f t="shared" si="42"/>
        <v>0.85417204718038708</v>
      </c>
      <c r="E200">
        <f t="shared" si="43"/>
        <v>4.6839516318597474E-10</v>
      </c>
      <c r="F200">
        <f t="shared" si="44"/>
        <v>5.0875007703132802E-2</v>
      </c>
      <c r="G200">
        <f t="shared" si="45"/>
        <v>5.0364625007441169E-2</v>
      </c>
      <c r="H200">
        <f t="shared" si="46"/>
        <v>-0.99999999995864786</v>
      </c>
      <c r="I200">
        <f t="shared" si="47"/>
        <v>-0.90922826391452127</v>
      </c>
      <c r="J200">
        <f t="shared" si="48"/>
        <v>-0.85417204718038708</v>
      </c>
      <c r="K200">
        <f t="shared" si="49"/>
        <v>4.6839516318597474E-10</v>
      </c>
      <c r="L200">
        <f t="shared" si="50"/>
        <v>5.0875007703132802E-2</v>
      </c>
      <c r="M200">
        <f t="shared" si="51"/>
        <v>5.0364625007441169E-2</v>
      </c>
    </row>
    <row r="201" spans="1:13">
      <c r="A201">
        <v>13.4</v>
      </c>
      <c r="B201">
        <f t="shared" si="40"/>
        <v>0.999999999986809</v>
      </c>
      <c r="C201">
        <f t="shared" si="41"/>
        <v>0.91419237414666565</v>
      </c>
      <c r="D201">
        <f t="shared" si="42"/>
        <v>0.85913170171124864</v>
      </c>
      <c r="E201">
        <f t="shared" si="43"/>
        <v>1.5201361217930504E-10</v>
      </c>
      <c r="F201">
        <f t="shared" si="44"/>
        <v>4.8422495424672335E-2</v>
      </c>
      <c r="G201">
        <f t="shared" si="45"/>
        <v>4.8834270861114498E-2</v>
      </c>
      <c r="H201">
        <f t="shared" si="46"/>
        <v>-0.999999999986809</v>
      </c>
      <c r="I201">
        <f t="shared" si="47"/>
        <v>-0.91419237414666565</v>
      </c>
      <c r="J201">
        <f t="shared" si="48"/>
        <v>-0.85913170171124864</v>
      </c>
      <c r="K201">
        <f t="shared" si="49"/>
        <v>1.5201361217930504E-10</v>
      </c>
      <c r="L201">
        <f t="shared" si="50"/>
        <v>4.8422495424672335E-2</v>
      </c>
      <c r="M201">
        <f t="shared" si="51"/>
        <v>4.8834270861114498E-2</v>
      </c>
    </row>
    <row r="202" spans="1:13">
      <c r="A202">
        <v>13.5</v>
      </c>
      <c r="B202">
        <f t="shared" si="40"/>
        <v>0.9999999999958733</v>
      </c>
      <c r="C202">
        <f t="shared" si="41"/>
        <v>0.91891580750523894</v>
      </c>
      <c r="D202">
        <f t="shared" si="42"/>
        <v>0.8639400629491365</v>
      </c>
      <c r="E202">
        <f t="shared" si="43"/>
        <v>4.8349657668607015E-11</v>
      </c>
      <c r="F202">
        <f t="shared" si="44"/>
        <v>4.6061310024340239E-2</v>
      </c>
      <c r="G202">
        <f t="shared" si="45"/>
        <v>4.733876228817268E-2</v>
      </c>
      <c r="H202">
        <f t="shared" si="46"/>
        <v>-0.9999999999958733</v>
      </c>
      <c r="I202">
        <f t="shared" si="47"/>
        <v>-0.91891580750523894</v>
      </c>
      <c r="J202">
        <f t="shared" si="48"/>
        <v>-0.8639400629491365</v>
      </c>
      <c r="K202">
        <f t="shared" si="49"/>
        <v>4.8349657668607015E-11</v>
      </c>
      <c r="L202">
        <f t="shared" si="50"/>
        <v>4.6061310024340239E-2</v>
      </c>
      <c r="M202">
        <f t="shared" si="51"/>
        <v>4.733876228817268E-2</v>
      </c>
    </row>
    <row r="203" spans="1:13">
      <c r="A203">
        <v>13.6</v>
      </c>
      <c r="B203">
        <f t="shared" si="40"/>
        <v>0.99999999999873335</v>
      </c>
      <c r="C203">
        <f t="shared" si="41"/>
        <v>0.92340764460857894</v>
      </c>
      <c r="D203">
        <f t="shared" si="42"/>
        <v>0.86860061525855559</v>
      </c>
      <c r="E203">
        <f t="shared" si="43"/>
        <v>1.507875856735612E-11</v>
      </c>
      <c r="F203">
        <f t="shared" si="44"/>
        <v>4.3790370965348324E-2</v>
      </c>
      <c r="G203">
        <f t="shared" si="45"/>
        <v>4.5878084256792538E-2</v>
      </c>
      <c r="H203">
        <f t="shared" si="46"/>
        <v>-0.99999999999873335</v>
      </c>
      <c r="I203">
        <f t="shared" si="47"/>
        <v>-0.92340764460857894</v>
      </c>
      <c r="J203">
        <f t="shared" si="48"/>
        <v>-0.86860061525855559</v>
      </c>
      <c r="K203">
        <f t="shared" si="49"/>
        <v>1.507875856735612E-11</v>
      </c>
      <c r="L203">
        <f t="shared" si="50"/>
        <v>4.3790370965348324E-2</v>
      </c>
      <c r="M203">
        <f t="shared" si="51"/>
        <v>4.5878084256792538E-2</v>
      </c>
    </row>
    <row r="204" spans="1:13">
      <c r="A204">
        <v>13.7</v>
      </c>
      <c r="B204">
        <f t="shared" si="40"/>
        <v>0.99999999999961831</v>
      </c>
      <c r="C204">
        <f t="shared" si="41"/>
        <v>0.92767684673224415</v>
      </c>
      <c r="D204">
        <f t="shared" si="42"/>
        <v>0.87311683823405195</v>
      </c>
      <c r="E204">
        <f t="shared" si="43"/>
        <v>4.6133166921651828E-12</v>
      </c>
      <c r="F204">
        <f t="shared" si="44"/>
        <v>4.1608376429005098E-2</v>
      </c>
      <c r="G204">
        <f t="shared" si="45"/>
        <v>4.4452157249765534E-2</v>
      </c>
      <c r="H204">
        <f t="shared" si="46"/>
        <v>-0.99999999999961831</v>
      </c>
      <c r="I204">
        <f t="shared" si="47"/>
        <v>-0.92767684673224415</v>
      </c>
      <c r="J204">
        <f t="shared" si="48"/>
        <v>-0.87311683823405195</v>
      </c>
      <c r="K204">
        <f t="shared" si="49"/>
        <v>4.6133166921651828E-12</v>
      </c>
      <c r="L204">
        <f t="shared" si="50"/>
        <v>4.1608376429005098E-2</v>
      </c>
      <c r="M204">
        <f t="shared" si="51"/>
        <v>4.4452157249765534E-2</v>
      </c>
    </row>
    <row r="205" spans="1:13">
      <c r="A205">
        <v>13.8</v>
      </c>
      <c r="B205">
        <f t="shared" si="40"/>
        <v>0.99999999999988709</v>
      </c>
      <c r="C205">
        <f t="shared" si="41"/>
        <v>0.93173223500538382</v>
      </c>
      <c r="D205">
        <f t="shared" si="42"/>
        <v>0.87749220050294963</v>
      </c>
      <c r="E205">
        <f t="shared" si="43"/>
        <v>1.3853028212883945E-12</v>
      </c>
      <c r="F205">
        <f t="shared" si="44"/>
        <v>3.9513829550649027E-2</v>
      </c>
      <c r="G205">
        <f t="shared" si="45"/>
        <v>4.3060842252356263E-2</v>
      </c>
      <c r="H205">
        <f t="shared" si="46"/>
        <v>-0.99999999999988709</v>
      </c>
      <c r="I205">
        <f t="shared" si="47"/>
        <v>-0.93173223500538382</v>
      </c>
      <c r="J205">
        <f t="shared" si="48"/>
        <v>-0.87749220050294963</v>
      </c>
      <c r="K205">
        <f t="shared" si="49"/>
        <v>1.3853028212883945E-12</v>
      </c>
      <c r="L205">
        <f t="shared" si="50"/>
        <v>3.9513829550649027E-2</v>
      </c>
      <c r="M205">
        <f t="shared" si="51"/>
        <v>4.3060842252356263E-2</v>
      </c>
    </row>
    <row r="206" spans="1:13">
      <c r="A206">
        <v>13.9</v>
      </c>
      <c r="B206">
        <f t="shared" si="40"/>
        <v>0.99999999999996714</v>
      </c>
      <c r="C206">
        <f t="shared" si="41"/>
        <v>0.93558247215391477</v>
      </c>
      <c r="D206">
        <f t="shared" si="42"/>
        <v>0.88173015401560084</v>
      </c>
      <c r="E206">
        <f t="shared" si="43"/>
        <v>4.0847214210899145E-13</v>
      </c>
      <c r="F206">
        <f t="shared" si="44"/>
        <v>3.7505063118326305E-2</v>
      </c>
      <c r="G206">
        <f t="shared" si="45"/>
        <v>4.1703945514965528E-2</v>
      </c>
      <c r="H206">
        <f t="shared" si="46"/>
        <v>-0.99999999999996714</v>
      </c>
      <c r="I206">
        <f t="shared" si="47"/>
        <v>-0.93558247215391477</v>
      </c>
      <c r="J206">
        <f t="shared" si="48"/>
        <v>-0.88173015401560084</v>
      </c>
      <c r="K206">
        <f t="shared" si="49"/>
        <v>4.0847214210899145E-13</v>
      </c>
      <c r="L206">
        <f t="shared" si="50"/>
        <v>3.7505063118326305E-2</v>
      </c>
      <c r="M206">
        <f t="shared" si="51"/>
        <v>4.1703945514965528E-2</v>
      </c>
    </row>
    <row r="207" spans="1:13">
      <c r="A207">
        <v>14</v>
      </c>
      <c r="B207">
        <f t="shared" si="40"/>
        <v>0.99999999999999056</v>
      </c>
      <c r="C207">
        <f t="shared" si="41"/>
        <v>0.93923604663656857</v>
      </c>
      <c r="D207">
        <f t="shared" si="42"/>
        <v>0.88583412880071954</v>
      </c>
      <c r="E207">
        <f t="shared" si="43"/>
        <v>1.1832142009355387E-13</v>
      </c>
      <c r="F207">
        <f t="shared" si="44"/>
        <v>3.5580262732365649E-2</v>
      </c>
      <c r="G207">
        <f t="shared" si="45"/>
        <v>4.038122309252215E-2</v>
      </c>
      <c r="H207">
        <f t="shared" si="46"/>
        <v>-0.99999999999999056</v>
      </c>
      <c r="I207">
        <f t="shared" si="47"/>
        <v>-0.93923604663656857</v>
      </c>
      <c r="J207">
        <f t="shared" si="48"/>
        <v>-0.88583412880071954</v>
      </c>
      <c r="K207">
        <f t="shared" si="49"/>
        <v>1.1832142009355387E-13</v>
      </c>
      <c r="L207">
        <f t="shared" si="50"/>
        <v>3.5580262732365649E-2</v>
      </c>
      <c r="M207">
        <f t="shared" si="51"/>
        <v>4.038122309252215E-2</v>
      </c>
    </row>
    <row r="208" spans="1:13">
      <c r="A208">
        <v>14.1</v>
      </c>
      <c r="B208">
        <f t="shared" si="40"/>
        <v>0.99999999999999734</v>
      </c>
      <c r="C208">
        <f t="shared" si="41"/>
        <v>0.9427012590203574</v>
      </c>
      <c r="D208">
        <f t="shared" si="42"/>
        <v>0.88980752816360453</v>
      </c>
      <c r="E208">
        <f t="shared" si="43"/>
        <v>3.3685194027708184E-14</v>
      </c>
      <c r="F208">
        <f t="shared" si="44"/>
        <v>3.3737488437009452E-2</v>
      </c>
      <c r="G208">
        <f t="shared" si="45"/>
        <v>3.9092385163421707E-2</v>
      </c>
      <c r="H208">
        <f t="shared" si="46"/>
        <v>-0.99999999999999734</v>
      </c>
      <c r="I208">
        <f t="shared" si="47"/>
        <v>-0.9427012590203574</v>
      </c>
      <c r="J208">
        <f t="shared" si="48"/>
        <v>-0.88980752816360453</v>
      </c>
      <c r="K208">
        <f t="shared" si="49"/>
        <v>3.3685194027708184E-14</v>
      </c>
      <c r="L208">
        <f t="shared" si="50"/>
        <v>3.3737488437009452E-2</v>
      </c>
      <c r="M208">
        <f t="shared" si="51"/>
        <v>3.9092385163421707E-2</v>
      </c>
    </row>
    <row r="209" spans="1:13">
      <c r="A209">
        <v>14.2</v>
      </c>
      <c r="B209">
        <f t="shared" si="40"/>
        <v>0.99999999999999922</v>
      </c>
      <c r="C209">
        <f t="shared" si="41"/>
        <v>0.94598621044369335</v>
      </c>
      <c r="D209">
        <f t="shared" si="42"/>
        <v>0.89365372430538026</v>
      </c>
      <c r="E209">
        <f t="shared" si="43"/>
        <v>9.4292209762504357E-15</v>
      </c>
      <c r="F209">
        <f t="shared" si="44"/>
        <v>3.1974694846443143E-2</v>
      </c>
      <c r="G209">
        <f t="shared" si="45"/>
        <v>3.7837100131603976E-2</v>
      </c>
      <c r="H209">
        <f t="shared" si="46"/>
        <v>-0.99999999999999922</v>
      </c>
      <c r="I209">
        <f t="shared" si="47"/>
        <v>-0.94598621044369335</v>
      </c>
      <c r="J209">
        <f t="shared" si="48"/>
        <v>-0.89365372430538026</v>
      </c>
      <c r="K209">
        <f t="shared" si="49"/>
        <v>9.4292209762504357E-15</v>
      </c>
      <c r="L209">
        <f t="shared" si="50"/>
        <v>3.1974694846443143E-2</v>
      </c>
      <c r="M209">
        <f t="shared" si="51"/>
        <v>3.7837100131603976E-2</v>
      </c>
    </row>
    <row r="210" spans="1:13">
      <c r="A210">
        <v>14.3</v>
      </c>
      <c r="B210">
        <f t="shared" si="40"/>
        <v>0.99999999999999978</v>
      </c>
      <c r="C210">
        <f t="shared" si="41"/>
        <v>0.9490987930181235</v>
      </c>
      <c r="D210">
        <f t="shared" si="42"/>
        <v>0.89737605434177703</v>
      </c>
      <c r="E210">
        <f t="shared" si="43"/>
        <v>2.5963004267069695E-15</v>
      </c>
      <c r="F210">
        <f t="shared" si="44"/>
        <v>3.0289749797058903E-2</v>
      </c>
      <c r="G210">
        <f t="shared" si="45"/>
        <v>3.6614998516025447E-2</v>
      </c>
      <c r="H210">
        <f t="shared" si="46"/>
        <v>-0.99999999999999978</v>
      </c>
      <c r="I210">
        <f t="shared" si="47"/>
        <v>-0.9490987930181235</v>
      </c>
      <c r="J210">
        <f t="shared" si="48"/>
        <v>-0.89737605434177703</v>
      </c>
      <c r="K210">
        <f t="shared" si="49"/>
        <v>2.5963004267069695E-15</v>
      </c>
      <c r="L210">
        <f t="shared" si="50"/>
        <v>3.0289749797058903E-2</v>
      </c>
      <c r="M210">
        <f t="shared" si="51"/>
        <v>3.6614998516025447E-2</v>
      </c>
    </row>
    <row r="211" spans="1:13">
      <c r="A211">
        <v>14.4</v>
      </c>
      <c r="B211">
        <f t="shared" si="40"/>
        <v>1</v>
      </c>
      <c r="C211">
        <f t="shared" si="41"/>
        <v>0.95204668202322928</v>
      </c>
      <c r="D211">
        <f t="shared" si="42"/>
        <v>0.9009778167004272</v>
      </c>
      <c r="E211">
        <f t="shared" si="43"/>
        <v>7.0348178851263848E-16</v>
      </c>
      <c r="F211">
        <f t="shared" si="44"/>
        <v>2.8680451565736176E-2</v>
      </c>
      <c r="G211">
        <f t="shared" si="45"/>
        <v>3.5425676632347379E-2</v>
      </c>
      <c r="H211">
        <f t="shared" si="46"/>
        <v>-1</v>
      </c>
      <c r="I211">
        <f t="shared" si="47"/>
        <v>-0.95204668202322928</v>
      </c>
      <c r="J211">
        <f t="shared" si="48"/>
        <v>-0.9009778167004272</v>
      </c>
      <c r="K211">
        <f t="shared" si="49"/>
        <v>7.0348178851263848E-16</v>
      </c>
      <c r="L211">
        <f t="shared" si="50"/>
        <v>2.8680451565736176E-2</v>
      </c>
      <c r="M211">
        <f t="shared" si="51"/>
        <v>3.5425676632347379E-2</v>
      </c>
    </row>
    <row r="212" spans="1:13">
      <c r="A212">
        <v>14.5</v>
      </c>
      <c r="B212">
        <f t="shared" si="40"/>
        <v>1</v>
      </c>
      <c r="C212">
        <f t="shared" si="41"/>
        <v>0.95483732975356284</v>
      </c>
      <c r="D212">
        <f t="shared" si="42"/>
        <v>0.90446226787616069</v>
      </c>
      <c r="E212">
        <f t="shared" si="43"/>
        <v>1.8764683747863881E-16</v>
      </c>
      <c r="F212">
        <f t="shared" si="44"/>
        <v>2.7144544700449295E-2</v>
      </c>
      <c r="G212">
        <f t="shared" si="45"/>
        <v>3.4268700072131765E-2</v>
      </c>
      <c r="H212">
        <f t="shared" si="46"/>
        <v>-1</v>
      </c>
      <c r="I212">
        <f t="shared" si="47"/>
        <v>-0.95483732975356284</v>
      </c>
      <c r="J212">
        <f t="shared" si="48"/>
        <v>-0.90446226787616069</v>
      </c>
      <c r="K212">
        <f t="shared" si="49"/>
        <v>1.8764683747863881E-16</v>
      </c>
      <c r="L212">
        <f t="shared" si="50"/>
        <v>2.7144544700449295E-2</v>
      </c>
      <c r="M212">
        <f t="shared" si="51"/>
        <v>3.4268700072131765E-2</v>
      </c>
    </row>
    <row r="213" spans="1:13">
      <c r="A213">
        <v>14.6</v>
      </c>
      <c r="B213">
        <f t="shared" si="40"/>
        <v>1</v>
      </c>
      <c r="C213">
        <f t="shared" si="41"/>
        <v>0.95747796088138892</v>
      </c>
      <c r="D213">
        <f t="shared" si="42"/>
        <v>0.90783261952432859</v>
      </c>
      <c r="E213">
        <f t="shared" si="43"/>
        <v>4.9293225831571666E-17</v>
      </c>
      <c r="F213">
        <f t="shared" si="44"/>
        <v>2.567973451475929E-2</v>
      </c>
      <c r="G213">
        <f t="shared" si="45"/>
        <v>3.3143606985228308E-2</v>
      </c>
      <c r="H213">
        <f t="shared" si="46"/>
        <v>-1</v>
      </c>
      <c r="I213">
        <f t="shared" si="47"/>
        <v>-0.95747796088138892</v>
      </c>
      <c r="J213">
        <f t="shared" si="48"/>
        <v>-0.90783261952432859</v>
      </c>
      <c r="K213">
        <f t="shared" si="49"/>
        <v>4.9293225831571666E-17</v>
      </c>
      <c r="L213">
        <f t="shared" si="50"/>
        <v>2.567973451475929E-2</v>
      </c>
      <c r="M213">
        <f t="shared" si="51"/>
        <v>3.3143606985228308E-2</v>
      </c>
    </row>
    <row r="214" spans="1:13">
      <c r="A214">
        <v>14.7</v>
      </c>
      <c r="B214">
        <f t="shared" si="40"/>
        <v>1</v>
      </c>
      <c r="C214">
        <f t="shared" si="41"/>
        <v>0.95997556920437344</v>
      </c>
      <c r="D214">
        <f t="shared" si="42"/>
        <v>0.91109203587277587</v>
      </c>
      <c r="E214">
        <f t="shared" si="43"/>
        <v>1.2757146198583159E-17</v>
      </c>
      <c r="F214">
        <f t="shared" si="44"/>
        <v>2.4283700301832908E-2</v>
      </c>
      <c r="G214">
        <f t="shared" si="45"/>
        <v>3.2049911171347513E-2</v>
      </c>
      <c r="H214">
        <f t="shared" si="46"/>
        <v>-1</v>
      </c>
      <c r="I214">
        <f t="shared" si="47"/>
        <v>-0.95997556920437344</v>
      </c>
      <c r="J214">
        <f t="shared" si="48"/>
        <v>-0.91109203587277587</v>
      </c>
      <c r="K214">
        <f t="shared" si="49"/>
        <v>1.2757146198583159E-17</v>
      </c>
      <c r="L214">
        <f t="shared" si="50"/>
        <v>2.4283700301832908E-2</v>
      </c>
      <c r="M214">
        <f t="shared" si="51"/>
        <v>3.2049911171347513E-2</v>
      </c>
    </row>
    <row r="215" spans="1:13">
      <c r="A215">
        <v>14.8</v>
      </c>
      <c r="B215">
        <f t="shared" si="40"/>
        <v>1</v>
      </c>
      <c r="C215">
        <f t="shared" si="41"/>
        <v>0.9623369156530881</v>
      </c>
      <c r="D215">
        <f t="shared" si="42"/>
        <v>0.91424363143368892</v>
      </c>
      <c r="E215">
        <f t="shared" si="43"/>
        <v>3.2538576260682207E-18</v>
      </c>
      <c r="F215">
        <f t="shared" si="44"/>
        <v>2.2954107326684774E-2</v>
      </c>
      <c r="G215">
        <f t="shared" si="45"/>
        <v>3.0987104987062867E-2</v>
      </c>
      <c r="H215">
        <f t="shared" si="46"/>
        <v>-1</v>
      </c>
      <c r="I215">
        <f t="shared" si="47"/>
        <v>-0.9623369156530881</v>
      </c>
      <c r="J215">
        <f t="shared" si="48"/>
        <v>-0.91424363143368892</v>
      </c>
      <c r="K215">
        <f t="shared" si="49"/>
        <v>3.2538576260682207E-18</v>
      </c>
      <c r="L215">
        <f t="shared" si="50"/>
        <v>2.2954107326684774E-2</v>
      </c>
      <c r="M215">
        <f t="shared" si="51"/>
        <v>3.0987104987062867E-2</v>
      </c>
    </row>
    <row r="216" spans="1:13">
      <c r="A216">
        <v>14.9</v>
      </c>
      <c r="B216">
        <f t="shared" si="40"/>
        <v>1</v>
      </c>
      <c r="C216">
        <f t="shared" si="41"/>
        <v>0.96456852743917598</v>
      </c>
      <c r="D216">
        <f t="shared" si="42"/>
        <v>0.91729046899718192</v>
      </c>
      <c r="E216">
        <f t="shared" si="43"/>
        <v>8.1823217409901303E-19</v>
      </c>
      <c r="F216">
        <f t="shared" si="44"/>
        <v>2.1688617657468101E-2</v>
      </c>
      <c r="G216">
        <f t="shared" si="45"/>
        <v>2.9954662074669076E-2</v>
      </c>
      <c r="H216">
        <f t="shared" si="46"/>
        <v>-1</v>
      </c>
      <c r="I216">
        <f t="shared" si="47"/>
        <v>-0.96456852743917598</v>
      </c>
      <c r="J216">
        <f t="shared" si="48"/>
        <v>-0.91729046899718192</v>
      </c>
      <c r="K216">
        <f t="shared" si="49"/>
        <v>8.1823217409901303E-19</v>
      </c>
      <c r="L216">
        <f t="shared" si="50"/>
        <v>2.1688617657468101E-2</v>
      </c>
      <c r="M216">
        <f t="shared" si="51"/>
        <v>2.9954662074669076E-2</v>
      </c>
    </row>
    <row r="217" spans="1:13">
      <c r="A217">
        <v>15</v>
      </c>
      <c r="B217">
        <f t="shared" si="40"/>
        <v>1</v>
      </c>
      <c r="C217">
        <f t="shared" si="41"/>
        <v>0.96667669823118529</v>
      </c>
      <c r="D217">
        <f t="shared" si="42"/>
        <v>0.92023555788913514</v>
      </c>
      <c r="E217">
        <f t="shared" si="43"/>
        <v>2.0292605176655113E-19</v>
      </c>
      <c r="F217">
        <f t="shared" si="44"/>
        <v>2.0484899897956314E-2</v>
      </c>
      <c r="G217">
        <f t="shared" si="45"/>
        <v>2.8952039919453526E-2</v>
      </c>
      <c r="H217">
        <f t="shared" si="46"/>
        <v>-1</v>
      </c>
      <c r="I217">
        <f t="shared" si="47"/>
        <v>-0.96667669823118529</v>
      </c>
      <c r="J217">
        <f t="shared" si="48"/>
        <v>-0.92023555788913514</v>
      </c>
      <c r="K217">
        <f t="shared" si="49"/>
        <v>2.0292605176655113E-19</v>
      </c>
      <c r="L217">
        <f t="shared" si="50"/>
        <v>2.0484899897956314E-2</v>
      </c>
      <c r="M217">
        <f t="shared" si="51"/>
        <v>2.8952039919453526E-2</v>
      </c>
    </row>
  </sheetData>
  <mergeCells count="12">
    <mergeCell ref="B10:D10"/>
    <mergeCell ref="E10:G10"/>
    <mergeCell ref="A9:G9"/>
    <mergeCell ref="H10:J10"/>
    <mergeCell ref="K10:M10"/>
    <mergeCell ref="H9:M9"/>
    <mergeCell ref="A114:G114"/>
    <mergeCell ref="H114:M114"/>
    <mergeCell ref="B115:D115"/>
    <mergeCell ref="E115:G115"/>
    <mergeCell ref="H115:J115"/>
    <mergeCell ref="K115:M115"/>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CE294-F292-4285-ABB3-8532A1564E39}">
  <dimension ref="A1:M8"/>
  <sheetViews>
    <sheetView workbookViewId="0">
      <selection activeCell="I43" sqref="I43"/>
    </sheetView>
  </sheetViews>
  <sheetFormatPr defaultRowHeight="14.4"/>
  <cols>
    <col min="1" max="1" width="17.33203125" customWidth="1"/>
  </cols>
  <sheetData>
    <row r="1" spans="1:13" ht="14.1" customHeight="1">
      <c r="A1" s="30" t="s">
        <v>16</v>
      </c>
      <c r="B1" s="32" t="s">
        <v>32</v>
      </c>
      <c r="C1" s="33"/>
      <c r="D1" s="33"/>
      <c r="E1" s="33"/>
      <c r="F1" s="33"/>
      <c r="G1" s="33"/>
      <c r="H1" s="33"/>
      <c r="I1" s="33"/>
      <c r="J1" s="33"/>
      <c r="K1" s="33"/>
      <c r="L1" s="33"/>
      <c r="M1" s="34"/>
    </row>
    <row r="2" spans="1:13">
      <c r="A2" s="50"/>
      <c r="B2" s="35"/>
      <c r="C2" s="36"/>
      <c r="D2" s="36"/>
      <c r="E2" s="36"/>
      <c r="F2" s="36"/>
      <c r="G2" s="36"/>
      <c r="H2" s="36"/>
      <c r="I2" s="36"/>
      <c r="J2" s="36"/>
      <c r="K2" s="36"/>
      <c r="L2" s="36"/>
      <c r="M2" s="37"/>
    </row>
    <row r="3" spans="1:13" ht="15" thickBot="1">
      <c r="A3" s="31"/>
      <c r="B3" s="38"/>
      <c r="C3" s="39"/>
      <c r="D3" s="39"/>
      <c r="E3" s="39"/>
      <c r="F3" s="39"/>
      <c r="G3" s="39"/>
      <c r="H3" s="39"/>
      <c r="I3" s="39"/>
      <c r="J3" s="39"/>
      <c r="K3" s="39"/>
      <c r="L3" s="39"/>
      <c r="M3" s="40"/>
    </row>
    <row r="4" spans="1:13">
      <c r="A4" s="30" t="s">
        <v>17</v>
      </c>
      <c r="B4" s="44" t="s">
        <v>33</v>
      </c>
      <c r="C4" s="45"/>
      <c r="D4" s="45"/>
      <c r="E4" s="45"/>
      <c r="F4" s="45"/>
      <c r="G4" s="45"/>
      <c r="H4" s="45"/>
      <c r="I4" s="45"/>
      <c r="J4" s="45"/>
      <c r="K4" s="45"/>
      <c r="L4" s="45"/>
      <c r="M4" s="46"/>
    </row>
    <row r="5" spans="1:13" ht="15" thickBot="1">
      <c r="A5" s="31"/>
      <c r="B5" s="47"/>
      <c r="C5" s="48"/>
      <c r="D5" s="48"/>
      <c r="E5" s="48"/>
      <c r="F5" s="48"/>
      <c r="G5" s="48"/>
      <c r="H5" s="48"/>
      <c r="I5" s="48"/>
      <c r="J5" s="48"/>
      <c r="K5" s="48"/>
      <c r="L5" s="48"/>
      <c r="M5" s="49"/>
    </row>
    <row r="6" spans="1:13" ht="14.1" customHeight="1">
      <c r="A6" s="41" t="s">
        <v>34</v>
      </c>
      <c r="B6" s="32" t="s">
        <v>35</v>
      </c>
      <c r="C6" s="33"/>
      <c r="D6" s="33"/>
      <c r="E6" s="33"/>
      <c r="F6" s="33"/>
      <c r="G6" s="33"/>
      <c r="H6" s="33"/>
      <c r="I6" s="33"/>
      <c r="J6" s="33"/>
      <c r="K6" s="33"/>
      <c r="L6" s="33"/>
      <c r="M6" s="34"/>
    </row>
    <row r="7" spans="1:13">
      <c r="A7" s="42"/>
      <c r="B7" s="35"/>
      <c r="C7" s="36"/>
      <c r="D7" s="36"/>
      <c r="E7" s="36"/>
      <c r="F7" s="36"/>
      <c r="G7" s="36"/>
      <c r="H7" s="36"/>
      <c r="I7" s="36"/>
      <c r="J7" s="36"/>
      <c r="K7" s="36"/>
      <c r="L7" s="36"/>
      <c r="M7" s="37"/>
    </row>
    <row r="8" spans="1:13" ht="15" thickBot="1">
      <c r="A8" s="43"/>
      <c r="B8" s="38"/>
      <c r="C8" s="39"/>
      <c r="D8" s="39"/>
      <c r="E8" s="39"/>
      <c r="F8" s="39"/>
      <c r="G8" s="39"/>
      <c r="H8" s="39"/>
      <c r="I8" s="39"/>
      <c r="J8" s="39"/>
      <c r="K8" s="39"/>
      <c r="L8" s="39"/>
      <c r="M8" s="40"/>
    </row>
  </sheetData>
  <mergeCells count="6">
    <mergeCell ref="A4:A5"/>
    <mergeCell ref="B6:M8"/>
    <mergeCell ref="A6:A8"/>
    <mergeCell ref="B1:M3"/>
    <mergeCell ref="B4:M5"/>
    <mergeCell ref="A1:A3"/>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DAE5-6804-4EC3-99FC-139631EACBED}">
  <dimension ref="A1:K16"/>
  <sheetViews>
    <sheetView tabSelected="1" workbookViewId="0">
      <selection activeCell="K2" sqref="K2"/>
    </sheetView>
  </sheetViews>
  <sheetFormatPr defaultRowHeight="14.4"/>
  <cols>
    <col min="1" max="1" width="7.5546875" bestFit="1" customWidth="1"/>
    <col min="2" max="2" width="10.44140625" bestFit="1" customWidth="1"/>
    <col min="3" max="3" width="7.6640625" bestFit="1" customWidth="1"/>
    <col min="4" max="4" width="13" bestFit="1" customWidth="1"/>
    <col min="5" max="5" width="9.77734375" bestFit="1" customWidth="1"/>
    <col min="6" max="6" width="11.109375" bestFit="1" customWidth="1"/>
    <col min="7" max="7" width="12.33203125" bestFit="1" customWidth="1"/>
    <col min="8" max="8" width="12.44140625" bestFit="1" customWidth="1"/>
    <col min="9" max="9" width="13.6640625" customWidth="1"/>
    <col min="10" max="10" width="16.33203125" customWidth="1"/>
    <col min="11" max="11" width="20.109375" customWidth="1"/>
  </cols>
  <sheetData>
    <row r="1" spans="1:11">
      <c r="A1" s="15" t="s">
        <v>36</v>
      </c>
      <c r="B1" s="15" t="s">
        <v>37</v>
      </c>
      <c r="C1" s="15" t="s">
        <v>38</v>
      </c>
      <c r="D1" s="15" t="s">
        <v>39</v>
      </c>
      <c r="E1" s="15" t="s">
        <v>40</v>
      </c>
      <c r="F1" s="15" t="s">
        <v>41</v>
      </c>
      <c r="G1" s="15" t="s">
        <v>46</v>
      </c>
      <c r="H1" s="15" t="s">
        <v>16</v>
      </c>
      <c r="I1" s="15" t="s">
        <v>17</v>
      </c>
      <c r="J1" s="15" t="s">
        <v>18</v>
      </c>
      <c r="K1" s="15" t="s">
        <v>19</v>
      </c>
    </row>
    <row r="2" spans="1:11">
      <c r="A2" s="16">
        <v>15000</v>
      </c>
      <c r="B2" s="15" t="s">
        <v>42</v>
      </c>
      <c r="C2" s="17">
        <v>0.36</v>
      </c>
      <c r="D2" s="15">
        <v>7</v>
      </c>
      <c r="E2" s="18">
        <v>10.9</v>
      </c>
      <c r="F2" s="19">
        <v>11</v>
      </c>
      <c r="G2" s="15">
        <v>7.0000000000000007E-2</v>
      </c>
      <c r="H2" s="15">
        <f>_xlfn.NORM.S.DIST((LN(F2/E2)+(G2+0.5*C2^2)*(D2/252))/(C2*SQRT(D2/252)),TRUE)</f>
        <v>0.58496643292248907</v>
      </c>
      <c r="I2" s="15">
        <f>(1/SQRT(2*PI()))*EXP(-0.5*((LN(F2/E2)+(G2+0.5*C2^2)*(D2/252))/(C2*SQRT(D2/252)))^2)/(F2*C2*SQRT(D2/252))</f>
        <v>0.59069646533978482</v>
      </c>
      <c r="J2" s="15">
        <f>(1/SQRT(2*PI()))*EXP(-0.5*((LN(F2/E2)+(G2+0.5*C2^2)*(D2/252))/(C2*SQRT(D2/252)))^2)*F2*SQRT(D2/252)</f>
        <v>0.7147427230611394</v>
      </c>
      <c r="K2" s="15">
        <f>-(F2*(1/SQRT(2*PI()))*EXP(-0.5*((LN(F2/E2)+(G2+0.5*C2^2)*(D2/252))/(C2*SQRT(D2/252)))^2)*C2)/(2*SQRT(D2/252))-G2*E2*EXP(-G2*(D2/252))*_xlfn.NORM.S.DIST((LN(F2/E2)+(G2+0.5*C2^2)*(D2/252))/(C2*SQRT(D2/252)),TRUE)</f>
        <v>-5.0769952142653221</v>
      </c>
    </row>
    <row r="3" spans="1:11">
      <c r="A3" s="16">
        <v>12000</v>
      </c>
      <c r="B3" s="15" t="s">
        <v>42</v>
      </c>
      <c r="C3" s="17">
        <v>0.28000000000000003</v>
      </c>
      <c r="D3" s="15">
        <v>6</v>
      </c>
      <c r="E3" s="18">
        <v>12.5</v>
      </c>
      <c r="F3" s="19">
        <v>11</v>
      </c>
      <c r="G3" s="15">
        <v>7.0000000000000007E-2</v>
      </c>
      <c r="H3" s="15">
        <f>_xlfn.NORM.S.DIST((LN(F3/E3)+(G3+0.5*C3^2)*(D3/252))/(C3*SQRT(D3/252)),TRUE)</f>
        <v>1.8742276595692501E-3</v>
      </c>
      <c r="I3" s="15">
        <f t="shared" ref="I3:I7" si="0">(1/SQRT(2*PI()))*EXP(-0.5*((LN(F3/E3)+(G3+0.5*C3^2)*(D3/252))/(C3*SQRT(D3/252)))^2)/(F3*C3*SQRT(D3/252))</f>
        <v>1.2576273160385306E-2</v>
      </c>
      <c r="J3" s="15">
        <f t="shared" ref="J3:J7" si="1">(1/SQRT(2*PI()))*EXP(-0.5*((LN(F3/E3)+(G3+0.5*C3^2)*(D3/252))/(C3*SQRT(D3/252)))^2)*F3*SQRT(D3/252)</f>
        <v>1.0144860349377482E-2</v>
      </c>
      <c r="K3" s="15">
        <f>-(F3*(1/SQRT(2*PI()))*EXP(-0.5*((LN(F3/E3)+(G3+0.5*C3^2)*(D3/252))/(C3*SQRT(D3/252)))^2)*C3)/(2*SQRT(D3/252))-G3*E3*EXP(-G3*(D3/252))*_xlfn.NORM.S.DIST((LN(F3/E3)+(G3+0.5*C3^2)*(D3/252))/(C3*SQRT(D3/252)),TRUE)</f>
        <v>-6.1288997084234846E-2</v>
      </c>
    </row>
    <row r="4" spans="1:11">
      <c r="A4" s="16">
        <v>7500</v>
      </c>
      <c r="B4" s="15" t="s">
        <v>43</v>
      </c>
      <c r="C4" s="17">
        <v>0.37</v>
      </c>
      <c r="D4" s="15">
        <v>4</v>
      </c>
      <c r="E4" s="18">
        <v>9.1999999999999993</v>
      </c>
      <c r="F4" s="19">
        <v>11</v>
      </c>
      <c r="G4" s="15">
        <v>7.0000000000000007E-2</v>
      </c>
      <c r="H4" s="15">
        <f>_xlfn.NORM.S.DIST((LN(F4/E4)+(G4+0.5*C4^2)*(D4/252))/(C4*SQRT(D4/252)),TRUE)-1</f>
        <v>-5.2132463426723952E-5</v>
      </c>
      <c r="I4" s="15">
        <f t="shared" si="0"/>
        <v>4.18034641902564E-4</v>
      </c>
      <c r="J4" s="15">
        <f t="shared" si="1"/>
        <v>2.9707001457107609E-4</v>
      </c>
      <c r="K4" s="15">
        <f>-(F4*(1/SQRT(2*PI()))*EXP(-0.5*((LN(F4/E4)+(G4+0.5*C4^2)*(D4/252))/(C4*SQRT(D4/252)))^2)*C4)/(2*SQRT(D4/252))-G4*E4*EXP(-G4*(D4/252))*_xlfn.NORM.S.DIST(-(LN(F4/E4)+(G4+0.5*C4^2)*(D4/252))/(C4*SQRT(D4/252)),TRUE)</f>
        <v>-3.495887043315445E-3</v>
      </c>
    </row>
    <row r="5" spans="1:11">
      <c r="A5" s="16">
        <v>5340</v>
      </c>
      <c r="B5" s="15" t="s">
        <v>43</v>
      </c>
      <c r="C5" s="17">
        <v>0.49</v>
      </c>
      <c r="D5" s="15">
        <v>1</v>
      </c>
      <c r="E5" s="18">
        <v>8.5</v>
      </c>
      <c r="F5" s="19">
        <v>11</v>
      </c>
      <c r="G5" s="15">
        <v>7.0000000000000007E-2</v>
      </c>
      <c r="H5" s="15">
        <f>_xlfn.NORM.S.DIST((LN(F5/E5)+(G5+0.5*C5^2)*(D5/252))/(C5*SQRT(D5/252)),TRUE)-1</f>
        <v>0</v>
      </c>
      <c r="I5" s="15">
        <f t="shared" si="0"/>
        <v>6.7728687229491724E-16</v>
      </c>
      <c r="J5" s="15">
        <f t="shared" si="1"/>
        <v>1.593505502316097E-16</v>
      </c>
      <c r="K5" s="15">
        <f>-(F5*(1/SQRT(2*PI()))*EXP(-0.5*((LN(F5/E5)+(G5+0.5*C5^2)*(D5/252))/(C5*SQRT(D5/252)))^2)*C5)/(2*SQRT(D5/252))-G5*E5*EXP(-G5*(D5/252))*_xlfn.NORM.S.DIST(-(LN(F5/E5)+(G5+0.5*C5^2)*(D5/252))/(C5*SQRT(D5/252)),TRUE)</f>
        <v>-9.8544083468357182E-15</v>
      </c>
    </row>
    <row r="6" spans="1:11">
      <c r="A6" s="16">
        <v>11110</v>
      </c>
      <c r="B6" s="15" t="s">
        <v>44</v>
      </c>
      <c r="C6" s="17">
        <v>0.7</v>
      </c>
      <c r="D6" s="15">
        <v>2</v>
      </c>
      <c r="E6" s="18">
        <v>10.199999999999999</v>
      </c>
      <c r="F6" s="19">
        <v>11</v>
      </c>
      <c r="G6" s="15">
        <v>7.0000000000000007E-2</v>
      </c>
      <c r="H6" s="15">
        <f>-(_xlfn.NORM.S.DIST((LN(F6/E6)+(G6+0.5*C6^2)*(D6/252))/(C6*SQRT(D6/252)),TRUE)-1)</f>
        <v>0.10548480294238605</v>
      </c>
      <c r="I6" s="15">
        <f>-(1/SQRT(2*PI()))*EXP(-0.5*((LN(F6/E6)+(G6+0.5*C6^2)*(D6/252))/(C6*SQRT(D6/252)))^2)/(F6*C6*SQRT(D6/252))</f>
        <v>-0.26596302886605133</v>
      </c>
      <c r="J6" s="15">
        <f>-(1/SQRT(2*PI()))*EXP(-0.5*((LN(F6/E6)+(G6+0.5*C6^2)*(D6/252))/(C6*SQRT(D6/252)))^2)*F6*SQRT(D6/252)</f>
        <v>-0.17878625829329003</v>
      </c>
      <c r="K6" s="15">
        <f>-(-(F6*(1/SQRT(2*PI()))*EXP(-0.5*((LN(F6/E6)+(G6+0.5*C6^2)*(D6/252))/(C6*SQRT(D6/252)))^2)*C6)/(2*SQRT(D6/252))-G6*E6*EXP(-G6*(D6/252))*_xlfn.NORM.S.DIST(-(LN(F6/E6)+(G6+0.5*C6^2)*(D6/252))/(C6*SQRT(D6/252)),TRUE))</f>
        <v>7.9597483093504966</v>
      </c>
    </row>
    <row r="7" spans="1:11">
      <c r="A7" s="16">
        <v>3000</v>
      </c>
      <c r="B7" s="15" t="s">
        <v>45</v>
      </c>
      <c r="C7" s="17">
        <v>0.32</v>
      </c>
      <c r="D7" s="15">
        <v>2</v>
      </c>
      <c r="E7" s="18">
        <v>11.1</v>
      </c>
      <c r="F7" s="19">
        <v>11</v>
      </c>
      <c r="G7" s="15">
        <v>7.0000000000000007E-2</v>
      </c>
      <c r="H7" s="15">
        <f>-_xlfn.NORM.S.DIST((LN(F7/E7)+(G7+0.5*C7^2)*(D7/252))/(C7*SQRT(D7/252)),TRUE)</f>
        <v>-0.38831679719487289</v>
      </c>
      <c r="I7" s="15">
        <f>-(1/SQRT(2*PI()))*EXP(-0.5*((LN(F7/E7)+(G7+0.5*C7^2)*(D7/252))/(C7*SQRT(D7/252)))^2)/(F7*C7*SQRT(D7/252))</f>
        <v>-1.2220088529725237</v>
      </c>
      <c r="J7" s="15">
        <f>-(1/SQRT(2*PI()))*EXP(-0.5*((LN(F7/E7)+(G7+0.5*C7^2)*(D7/252))/(C7*SQRT(D7/252)))^2)*F7*SQRT(D7/252)</f>
        <v>-0.37552526021504862</v>
      </c>
      <c r="K7" s="15">
        <f>-(-(F7*(1/SQRT(2*PI()))*EXP(-0.5*((LN(F7/E7)+(G7+0.5*C7^2)*(D7/252))/(C7*SQRT(D7/252)))^2)*C7)/(2*SQRT(D7/252))-G7*E7*EXP(-G7*(D7/252))*_xlfn.NORM.S.DIST((LN(F7/E7)+(G7+0.5*C7^2)*(D7/252))/(C7*SQRT(D7/252)),TRUE))</f>
        <v>7.8721438204917789</v>
      </c>
    </row>
    <row r="8" spans="1:11">
      <c r="A8" s="51"/>
      <c r="B8" s="51"/>
      <c r="C8" s="51"/>
      <c r="D8" s="51"/>
      <c r="E8" s="51"/>
      <c r="F8" s="51"/>
      <c r="G8" s="15" t="s">
        <v>47</v>
      </c>
      <c r="H8" s="15">
        <f>(H2*$A$2+H3*$A$3+H4*$A$4+H5*$A$5+H6*$A$6+H7*$A$7)/SUM($A$2:$A$7)</f>
        <v>0.16318038927491674</v>
      </c>
      <c r="I8" s="15">
        <f t="shared" ref="I8:K8" si="2">(I2*$A$2+I3*$A$3+I4*$A$4+I5*$A$5+I6*$A$6+I7*$A$7)/SUM($A$2:$A$7)</f>
        <v>4.4367408864064262E-2</v>
      </c>
      <c r="J8" s="15">
        <f t="shared" si="2"/>
        <v>0.14332189221381475</v>
      </c>
      <c r="K8" s="15">
        <f t="shared" si="2"/>
        <v>0.65120704071443547</v>
      </c>
    </row>
    <row r="9" spans="1:11">
      <c r="A9" s="51"/>
      <c r="B9" s="51"/>
      <c r="C9" s="51"/>
      <c r="D9" s="51"/>
      <c r="E9" s="51"/>
      <c r="F9" s="51"/>
      <c r="G9" s="51"/>
      <c r="H9" s="51"/>
      <c r="I9" s="51"/>
      <c r="J9" s="51"/>
      <c r="K9" s="51"/>
    </row>
    <row r="10" spans="1:11">
      <c r="A10" s="51"/>
      <c r="B10" s="51"/>
      <c r="C10" s="51"/>
      <c r="D10" s="51"/>
      <c r="E10" s="51"/>
      <c r="F10" s="51"/>
      <c r="G10" s="51"/>
      <c r="H10" s="51"/>
      <c r="I10" s="51"/>
      <c r="J10" s="51"/>
      <c r="K10" s="51"/>
    </row>
    <row r="11" spans="1:11">
      <c r="A11" s="16" t="s">
        <v>36</v>
      </c>
      <c r="B11" s="16" t="s">
        <v>60</v>
      </c>
      <c r="C11" s="16" t="s">
        <v>38</v>
      </c>
      <c r="D11" s="16" t="s">
        <v>63</v>
      </c>
      <c r="E11" s="16" t="s">
        <v>62</v>
      </c>
      <c r="F11" s="16" t="s">
        <v>61</v>
      </c>
      <c r="G11" s="16" t="s">
        <v>64</v>
      </c>
      <c r="H11" s="15" t="s">
        <v>16</v>
      </c>
      <c r="I11" s="15" t="s">
        <v>17</v>
      </c>
      <c r="J11" s="15" t="s">
        <v>18</v>
      </c>
      <c r="K11" s="15" t="s">
        <v>19</v>
      </c>
    </row>
    <row r="12" spans="1:11">
      <c r="A12" s="16">
        <v>10000</v>
      </c>
      <c r="B12" s="16" t="s">
        <v>65</v>
      </c>
      <c r="C12" s="17">
        <v>0.37</v>
      </c>
      <c r="D12" s="16">
        <v>6</v>
      </c>
      <c r="E12" s="18">
        <v>5.6</v>
      </c>
      <c r="F12" s="18">
        <v>5</v>
      </c>
      <c r="G12" s="15">
        <v>0.02</v>
      </c>
      <c r="H12" s="15">
        <f>_xlfn.NORM.S.DIST((LN(F12/E12)+(G12+0.5*C12^2)*(D12/12))/(C12*SQRT(D12/12)),TRUE)</f>
        <v>0.3958406351064257</v>
      </c>
      <c r="I12" s="15">
        <f>(1/SQRT(2*PI()))*EXP(-0.5*((LN(F12/E12)+(G12+0.5*C12^2)*(D12/12))/(C12*SQRT(D12/12)))^2)/(F12*C12*SQRT(D12/12))</f>
        <v>0.29451292508741606</v>
      </c>
      <c r="J12" s="15">
        <f>(1/SQRT(2*PI()))*EXP(-0.5*((LN(F12/E12)+(G12+0.5*C12^2)*(D12/12))/(C12*SQRT(D12/12)))^2)*F12*SQRT(D12/12)</f>
        <v>1.3621222785292995</v>
      </c>
      <c r="K12" s="15">
        <f>-(F12*(1/SQRT(2*PI()))*EXP(-0.5*((LN(F12/E12)+(G12+0.5*C12^2)*(D12/12))/(C12*SQRT(D12/12)))^2)*C12)/(2*SQRT(D12/12))-G12*E12*EXP(-G12*(D12/12))*_xlfn.NORM.S.DIST((LN(F12/E12)+(G12+0.5*C12^2)*(D12/12))/(C12*SQRT(D12/12)),TRUE)</f>
        <v>-0.54787826201340828</v>
      </c>
    </row>
    <row r="13" spans="1:11">
      <c r="A13" s="16">
        <v>15000</v>
      </c>
      <c r="B13" s="16" t="s">
        <v>65</v>
      </c>
      <c r="C13" s="17">
        <v>0.25</v>
      </c>
      <c r="D13" s="16">
        <v>12</v>
      </c>
      <c r="E13" s="18">
        <v>5.5</v>
      </c>
      <c r="F13" s="18">
        <v>5.2</v>
      </c>
      <c r="G13" s="15">
        <v>0.02</v>
      </c>
      <c r="H13" s="15">
        <f>_xlfn.NORM.S.DIST((LN(F13/E13)+(G13+0.5*C13^2)*(D13/12))/(C13*SQRT(D13/12)),TRUE)</f>
        <v>0.49227781084169786</v>
      </c>
      <c r="I13" s="15">
        <f t="shared" ref="I13:I15" si="3">(1/SQRT(2*PI()))*EXP(-0.5*((LN(F13/E13)+(G13+0.5*C13^2)*(D13/12))/(C13*SQRT(D13/12)))^2)/(F13*C13*SQRT(D13/12))</f>
        <v>0.30682118475507586</v>
      </c>
      <c r="J13" s="15">
        <f t="shared" ref="J13:J15" si="4">(1/SQRT(2*PI()))*EXP(-0.5*((LN(F13/E13)+(G13+0.5*C13^2)*(D13/12))/(C13*SQRT(D13/12)))^2)*F13*SQRT(D13/12)</f>
        <v>2.0741112089443132</v>
      </c>
      <c r="K13" s="15">
        <f>-(F13*(1/SQRT(2*PI()))*EXP(-0.5*((LN(F13/E13)+(G13+0.5*C13^2)*(D13/12))/(C13*SQRT(D13/12)))^2)*C13)/(2*SQRT(D13/12))-G13*E13*EXP(-G13*(D13/12))*_xlfn.NORM.S.DIST((LN(F13/E13)+(G13+0.5*C13^2)*(D13/12))/(C13*SQRT(D13/12)),TRUE)</f>
        <v>-0.31234220739743163</v>
      </c>
    </row>
    <row r="14" spans="1:11">
      <c r="A14" s="16">
        <v>20000</v>
      </c>
      <c r="B14" s="16" t="s">
        <v>66</v>
      </c>
      <c r="C14" s="17">
        <v>0.2</v>
      </c>
      <c r="D14" s="16">
        <v>15</v>
      </c>
      <c r="E14" s="18">
        <v>5.25</v>
      </c>
      <c r="F14" s="18">
        <v>5.15</v>
      </c>
      <c r="G14" s="15">
        <v>0.02</v>
      </c>
      <c r="H14" s="15">
        <f>1-_xlfn.NORM.S.DIST((LN(F14/E14)+(G14+0.5*C14^2)*(D14/12))/(C14*SQRT(D14/12)),TRUE)</f>
        <v>0.44527767210299118</v>
      </c>
      <c r="I14" s="15">
        <f>-(1/SQRT(2*PI()))*EXP(-0.5*((LN(F14/E14)+(G14+0.5*C14^2)*(D14/12))/(C14*SQRT(D14/12)))^2)/(F14*C14*SQRT(D14/12))</f>
        <v>-0.34316764098374558</v>
      </c>
      <c r="J14" s="15">
        <f>-(1/SQRT(2*PI()))*EXP(-0.5*((LN(F14/E14)+(G14+0.5*C14^2)*(D14/12))/(C14*SQRT(D14/12)))^2)*F14*SQRT(D14/12)</f>
        <v>-2.2754159394978486</v>
      </c>
      <c r="K14" s="15">
        <f>-(-(F14*(1/SQRT(2*PI()))*EXP(-0.5*((LN(F14/E14)+(G14+0.5*C14^2)*(D14/12))/(C14*SQRT(D14/12)))^2)*C14)/(2*SQRT(D14/12))-G14*E14*EXP(-G14*(D14/12))*_xlfn.NORM.S.DIST(-(LN(F14/E14)+(G14+0.5*C14^2)*(D14/12))/(C14*SQRT(D14/12)),TRUE))</f>
        <v>0.22763306651655751</v>
      </c>
    </row>
    <row r="15" spans="1:11">
      <c r="A15" s="16">
        <v>8000</v>
      </c>
      <c r="B15" s="16" t="s">
        <v>66</v>
      </c>
      <c r="C15" s="17">
        <v>0.42</v>
      </c>
      <c r="D15" s="16">
        <v>4</v>
      </c>
      <c r="E15" s="18">
        <v>5.2</v>
      </c>
      <c r="F15" s="18">
        <v>5.4</v>
      </c>
      <c r="G15" s="15">
        <v>0.02</v>
      </c>
      <c r="H15" s="15">
        <f>1-_xlfn.NORM.S.DIST((LN(F15/E15)+(G15+0.5*C15^2)*(D15/12))/(C15*SQRT(D15/12)),TRUE)</f>
        <v>0.38042113798158816</v>
      </c>
      <c r="I15" s="15">
        <f>-(1/SQRT(2*PI()))*EXP(-0.5*((LN(F15/E15)+(G15+0.5*C15^2)*(D15/12))/(C15*SQRT(D15/12)))^2)/(F15*C15*SQRT(D15/12))</f>
        <v>-0.29087757073625709</v>
      </c>
      <c r="J15" s="15">
        <f>-(1/SQRT(2*PI()))*EXP(-0.5*((LN(F15/E15)+(G15+0.5*C15^2)*(D15/12))/(C15*SQRT(D15/12)))^2)*F15*SQRT(D15/12)</f>
        <v>-1.1874785947736961</v>
      </c>
      <c r="K15" s="15">
        <f>-(-(F15*(1/SQRT(2*PI()))*EXP(-0.5*((LN(F15/E15)+(G15+0.5*C15^2)*(D15/12))/(C15*SQRT(D15/12)))^2)*C15)/(2*SQRT(D15/12))-G15*E15*EXP(-G15*(D15/12))*_xlfn.NORM.S.DIST(-(LN(F15/E15)+(G15+0.5*C15^2)*(D15/12))/(C15*SQRT(D15/12)),TRUE))</f>
        <v>0.7874124316468496</v>
      </c>
    </row>
    <row r="16" spans="1:11">
      <c r="A16" s="51"/>
      <c r="B16" s="51"/>
      <c r="C16" s="51"/>
      <c r="D16" s="51"/>
      <c r="E16" s="51"/>
      <c r="F16" s="51"/>
      <c r="G16" s="51"/>
      <c r="H16" s="15">
        <f>($A$12*H12+$A$13*H13+$A$14*H14+$A$15*H15)/SUM($A$12:$A$15)</f>
        <v>0.43946218980381613</v>
      </c>
      <c r="I16" s="15">
        <f t="shared" ref="I16:K16" si="5">($A$12*I12+$A$13*I13+$A$14*I14+$A$15*I15)/SUM($A$12:$A$15)</f>
        <v>-3.0998610629522069E-2</v>
      </c>
      <c r="J16" s="15">
        <f t="shared" si="5"/>
        <v>-0.19387276657903496</v>
      </c>
      <c r="K16" s="15">
        <f t="shared" si="5"/>
        <v>1.2981982120950752E-2</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033C4-2929-4565-9557-7D8CDD5A6B32}">
  <dimension ref="A1:H33"/>
  <sheetViews>
    <sheetView workbookViewId="0">
      <selection activeCell="H32" sqref="H32"/>
    </sheetView>
  </sheetViews>
  <sheetFormatPr defaultRowHeight="14.4"/>
  <cols>
    <col min="1" max="1" width="22.21875" bestFit="1" customWidth="1"/>
    <col min="2" max="2" width="7.109375" bestFit="1" customWidth="1"/>
    <col min="3" max="3" width="12.44140625" bestFit="1" customWidth="1"/>
    <col min="4" max="4" width="14.44140625" bestFit="1" customWidth="1"/>
    <col min="5" max="5" width="12.33203125" bestFit="1" customWidth="1"/>
    <col min="6" max="6" width="14.77734375" bestFit="1" customWidth="1"/>
    <col min="7" max="7" width="13.21875" bestFit="1" customWidth="1"/>
    <col min="8" max="8" width="14.6640625" bestFit="1" customWidth="1"/>
  </cols>
  <sheetData>
    <row r="1" spans="1:8">
      <c r="A1" t="s">
        <v>50</v>
      </c>
      <c r="B1" s="22">
        <v>45412</v>
      </c>
    </row>
    <row r="2" spans="1:8">
      <c r="A2" t="s">
        <v>51</v>
      </c>
      <c r="B2">
        <v>600000</v>
      </c>
    </row>
    <row r="3" spans="1:8">
      <c r="A3" t="s">
        <v>52</v>
      </c>
      <c r="B3" s="23">
        <v>1.4999999999999999E-2</v>
      </c>
    </row>
    <row r="4" spans="1:8">
      <c r="A4" t="s">
        <v>53</v>
      </c>
      <c r="B4">
        <v>83.71</v>
      </c>
    </row>
    <row r="5" spans="1:8">
      <c r="A5" t="s">
        <v>54</v>
      </c>
      <c r="B5" s="14">
        <v>7.0000000000000007E-2</v>
      </c>
    </row>
    <row r="6" spans="1:8">
      <c r="A6" t="s">
        <v>12</v>
      </c>
      <c r="B6" s="14">
        <v>0.4</v>
      </c>
    </row>
    <row r="9" spans="1:8">
      <c r="A9" t="s">
        <v>48</v>
      </c>
    </row>
    <row r="10" spans="1:8">
      <c r="A10" t="s">
        <v>49</v>
      </c>
      <c r="B10" t="s">
        <v>24</v>
      </c>
      <c r="C10" t="s">
        <v>55</v>
      </c>
      <c r="D10" t="s">
        <v>14</v>
      </c>
      <c r="E10" t="s">
        <v>16</v>
      </c>
      <c r="F10" t="s">
        <v>56</v>
      </c>
      <c r="G10" t="s">
        <v>57</v>
      </c>
      <c r="H10" t="s">
        <v>58</v>
      </c>
    </row>
    <row r="11" spans="1:8">
      <c r="A11" s="20">
        <v>45412</v>
      </c>
      <c r="B11" s="21">
        <v>81.93</v>
      </c>
      <c r="C11">
        <v>0</v>
      </c>
      <c r="D11">
        <f>C11/252</f>
        <v>0</v>
      </c>
      <c r="E11">
        <v>0</v>
      </c>
      <c r="F11">
        <f>ROUND(E11*$B$2/1000,0)</f>
        <v>0</v>
      </c>
      <c r="G11">
        <f>F11-F12</f>
        <v>-187</v>
      </c>
      <c r="H11" s="21">
        <f>ABS(G11)*$B$3*B11*1000</f>
        <v>229813.65</v>
      </c>
    </row>
    <row r="12" spans="1:8">
      <c r="A12" s="20">
        <v>45411</v>
      </c>
      <c r="B12" s="21">
        <v>82.63</v>
      </c>
      <c r="C12">
        <v>1</v>
      </c>
      <c r="D12">
        <f t="shared" ref="D12:D32" si="0">C12/252</f>
        <v>3.968253968253968E-3</v>
      </c>
      <c r="E12">
        <f t="shared" ref="E12:E32" si="1">_xlfn.NORM.S.DIST((LN(B12/$B$4)+($B$5+0.5*$B$6^2)*D12)/($B$6*SQRT(D12)),TRUE)</f>
        <v>0.31145561160244356</v>
      </c>
      <c r="F12">
        <f t="shared" ref="F12:F32" si="2">ROUND(E12*$B$2/1000,0)</f>
        <v>187</v>
      </c>
      <c r="G12">
        <f t="shared" ref="G12:G32" si="3">F12-F13</f>
        <v>-132</v>
      </c>
      <c r="H12" s="21">
        <f t="shared" ref="H12:H32" si="4">ABS(G12)*$B$3*B12*1000</f>
        <v>163607.4</v>
      </c>
    </row>
    <row r="13" spans="1:8">
      <c r="A13" s="20">
        <v>45408</v>
      </c>
      <c r="B13" s="21">
        <v>83.85</v>
      </c>
      <c r="C13">
        <v>4</v>
      </c>
      <c r="D13">
        <f t="shared" si="0"/>
        <v>1.5873015873015872E-2</v>
      </c>
      <c r="E13">
        <f t="shared" si="1"/>
        <v>0.53204214747222867</v>
      </c>
      <c r="F13">
        <f t="shared" si="2"/>
        <v>319</v>
      </c>
      <c r="G13">
        <f t="shared" si="3"/>
        <v>-65</v>
      </c>
      <c r="H13" s="21">
        <f t="shared" si="4"/>
        <v>81753.75</v>
      </c>
    </row>
    <row r="14" spans="1:8">
      <c r="A14" s="20">
        <v>45407</v>
      </c>
      <c r="B14" s="21">
        <v>85.17</v>
      </c>
      <c r="C14">
        <v>5</v>
      </c>
      <c r="D14">
        <f t="shared" si="0"/>
        <v>1.984126984126984E-2</v>
      </c>
      <c r="E14">
        <f t="shared" si="1"/>
        <v>0.64046562072331181</v>
      </c>
      <c r="F14">
        <f t="shared" si="2"/>
        <v>384</v>
      </c>
      <c r="G14">
        <f t="shared" si="3"/>
        <v>49</v>
      </c>
      <c r="H14" s="21">
        <f t="shared" si="4"/>
        <v>62599.95</v>
      </c>
    </row>
    <row r="15" spans="1:8">
      <c r="A15" s="20">
        <v>45406</v>
      </c>
      <c r="B15" s="21">
        <v>84.17</v>
      </c>
      <c r="C15">
        <v>6</v>
      </c>
      <c r="D15">
        <f t="shared" si="0"/>
        <v>2.3809523809523808E-2</v>
      </c>
      <c r="E15">
        <f t="shared" si="1"/>
        <v>0.55829657710854685</v>
      </c>
      <c r="F15">
        <f t="shared" si="2"/>
        <v>335</v>
      </c>
      <c r="G15">
        <f t="shared" si="3"/>
        <v>-20</v>
      </c>
      <c r="H15" s="21">
        <f t="shared" si="4"/>
        <v>25251</v>
      </c>
    </row>
    <row r="16" spans="1:8">
      <c r="A16" s="20">
        <v>45405</v>
      </c>
      <c r="B16" s="21">
        <v>84.66</v>
      </c>
      <c r="C16">
        <v>7</v>
      </c>
      <c r="D16">
        <f t="shared" si="0"/>
        <v>2.7777777777777776E-2</v>
      </c>
      <c r="E16">
        <f t="shared" si="1"/>
        <v>0.59164239135311081</v>
      </c>
      <c r="F16">
        <f t="shared" si="2"/>
        <v>355</v>
      </c>
      <c r="G16">
        <f t="shared" si="3"/>
        <v>74</v>
      </c>
      <c r="H16" s="21">
        <f t="shared" si="4"/>
        <v>93972.599999999991</v>
      </c>
    </row>
    <row r="17" spans="1:8">
      <c r="A17" s="20">
        <v>45404</v>
      </c>
      <c r="B17" s="21">
        <v>82.85</v>
      </c>
      <c r="C17">
        <v>8</v>
      </c>
      <c r="D17">
        <f t="shared" si="0"/>
        <v>3.1746031746031744E-2</v>
      </c>
      <c r="E17">
        <f t="shared" si="1"/>
        <v>0.46888186978644847</v>
      </c>
      <c r="F17">
        <f t="shared" si="2"/>
        <v>281</v>
      </c>
      <c r="G17">
        <f t="shared" si="3"/>
        <v>-18</v>
      </c>
      <c r="H17" s="21">
        <f t="shared" si="4"/>
        <v>22369.5</v>
      </c>
    </row>
    <row r="18" spans="1:8">
      <c r="A18" s="20">
        <v>45401</v>
      </c>
      <c r="B18" s="21">
        <v>83.14</v>
      </c>
      <c r="C18">
        <v>11</v>
      </c>
      <c r="D18">
        <f t="shared" si="0"/>
        <v>4.3650793650793648E-2</v>
      </c>
      <c r="E18">
        <f t="shared" si="1"/>
        <v>0.49864001815724546</v>
      </c>
      <c r="F18">
        <f t="shared" si="2"/>
        <v>299</v>
      </c>
      <c r="G18">
        <f t="shared" si="3"/>
        <v>12</v>
      </c>
      <c r="H18" s="21">
        <f t="shared" si="4"/>
        <v>14965.199999999999</v>
      </c>
    </row>
    <row r="19" spans="1:8">
      <c r="A19" s="20">
        <v>45400</v>
      </c>
      <c r="B19" s="21">
        <v>82.73</v>
      </c>
      <c r="C19">
        <v>12</v>
      </c>
      <c r="D19">
        <f t="shared" si="0"/>
        <v>4.7619047619047616E-2</v>
      </c>
      <c r="E19">
        <f t="shared" si="1"/>
        <v>0.47883366307411906</v>
      </c>
      <c r="F19">
        <f t="shared" si="2"/>
        <v>287</v>
      </c>
      <c r="G19">
        <f t="shared" si="3"/>
        <v>-1</v>
      </c>
      <c r="H19" s="21">
        <f t="shared" si="4"/>
        <v>1240.95</v>
      </c>
    </row>
    <row r="20" spans="1:8">
      <c r="A20" s="20">
        <v>45399</v>
      </c>
      <c r="B20" s="21">
        <v>82.69</v>
      </c>
      <c r="C20">
        <v>13</v>
      </c>
      <c r="D20">
        <f t="shared" si="0"/>
        <v>5.1587301587301584E-2</v>
      </c>
      <c r="E20">
        <f t="shared" si="1"/>
        <v>0.48015282852058294</v>
      </c>
      <c r="F20">
        <f t="shared" si="2"/>
        <v>288</v>
      </c>
      <c r="G20">
        <f t="shared" si="3"/>
        <v>-82</v>
      </c>
      <c r="H20" s="21">
        <f t="shared" si="4"/>
        <v>101708.7</v>
      </c>
    </row>
    <row r="21" spans="1:8">
      <c r="A21" s="20">
        <v>45398</v>
      </c>
      <c r="B21" s="21">
        <v>85.36</v>
      </c>
      <c r="C21">
        <v>14</v>
      </c>
      <c r="D21">
        <f t="shared" si="0"/>
        <v>5.5555555555555552E-2</v>
      </c>
      <c r="E21">
        <f t="shared" si="1"/>
        <v>0.61616359690025813</v>
      </c>
      <c r="F21">
        <f t="shared" si="2"/>
        <v>370</v>
      </c>
      <c r="G21">
        <f t="shared" si="3"/>
        <v>0</v>
      </c>
      <c r="H21" s="21">
        <f t="shared" si="4"/>
        <v>0</v>
      </c>
    </row>
    <row r="22" spans="1:8">
      <c r="A22" s="20">
        <v>45397</v>
      </c>
      <c r="B22" s="21">
        <v>85.41</v>
      </c>
      <c r="C22">
        <v>15</v>
      </c>
      <c r="D22">
        <f t="shared" si="0"/>
        <v>5.9523809523809521E-2</v>
      </c>
      <c r="E22">
        <f t="shared" si="1"/>
        <v>0.61695872840620869</v>
      </c>
      <c r="F22">
        <f t="shared" si="2"/>
        <v>370</v>
      </c>
      <c r="G22">
        <f t="shared" si="3"/>
        <v>-4</v>
      </c>
      <c r="H22" s="21">
        <f t="shared" si="4"/>
        <v>5124.6000000000004</v>
      </c>
    </row>
    <row r="23" spans="1:8">
      <c r="A23" s="20">
        <v>45394</v>
      </c>
      <c r="B23" s="21">
        <v>85.66</v>
      </c>
      <c r="C23">
        <v>18</v>
      </c>
      <c r="D23">
        <f t="shared" si="0"/>
        <v>7.1428571428571425E-2</v>
      </c>
      <c r="E23">
        <f t="shared" si="1"/>
        <v>0.62385670928507764</v>
      </c>
      <c r="F23">
        <f t="shared" si="2"/>
        <v>374</v>
      </c>
      <c r="G23">
        <f t="shared" si="3"/>
        <v>16</v>
      </c>
      <c r="H23" s="21">
        <f t="shared" si="4"/>
        <v>20558.399999999998</v>
      </c>
    </row>
    <row r="24" spans="1:8">
      <c r="A24" s="20">
        <v>45393</v>
      </c>
      <c r="B24" s="21">
        <v>85.02</v>
      </c>
      <c r="C24">
        <v>19</v>
      </c>
      <c r="D24">
        <f t="shared" si="0"/>
        <v>7.5396825396825393E-2</v>
      </c>
      <c r="E24">
        <f t="shared" si="1"/>
        <v>0.59651899561773836</v>
      </c>
      <c r="F24">
        <f t="shared" si="2"/>
        <v>358</v>
      </c>
      <c r="G24">
        <f t="shared" si="3"/>
        <v>-28</v>
      </c>
      <c r="H24" s="21">
        <f t="shared" si="4"/>
        <v>35708.399999999994</v>
      </c>
    </row>
    <row r="25" spans="1:8">
      <c r="A25" s="20">
        <v>45392</v>
      </c>
      <c r="B25" s="21">
        <v>86.21</v>
      </c>
      <c r="C25">
        <v>20</v>
      </c>
      <c r="D25">
        <f t="shared" si="0"/>
        <v>7.9365079365079361E-2</v>
      </c>
      <c r="E25">
        <f t="shared" si="1"/>
        <v>0.64311199056794421</v>
      </c>
      <c r="F25">
        <f t="shared" si="2"/>
        <v>386</v>
      </c>
      <c r="G25">
        <f t="shared" si="3"/>
        <v>24</v>
      </c>
      <c r="H25" s="21">
        <f t="shared" si="4"/>
        <v>31035.599999999995</v>
      </c>
    </row>
    <row r="26" spans="1:8">
      <c r="A26" s="20">
        <v>45391</v>
      </c>
      <c r="B26" s="21">
        <v>85.23</v>
      </c>
      <c r="C26">
        <v>21</v>
      </c>
      <c r="D26">
        <f t="shared" si="0"/>
        <v>8.3333333333333329E-2</v>
      </c>
      <c r="E26">
        <f t="shared" si="1"/>
        <v>0.60414656160981473</v>
      </c>
      <c r="F26">
        <f t="shared" si="2"/>
        <v>362</v>
      </c>
      <c r="G26">
        <f t="shared" si="3"/>
        <v>-27</v>
      </c>
      <c r="H26" s="21">
        <f t="shared" si="4"/>
        <v>34518.15</v>
      </c>
    </row>
    <row r="27" spans="1:8">
      <c r="A27" s="20">
        <v>45390</v>
      </c>
      <c r="B27" s="21">
        <v>86.43</v>
      </c>
      <c r="C27">
        <v>22</v>
      </c>
      <c r="D27">
        <f t="shared" si="0"/>
        <v>8.7301587301587297E-2</v>
      </c>
      <c r="E27">
        <f t="shared" si="1"/>
        <v>0.64853097853805119</v>
      </c>
      <c r="F27">
        <f t="shared" si="2"/>
        <v>389</v>
      </c>
      <c r="G27">
        <f t="shared" si="3"/>
        <v>-8</v>
      </c>
      <c r="H27" s="21">
        <f t="shared" si="4"/>
        <v>10371.6</v>
      </c>
    </row>
    <row r="28" spans="1:8">
      <c r="A28" s="20">
        <v>45387</v>
      </c>
      <c r="B28" s="21">
        <v>86.91</v>
      </c>
      <c r="C28">
        <v>25</v>
      </c>
      <c r="D28">
        <f t="shared" si="0"/>
        <v>9.9206349206349201E-2</v>
      </c>
      <c r="E28">
        <f t="shared" si="1"/>
        <v>0.6612500851032953</v>
      </c>
      <c r="F28">
        <f t="shared" si="2"/>
        <v>397</v>
      </c>
      <c r="G28">
        <f t="shared" si="3"/>
        <v>7</v>
      </c>
      <c r="H28" s="21">
        <f t="shared" si="4"/>
        <v>9125.5499999999993</v>
      </c>
    </row>
    <row r="29" spans="1:8">
      <c r="A29" s="20">
        <v>45386</v>
      </c>
      <c r="B29" s="21">
        <v>86.59</v>
      </c>
      <c r="C29">
        <v>26</v>
      </c>
      <c r="D29">
        <f t="shared" si="0"/>
        <v>0.10317460317460317</v>
      </c>
      <c r="E29">
        <f t="shared" si="1"/>
        <v>0.64940845448164952</v>
      </c>
      <c r="F29">
        <f t="shared" si="2"/>
        <v>390</v>
      </c>
      <c r="G29">
        <f t="shared" si="3"/>
        <v>24</v>
      </c>
      <c r="H29" s="21">
        <f t="shared" si="4"/>
        <v>31172.400000000001</v>
      </c>
    </row>
    <row r="30" spans="1:8">
      <c r="A30" s="20">
        <v>45385</v>
      </c>
      <c r="B30" s="21">
        <v>85.43</v>
      </c>
      <c r="C30">
        <v>27</v>
      </c>
      <c r="D30">
        <f t="shared" si="0"/>
        <v>0.10714285714285714</v>
      </c>
      <c r="E30">
        <f t="shared" si="1"/>
        <v>0.60952772851562143</v>
      </c>
      <c r="F30">
        <f t="shared" si="2"/>
        <v>366</v>
      </c>
      <c r="G30">
        <f t="shared" si="3"/>
        <v>6</v>
      </c>
      <c r="H30" s="21">
        <f t="shared" si="4"/>
        <v>7688.7000000000007</v>
      </c>
    </row>
    <row r="31" spans="1:8">
      <c r="A31" s="20">
        <v>45384</v>
      </c>
      <c r="B31" s="21">
        <v>85.15</v>
      </c>
      <c r="C31">
        <v>28</v>
      </c>
      <c r="D31">
        <f t="shared" si="0"/>
        <v>0.1111111111111111</v>
      </c>
      <c r="E31">
        <f t="shared" si="1"/>
        <v>0.5998348741158348</v>
      </c>
      <c r="F31">
        <f t="shared" si="2"/>
        <v>360</v>
      </c>
      <c r="G31">
        <f t="shared" si="3"/>
        <v>30</v>
      </c>
      <c r="H31" s="21">
        <f t="shared" si="4"/>
        <v>38317.499999999993</v>
      </c>
    </row>
    <row r="32" spans="1:8" ht="15" thickBot="1">
      <c r="A32" s="27">
        <v>45383</v>
      </c>
      <c r="B32" s="26">
        <v>83.71</v>
      </c>
      <c r="C32" s="28">
        <v>29</v>
      </c>
      <c r="D32" s="28">
        <f t="shared" si="0"/>
        <v>0.11507936507936507</v>
      </c>
      <c r="E32" s="28">
        <f t="shared" si="1"/>
        <v>0.55061391810244387</v>
      </c>
      <c r="F32" s="28">
        <f t="shared" si="2"/>
        <v>330</v>
      </c>
      <c r="G32" s="28">
        <f t="shared" si="3"/>
        <v>330</v>
      </c>
      <c r="H32" s="26">
        <f t="shared" si="4"/>
        <v>414364.49999999994</v>
      </c>
    </row>
    <row r="33" spans="7:8" ht="15" thickTop="1">
      <c r="G33" s="24" t="s">
        <v>59</v>
      </c>
      <c r="H33" s="25">
        <f>SUM(H11:H32)</f>
        <v>1435268.0999999999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史春麟</dc:creator>
  <cp:lastModifiedBy>Shi, Chunlin</cp:lastModifiedBy>
  <dcterms:created xsi:type="dcterms:W3CDTF">2015-06-05T18:19:34Z</dcterms:created>
  <dcterms:modified xsi:type="dcterms:W3CDTF">2024-11-14T18:24:27Z</dcterms:modified>
</cp:coreProperties>
</file>