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5" windowWidth="11415" windowHeight="97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2" i="1" l="1"/>
  <c r="R2" i="1"/>
  <c r="P2" i="1"/>
  <c r="Q5" i="1"/>
  <c r="M2" i="1"/>
  <c r="G11" i="1"/>
  <c r="O2" i="1" s="1"/>
  <c r="F11" i="1"/>
  <c r="P5" i="1" s="1"/>
  <c r="Q2" i="1" s="1"/>
  <c r="Q7" i="1" s="1"/>
  <c r="E11" i="1"/>
  <c r="N5" i="1"/>
  <c r="M5" i="1" l="1"/>
  <c r="R9" i="1"/>
  <c r="R11" i="1" s="1"/>
  <c r="R14" i="1" s="1"/>
  <c r="P9" i="1"/>
  <c r="P11" i="1" s="1"/>
  <c r="P14" i="1" s="1"/>
  <c r="P7" i="1"/>
  <c r="Q9" i="1" s="1"/>
  <c r="Q11" i="1" s="1"/>
  <c r="Q14" i="1" s="1"/>
  <c r="N2" i="1"/>
  <c r="J7" i="1"/>
  <c r="J5" i="1"/>
  <c r="I5" i="1"/>
  <c r="A11" i="1"/>
  <c r="A9" i="1"/>
  <c r="G6" i="1" s="1"/>
  <c r="B7" i="1"/>
  <c r="A7" i="1"/>
  <c r="C7" i="1" s="1"/>
  <c r="B5" i="1"/>
  <c r="C13" i="1" s="1"/>
  <c r="F6" i="1" s="1"/>
  <c r="A5" i="1"/>
  <c r="C9" i="1" s="1"/>
  <c r="G4" i="1" s="1"/>
  <c r="I7" i="1" l="1"/>
  <c r="K9" i="1" s="1"/>
  <c r="K11" i="1" s="1"/>
  <c r="K14" i="1" s="1"/>
  <c r="K17" i="1" s="1"/>
  <c r="I9" i="1"/>
  <c r="I11" i="1"/>
  <c r="I14" i="1" s="1"/>
  <c r="I17" i="1" s="1"/>
  <c r="C15" i="1"/>
  <c r="C5" i="1"/>
  <c r="B9" i="1"/>
  <c r="G2" i="1" s="1"/>
  <c r="J9" i="1" l="1"/>
  <c r="J11" i="1" s="1"/>
  <c r="J14" i="1" s="1"/>
  <c r="J17" i="1" s="1"/>
  <c r="K19" i="1"/>
  <c r="K23" i="1" s="1"/>
  <c r="K25" i="1" s="1"/>
  <c r="J19" i="1"/>
  <c r="I19" i="1"/>
  <c r="I23" i="1" s="1"/>
  <c r="I25" i="1" s="1"/>
  <c r="A15" i="1"/>
  <c r="B15" i="1" s="1"/>
  <c r="B13" i="1"/>
  <c r="F4" i="1" s="1"/>
  <c r="A13" i="1"/>
  <c r="J23" i="1" l="1"/>
  <c r="J25" i="1" s="1"/>
  <c r="K27" i="1" s="1"/>
  <c r="I27" i="1"/>
  <c r="I29" i="1" s="1"/>
  <c r="E6" i="1"/>
  <c r="E4" i="1"/>
  <c r="E2" i="1"/>
  <c r="J27" i="1" l="1"/>
  <c r="J29" i="1" l="1"/>
  <c r="K29" i="1"/>
  <c r="M9" i="1"/>
  <c r="N7" i="1"/>
  <c r="M7" i="1"/>
  <c r="O9" i="1" s="1"/>
  <c r="O11" i="1" s="1"/>
  <c r="O14" i="1" s="1"/>
  <c r="N9" i="1"/>
  <c r="N11" i="1" s="1"/>
  <c r="N14" i="1" s="1"/>
  <c r="M11" i="1" l="1"/>
  <c r="M14" i="1" s="1"/>
</calcChain>
</file>

<file path=xl/sharedStrings.xml><?xml version="1.0" encoding="utf-8"?>
<sst xmlns="http://schemas.openxmlformats.org/spreadsheetml/2006/main" count="104" uniqueCount="55">
  <si>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</si>
  <si>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</si>
  <si>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</si>
  <si>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</si>
  <si>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</si>
  <si>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L</t>
    <phoneticPr fontId="1" type="noConversion"/>
  </si>
  <si>
    <t>M</t>
    <phoneticPr fontId="1" type="noConversion"/>
  </si>
  <si>
    <t>m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</si>
  <si>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</si>
  <si>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</si>
  <si>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</si>
  <si>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C2</t>
    <phoneticPr fontId="1" type="noConversion"/>
  </si>
  <si>
    <t>I</t>
    <phoneticPr fontId="1" type="noConversion"/>
  </si>
  <si>
    <t>V</t>
    <phoneticPr fontId="1" type="noConversion"/>
  </si>
  <si>
    <t>Y</t>
    <phoneticPr fontId="1" type="noConversion"/>
  </si>
  <si>
    <t>S_HSV</t>
    <phoneticPr fontId="1" type="noConversion"/>
  </si>
  <si>
    <t>S_HSL</t>
    <phoneticPr fontId="1" type="noConversion"/>
  </si>
  <si>
    <t>S_HSI</t>
    <phoneticPr fontId="1" type="noConversion"/>
  </si>
  <si>
    <t>H'</t>
    <phoneticPr fontId="1" type="noConversion"/>
  </si>
  <si>
    <t>H2</t>
    <phoneticPr fontId="1" type="noConversion"/>
  </si>
  <si>
    <t>L</t>
    <phoneticPr fontId="1" type="noConversion"/>
  </si>
  <si>
    <t>H'</t>
    <phoneticPr fontId="1" type="noConversion"/>
  </si>
  <si>
    <t>X</t>
    <phoneticPr fontId="1" type="noConversion"/>
  </si>
  <si>
    <t>R1</t>
    <phoneticPr fontId="1" type="noConversion"/>
  </si>
  <si>
    <t>G1</t>
    <phoneticPr fontId="1" type="noConversion"/>
  </si>
  <si>
    <t>B</t>
    <phoneticPr fontId="1" type="noConversion"/>
  </si>
  <si>
    <t>B1</t>
    <phoneticPr fontId="1" type="noConversion"/>
  </si>
  <si>
    <t>R'</t>
    <phoneticPr fontId="1" type="noConversion"/>
  </si>
  <si>
    <t>G'</t>
    <phoneticPr fontId="1" type="noConversion"/>
  </si>
  <si>
    <t>B'</t>
    <phoneticPr fontId="1" type="noConversion"/>
  </si>
  <si>
    <t>R'^2.2</t>
    <phoneticPr fontId="1" type="noConversion"/>
  </si>
  <si>
    <t>G'^2.2</t>
    <phoneticPr fontId="1" type="noConversion"/>
  </si>
  <si>
    <t>B'^2.2</t>
    <phoneticPr fontId="1" type="noConversion"/>
  </si>
  <si>
    <t>Z</t>
    <phoneticPr fontId="1" type="noConversion"/>
  </si>
  <si>
    <t>sRGB</t>
    <phoneticPr fontId="1" type="noConversion"/>
  </si>
  <si>
    <t>Xn</t>
    <phoneticPr fontId="1" type="noConversion"/>
  </si>
  <si>
    <t>Yn</t>
    <phoneticPr fontId="1" type="noConversion"/>
  </si>
  <si>
    <t>Zn</t>
    <phoneticPr fontId="1" type="noConversion"/>
  </si>
  <si>
    <t>X/Xn</t>
    <phoneticPr fontId="1" type="noConversion"/>
  </si>
  <si>
    <t>Y/Yn</t>
    <phoneticPr fontId="1" type="noConversion"/>
  </si>
  <si>
    <t>Z/Zn</t>
    <phoneticPr fontId="1" type="noConversion"/>
  </si>
  <si>
    <t>fX</t>
    <phoneticPr fontId="1" type="noConversion"/>
  </si>
  <si>
    <t>fY</t>
    <phoneticPr fontId="1" type="noConversion"/>
  </si>
  <si>
    <t>fZ</t>
    <phoneticPr fontId="1" type="noConversion"/>
  </si>
  <si>
    <t>L*</t>
    <phoneticPr fontId="1" type="noConversion"/>
  </si>
  <si>
    <t>b*</t>
    <phoneticPr fontId="1" type="noConversion"/>
  </si>
  <si>
    <t>a*</t>
    <phoneticPr fontId="1" type="noConversion"/>
  </si>
  <si>
    <t>C*</t>
    <phoneticPr fontId="1" type="noConversion"/>
  </si>
  <si>
    <t>h*</t>
    <phoneticPr fontId="1" type="noConversion"/>
  </si>
  <si>
    <t>S Gain</t>
    <phoneticPr fontId="1" type="noConversion"/>
  </si>
  <si>
    <t>V Offset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</si>
  <si>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</si>
  <si>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</si>
  <si>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</si>
  <si>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H Offset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</si>
</sst>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F2" sqref="F2"/>
    </sheetView>
  </sheetViews>
  <sheetFormatPr defaultRowHeight="15.75" x14ac:dyDescent="0.25"/>
  <cols>
    <col min="3" max="3" width="8.85546875" customWidth="1"/>
    <col min="11" max="12" width="9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13</v>
      </c>
      <c r="I1" s="1" t="s">
        <v>3</v>
      </c>
      <c r="J1" s="1" t="s">
        <v>8</v>
      </c>
      <c r="K1" s="1" t="s">
        <v>13</v>
      </c>
      <c r="M1" s="1" t="s">
        <v>3</v>
      </c>
      <c r="N1" s="1" t="s">
        <v>8</v>
      </c>
      <c r="O1" s="1" t="s">
        <v>13</v>
      </c>
      <c r="P1" s="1" t="s">
        <v>3</v>
      </c>
      <c r="Q1" s="1" t="s">
        <v>8</v>
      </c>
      <c r="R1" s="1" t="s">
        <v>13</v>
      </c>
    </row>
    <row r="2" spans="1:18" x14ac:dyDescent="0.25">
      <c r="A2" s="2">
        <v>0.5</v>
      </c>
      <c r="B2" s="2">
        <v>0.2</v>
      </c>
      <c r="C2" s="2">
        <v>0.1</v>
      </c>
      <c r="E2">
        <f>B15</f>
        <v>15</v>
      </c>
      <c r="F2">
        <f>A13</f>
        <v>0.8</v>
      </c>
      <c r="G2">
        <f>B9</f>
        <v>0.5</v>
      </c>
      <c r="I2" s="2">
        <v>0</v>
      </c>
      <c r="J2" s="2">
        <v>0.5</v>
      </c>
      <c r="K2" s="2">
        <v>0.5</v>
      </c>
      <c r="M2" s="2">
        <f>E11</f>
        <v>15</v>
      </c>
      <c r="N2" s="4">
        <f>O2*M5</f>
        <v>0.5</v>
      </c>
      <c r="O2" s="2">
        <f>G11</f>
        <v>0.5</v>
      </c>
      <c r="P2" s="2">
        <f>E11</f>
        <v>15</v>
      </c>
      <c r="Q2" s="4">
        <f>R2*P5</f>
        <v>0.5</v>
      </c>
      <c r="R2" s="2">
        <f>G11</f>
        <v>0.5</v>
      </c>
    </row>
    <row r="3" spans="1:18" x14ac:dyDescent="0.25">
      <c r="E3" s="1" t="s">
        <v>3</v>
      </c>
      <c r="F3" s="1" t="s">
        <v>4</v>
      </c>
      <c r="G3" s="1" t="s">
        <v>20</v>
      </c>
    </row>
    <row r="4" spans="1:18" x14ac:dyDescent="0.25">
      <c r="A4" s="1" t="s">
        <v>6</v>
      </c>
      <c r="B4" s="1" t="s">
        <v>7</v>
      </c>
      <c r="C4" s="1" t="s">
        <v>8</v>
      </c>
      <c r="E4">
        <f>B15</f>
        <v>15</v>
      </c>
      <c r="F4">
        <f>B13</f>
        <v>0.66666666666666674</v>
      </c>
      <c r="G4">
        <f>C9</f>
        <v>0.3</v>
      </c>
      <c r="I4" s="1" t="s">
        <v>4</v>
      </c>
      <c r="J4" s="1" t="s">
        <v>21</v>
      </c>
      <c r="M4" s="1" t="s">
        <v>4</v>
      </c>
      <c r="N4" s="1" t="s">
        <v>18</v>
      </c>
      <c r="P4" s="1" t="s">
        <v>4</v>
      </c>
      <c r="Q4" s="1" t="s">
        <v>18</v>
      </c>
    </row>
    <row r="5" spans="1:18" x14ac:dyDescent="0.25">
      <c r="A5">
        <f>MAX(A2:C2)</f>
        <v>0.5</v>
      </c>
      <c r="B5">
        <f>MIN(A2:C2)</f>
        <v>0.1</v>
      </c>
      <c r="C5">
        <f>A5-B5</f>
        <v>0.4</v>
      </c>
      <c r="E5" s="1" t="s">
        <v>3</v>
      </c>
      <c r="F5" s="1" t="s">
        <v>4</v>
      </c>
      <c r="G5" s="1" t="s">
        <v>12</v>
      </c>
      <c r="I5">
        <f>J2/K2</f>
        <v>1</v>
      </c>
      <c r="J5">
        <f>I2/60</f>
        <v>0</v>
      </c>
      <c r="M5" s="2">
        <f>F11</f>
        <v>1</v>
      </c>
      <c r="N5">
        <f>M2/60</f>
        <v>0.25</v>
      </c>
      <c r="P5" s="2">
        <f>IF(F11&gt;1,1,F11)</f>
        <v>1</v>
      </c>
      <c r="Q5">
        <f>P2/60</f>
        <v>0.25</v>
      </c>
    </row>
    <row r="6" spans="1:18" x14ac:dyDescent="0.25">
      <c r="A6" s="1" t="s">
        <v>9</v>
      </c>
      <c r="B6" s="1" t="s">
        <v>10</v>
      </c>
      <c r="C6" s="1" t="s">
        <v>11</v>
      </c>
      <c r="E6">
        <f>B15</f>
        <v>15</v>
      </c>
      <c r="F6">
        <f>C13</f>
        <v>0.62499999999999989</v>
      </c>
      <c r="G6">
        <f>A9</f>
        <v>0.26666666666666661</v>
      </c>
      <c r="I6" s="1" t="s">
        <v>22</v>
      </c>
      <c r="J6" s="1" t="s">
        <v>7</v>
      </c>
      <c r="M6" s="1" t="s">
        <v>22</v>
      </c>
      <c r="N6" s="1" t="s">
        <v>7</v>
      </c>
      <c r="P6" s="1" t="s">
        <v>22</v>
      </c>
      <c r="Q6" s="1" t="s">
        <v>7</v>
      </c>
    </row>
    <row r="7" spans="1:18" x14ac:dyDescent="0.25">
      <c r="A7">
        <f>1/2*(2*A2-B2-C2)</f>
        <v>0.35000000000000003</v>
      </c>
      <c r="B7">
        <f>SQRT(3)/2*(B2-C2)</f>
        <v>8.6602540378443865E-2</v>
      </c>
      <c r="C7">
        <f>SQRT(POWER(A7,2)+POWER(B7,2))</f>
        <v>0.36055512754639896</v>
      </c>
      <c r="I7">
        <f>J2*(1-ABS(MOD(J5,2)-1))</f>
        <v>0</v>
      </c>
      <c r="J7">
        <f>K2-J2</f>
        <v>0</v>
      </c>
      <c r="M7">
        <f>N2*(1-ABS(MOD(N5,2)-1))</f>
        <v>0.125</v>
      </c>
      <c r="N7">
        <f>O2-N2</f>
        <v>0</v>
      </c>
      <c r="P7">
        <f>Q2*(1-ABS(MOD(Q5,2)-1))</f>
        <v>0.125</v>
      </c>
      <c r="Q7">
        <f>R2-Q2</f>
        <v>0</v>
      </c>
    </row>
    <row r="8" spans="1:18" x14ac:dyDescent="0.25">
      <c r="A8" s="1" t="s">
        <v>12</v>
      </c>
      <c r="B8" s="1" t="s">
        <v>13</v>
      </c>
      <c r="C8" s="1" t="s">
        <v>5</v>
      </c>
      <c r="E8" s="1" t="s">
        <v>54</v>
      </c>
      <c r="F8" s="1" t="s">
        <v>49</v>
      </c>
      <c r="G8" s="1" t="s">
        <v>50</v>
      </c>
      <c r="I8" s="1" t="s">
        <v>23</v>
      </c>
      <c r="J8" s="1" t="s">
        <v>24</v>
      </c>
      <c r="K8" s="1" t="s">
        <v>26</v>
      </c>
      <c r="M8" s="1" t="s">
        <v>23</v>
      </c>
      <c r="N8" s="1" t="s">
        <v>24</v>
      </c>
      <c r="O8" s="1" t="s">
        <v>26</v>
      </c>
      <c r="P8" s="1" t="s">
        <v>23</v>
      </c>
      <c r="Q8" s="1" t="s">
        <v>24</v>
      </c>
      <c r="R8" s="1" t="s">
        <v>26</v>
      </c>
    </row>
    <row r="9" spans="1:18" x14ac:dyDescent="0.25">
      <c r="A9">
        <f>1/3*(A2+B2+C2)</f>
        <v>0.26666666666666661</v>
      </c>
      <c r="B9">
        <f>A5</f>
        <v>0.5</v>
      </c>
      <c r="C9">
        <f>1/2*(A5+B5)</f>
        <v>0.3</v>
      </c>
      <c r="E9">
        <v>0</v>
      </c>
      <c r="F9">
        <v>1.25</v>
      </c>
      <c r="G9">
        <v>0</v>
      </c>
      <c r="I9">
        <f>IF(AND(J5&gt;=0,J5&lt;1),J2,IF(AND(J5&gt;=1,J5&lt;2),I7,IF(AND(J5&gt;=2,J5&lt;3),0,IF(AND(J5&gt;=3,J5&lt;4),0,IF(AND(J5&gt;=4,J5&lt;5),I7,IF(AND(J5&gt;=5,J5&lt;6),J2,-1))))))</f>
        <v>0.5</v>
      </c>
      <c r="J9">
        <f>IF(AND(J5&gt;=0,J5&lt;1),I7,IF(AND(J5&gt;=1,J5&lt;2),J2,IF(AND(J5&gt;=2,J5&lt;3),J2,IF(AND(J5&gt;=3,J5&lt;4),I7,IF(AND(J5&gt;=4,J5&lt;5),0,IF(AND(J5&gt;=5,J5&lt;6),0,-1))))))</f>
        <v>0</v>
      </c>
      <c r="K9">
        <f>IF(AND(J5&gt;=0,J5&lt;1),0,IF(AND(J5&gt;=1,J5&lt;2),0,IF(AND(J5&gt;=2,J5&lt;3),I7,IF(AND(J5&gt;=3,J5&lt;4),J2,IF(AND(J5&gt;=4,J5&lt;5),J2,IF(AND(J5&gt;=5,J5&lt;6),I7,-1))))))</f>
        <v>0</v>
      </c>
      <c r="M9">
        <f>IF(AND(N5&gt;=0,N5&lt;1),N2,IF(AND(N5&gt;=1,N5&lt;2),M7,IF(AND(N5&gt;=2,N5&lt;3),0,IF(AND(N5&gt;=3,N5&lt;4),0,IF(AND(N5&gt;=4,N5&lt;5),M7,IF(AND(N5&gt;=5,N5&lt;6),N2,-1))))))</f>
        <v>0.5</v>
      </c>
      <c r="N9">
        <f>IF(AND(N5&gt;=0,N5&lt;1),M7,IF(AND(N5&gt;=1,N5&lt;2),N2,IF(AND(N5&gt;=2,N5&lt;3),N2,IF(AND(N5&gt;=3,N5&lt;4),M7,IF(AND(N5&gt;=4,N5&lt;5),0,IF(AND(N5&gt;=5,N5&lt;6),0,-1))))))</f>
        <v>0.125</v>
      </c>
      <c r="O9">
        <f>IF(AND(N5&gt;=0,N5&lt;1),0,IF(AND(N5&gt;=1,N5&lt;2),0,IF(AND(N5&gt;=2,N5&lt;3),M7,IF(AND(N5&gt;=3,N5&lt;4),N2,IF(AND(N5&gt;=4,N5&lt;5),N2,IF(AND(N5&gt;=5,N5&lt;6),M7,-1))))))</f>
        <v>0</v>
      </c>
      <c r="P9">
        <f>IF(AND(Q5&gt;=0,Q5&lt;1),Q2,IF(AND(Q5&gt;=1,Q5&lt;2),P7,IF(AND(Q5&gt;=2,Q5&lt;3),0,IF(AND(Q5&gt;=3,Q5&lt;4),0,IF(AND(Q5&gt;=4,Q5&lt;5),P7,IF(AND(Q5&gt;=5,Q5&lt;6),Q2,-1))))))</f>
        <v>0.5</v>
      </c>
      <c r="Q9">
        <f>IF(AND(Q5&gt;=0,Q5&lt;1),P7,IF(AND(Q5&gt;=1,Q5&lt;2),Q2,IF(AND(Q5&gt;=2,Q5&lt;3),Q2,IF(AND(Q5&gt;=3,Q5&lt;4),P7,IF(AND(Q5&gt;=4,Q5&lt;5),0,IF(AND(Q5&gt;=5,Q5&lt;6),0,-1))))))</f>
        <v>0.125</v>
      </c>
      <c r="R9">
        <f>IF(AND(Q5&gt;=0,Q5&lt;1),0,IF(AND(Q5&gt;=1,Q5&lt;2),0,IF(AND(Q5&gt;=2,Q5&lt;3),P7,IF(AND(Q5&gt;=3,Q5&lt;4),Q2,IF(AND(Q5&gt;=4,Q5&lt;5),Q2,IF(AND(Q5&gt;=5,Q5&lt;6),P7,-1))))))</f>
        <v>0</v>
      </c>
    </row>
    <row r="10" spans="1:18" x14ac:dyDescent="0.25">
      <c r="A10" s="1" t="s">
        <v>14</v>
      </c>
      <c r="E10" s="1" t="s">
        <v>51</v>
      </c>
      <c r="F10" s="1" t="s">
        <v>52</v>
      </c>
      <c r="G10" s="1" t="s">
        <v>53</v>
      </c>
      <c r="I10" s="1" t="s">
        <v>0</v>
      </c>
      <c r="J10" s="1" t="s">
        <v>1</v>
      </c>
      <c r="K10" s="1" t="s">
        <v>25</v>
      </c>
      <c r="M10" s="1" t="s">
        <v>0</v>
      </c>
      <c r="N10" s="1" t="s">
        <v>1</v>
      </c>
      <c r="O10" s="1" t="s">
        <v>25</v>
      </c>
      <c r="P10" s="1" t="s">
        <v>0</v>
      </c>
      <c r="Q10" s="1" t="s">
        <v>1</v>
      </c>
      <c r="R10" s="1" t="s">
        <v>25</v>
      </c>
    </row>
    <row r="11" spans="1:18" x14ac:dyDescent="0.25">
      <c r="A11">
        <f>0.3*A2+0.59*B2+0.11*C2</f>
        <v>0.27900000000000003</v>
      </c>
      <c r="E11">
        <f>E2+E9</f>
        <v>15</v>
      </c>
      <c r="F11">
        <f>F2*F9</f>
        <v>1</v>
      </c>
      <c r="G11">
        <f>G2+G9</f>
        <v>0.5</v>
      </c>
      <c r="I11">
        <f>I9+J7</f>
        <v>0.5</v>
      </c>
      <c r="J11">
        <f>J9+J7</f>
        <v>0</v>
      </c>
      <c r="K11">
        <f>K9+J7</f>
        <v>0</v>
      </c>
      <c r="M11">
        <f>M9+N7</f>
        <v>0.5</v>
      </c>
      <c r="N11">
        <f>N9+N7</f>
        <v>0.125</v>
      </c>
      <c r="O11">
        <f>O9+N7</f>
        <v>0</v>
      </c>
      <c r="P11">
        <f>P9+Q7</f>
        <v>0.5</v>
      </c>
      <c r="Q11">
        <f>Q9+Q7</f>
        <v>0.125</v>
      </c>
      <c r="R11">
        <f>R9+Q7</f>
        <v>0</v>
      </c>
    </row>
    <row r="12" spans="1:18" x14ac:dyDescent="0.25">
      <c r="A12" s="1" t="s">
        <v>15</v>
      </c>
      <c r="B12" s="1" t="s">
        <v>16</v>
      </c>
      <c r="C12" s="1" t="s">
        <v>17</v>
      </c>
    </row>
    <row r="13" spans="1:18" x14ac:dyDescent="0.25">
      <c r="A13">
        <f>C5/B9</f>
        <v>0.8</v>
      </c>
      <c r="B13">
        <f>C5/(1-ABS(2*C9-1))</f>
        <v>0.66666666666666674</v>
      </c>
      <c r="C13">
        <f>1-B5/A9</f>
        <v>0.62499999999999989</v>
      </c>
      <c r="I13" s="1" t="s">
        <v>27</v>
      </c>
      <c r="J13" s="1" t="s">
        <v>28</v>
      </c>
      <c r="K13" s="1" t="s">
        <v>29</v>
      </c>
      <c r="M13" s="1" t="s">
        <v>27</v>
      </c>
      <c r="N13" s="1" t="s">
        <v>28</v>
      </c>
      <c r="O13" s="1" t="s">
        <v>29</v>
      </c>
      <c r="P13" s="1" t="s">
        <v>27</v>
      </c>
      <c r="Q13" s="1" t="s">
        <v>28</v>
      </c>
      <c r="R13" s="1" t="s">
        <v>29</v>
      </c>
    </row>
    <row r="14" spans="1:18" x14ac:dyDescent="0.25">
      <c r="A14" s="1" t="s">
        <v>18</v>
      </c>
      <c r="B14" s="1" t="s">
        <v>3</v>
      </c>
      <c r="C14" s="1" t="s">
        <v>19</v>
      </c>
      <c r="I14">
        <f>IF(I11&lt;0,0,IF(I11&gt;1,1,I11))</f>
        <v>0.5</v>
      </c>
      <c r="J14">
        <f>IF(J11&lt;0,0,IF(J11&gt;1,1,J11))</f>
        <v>0</v>
      </c>
      <c r="K14">
        <f>IF(K11&lt;0,0,IF(K11&gt;1,1,K11))</f>
        <v>0</v>
      </c>
      <c r="M14">
        <f>IF(M11&lt;0,0,IF(M11&gt;1,1,M11))</f>
        <v>0.5</v>
      </c>
      <c r="N14">
        <f>IF(N11&lt;0,0,IF(N11&gt;1,1,N11))</f>
        <v>0.125</v>
      </c>
      <c r="O14">
        <f>IF(O11&lt;0,0,IF(O11&gt;1,1,O11))</f>
        <v>0</v>
      </c>
      <c r="P14">
        <f>IF(P11&lt;0,0,IF(P11&gt;1,1,P11))</f>
        <v>0.5</v>
      </c>
      <c r="Q14">
        <f>IF(Q11&lt;0,0,IF(Q11&gt;1,1,Q11))</f>
        <v>0.125</v>
      </c>
      <c r="R14">
        <f>IF(R11&lt;0,0,IF(R11&gt;1,1,R11))</f>
        <v>0</v>
      </c>
    </row>
    <row r="15" spans="1:18" x14ac:dyDescent="0.25">
      <c r="A15">
        <f>IF(C5=0,0,IF(A5=A2,MOD((B2-C2)/C5,6),IF(A5=B2,(C2-A2)/C5+2,IF(A5=C2,(A2-B2)/C5+4,-1))))</f>
        <v>0.25</v>
      </c>
      <c r="B15">
        <f>60*A15</f>
        <v>15</v>
      </c>
      <c r="C15">
        <f>DEGREES(  ATAN2(A7,B7))</f>
        <v>13.897886248013984</v>
      </c>
    </row>
    <row r="16" spans="1:18" x14ac:dyDescent="0.25">
      <c r="I16" s="1" t="s">
        <v>30</v>
      </c>
      <c r="J16" s="1" t="s">
        <v>31</v>
      </c>
      <c r="K16" s="1" t="s">
        <v>32</v>
      </c>
    </row>
    <row r="17" spans="1:11" x14ac:dyDescent="0.25">
      <c r="I17">
        <f>POWER(I14,2.2)</f>
        <v>0.21763764082403103</v>
      </c>
      <c r="J17">
        <f t="shared" ref="J17:K17" si="0">POWER(J14,2.2)</f>
        <v>0</v>
      </c>
      <c r="K17">
        <f t="shared" si="0"/>
        <v>0</v>
      </c>
    </row>
    <row r="18" spans="1:11" x14ac:dyDescent="0.25">
      <c r="I18" s="1" t="s">
        <v>22</v>
      </c>
      <c r="J18" s="1" t="s">
        <v>14</v>
      </c>
      <c r="K18" s="1" t="s">
        <v>33</v>
      </c>
    </row>
    <row r="19" spans="1:11" x14ac:dyDescent="0.25">
      <c r="I19">
        <f>A21*I17+B21*J17+C21*K17</f>
        <v>8.9766037838772877E-2</v>
      </c>
      <c r="J19">
        <f>A22*I17+B22*J17+C22*K17</f>
        <v>4.6285628223205068E-2</v>
      </c>
      <c r="K19">
        <f>A23*I17+B23*J17+C23*K17</f>
        <v>4.2077843839277334E-3</v>
      </c>
    </row>
    <row r="20" spans="1:11" x14ac:dyDescent="0.25">
      <c r="A20" s="3" t="s">
        <v>34</v>
      </c>
      <c r="B20" s="3"/>
      <c r="C20" s="3"/>
      <c r="I20" s="1" t="s">
        <v>35</v>
      </c>
      <c r="J20" s="1" t="s">
        <v>36</v>
      </c>
      <c r="K20" s="1" t="s">
        <v>37</v>
      </c>
    </row>
    <row r="21" spans="1:11" x14ac:dyDescent="0.25">
      <c r="A21">
        <v>0.4124564</v>
      </c>
      <c r="B21">
        <v>0.35757610000000001</v>
      </c>
      <c r="C21">
        <v>0.1804375</v>
      </c>
      <c r="I21">
        <v>0.95047000000000004</v>
      </c>
      <c r="J21">
        <v>1.0000001000000001</v>
      </c>
      <c r="K21">
        <v>1.08883</v>
      </c>
    </row>
    <row r="22" spans="1:11" x14ac:dyDescent="0.25">
      <c r="A22">
        <v>0.2126729</v>
      </c>
      <c r="B22">
        <v>0.71515220000000002</v>
      </c>
      <c r="C22">
        <v>7.2175000000000003E-2</v>
      </c>
      <c r="I22" s="1" t="s">
        <v>38</v>
      </c>
      <c r="J22" s="1" t="s">
        <v>39</v>
      </c>
      <c r="K22" s="1" t="s">
        <v>40</v>
      </c>
    </row>
    <row r="23" spans="1:11" x14ac:dyDescent="0.25">
      <c r="A23">
        <v>1.9333900000000001E-2</v>
      </c>
      <c r="B23">
        <v>0.11919200000000001</v>
      </c>
      <c r="C23">
        <v>0.95030409999999998</v>
      </c>
      <c r="I23">
        <f>I19/I21</f>
        <v>9.4443841298276515E-2</v>
      </c>
      <c r="J23">
        <f>J19/J21</f>
        <v>4.6285623594642708E-2</v>
      </c>
      <c r="K23">
        <f>K19/K21</f>
        <v>3.8645007796696764E-3</v>
      </c>
    </row>
    <row r="24" spans="1:11" x14ac:dyDescent="0.25">
      <c r="I24" s="1" t="s">
        <v>41</v>
      </c>
      <c r="J24" s="1" t="s">
        <v>42</v>
      </c>
      <c r="K24" s="1" t="s">
        <v>43</v>
      </c>
    </row>
    <row r="25" spans="1:11" x14ac:dyDescent="0.25">
      <c r="I25">
        <f>IF(I23&lt;=0.008856,(7.787*I23)+16/116,I23^(1/3))</f>
        <v>0.45539809991570779</v>
      </c>
      <c r="J25">
        <f>IF(J23&lt;=0.008856,(7.787*J23)+16/116,J23^(1/3))</f>
        <v>0.3590448538516684</v>
      </c>
      <c r="K25">
        <f>IF(K23&lt;=0.008856,(7.787*K23)+16/116,K23^(1/3))</f>
        <v>0.16802390205404638</v>
      </c>
    </row>
    <row r="26" spans="1:11" x14ac:dyDescent="0.25">
      <c r="I26" s="1" t="s">
        <v>44</v>
      </c>
      <c r="J26" s="1" t="s">
        <v>46</v>
      </c>
      <c r="K26" s="1" t="s">
        <v>45</v>
      </c>
    </row>
    <row r="27" spans="1:11" x14ac:dyDescent="0.25">
      <c r="I27">
        <f>100*IF(J19&lt;=0.008856,9.033*J19,(1.16*(J19^(1/3)))-0.16)</f>
        <v>25.649204435100259</v>
      </c>
      <c r="J27">
        <f>500*( I25-J25)</f>
        <v>48.176623032019691</v>
      </c>
      <c r="K27">
        <f>200*(J25-K25)</f>
        <v>38.204190359524404</v>
      </c>
    </row>
    <row r="28" spans="1:11" x14ac:dyDescent="0.25">
      <c r="I28" s="1" t="s">
        <v>44</v>
      </c>
      <c r="J28" s="1" t="s">
        <v>47</v>
      </c>
      <c r="K28" s="1" t="s">
        <v>48</v>
      </c>
    </row>
    <row r="29" spans="1:11" x14ac:dyDescent="0.25">
      <c r="I29">
        <f>I27</f>
        <v>25.649204435100259</v>
      </c>
      <c r="J29">
        <f>SQRT(POWER(J27,2)+POWER(K27,2))</f>
        <v>61.486154277171273</v>
      </c>
      <c r="K29">
        <f xml:space="preserve">  DEGREES( ATAN2(J27,K27))</f>
        <v>38.414510343595559</v>
      </c>
    </row>
  </sheetData>
  <mergeCells count="1">
    <mergeCell ref="A20:C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sertekl3</dc:creator>
  <cp:lastModifiedBy>sertekl3</cp:lastModifiedBy>
  <dcterms:created xsi:type="dcterms:W3CDTF">2010-12-16T09:01:52Z</dcterms:created>
  <dcterms:modified xsi:type="dcterms:W3CDTF">2010-12-17T09:44:20Z</dcterms:modified>
</cp:coreProperties>
</file>