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0807w\Documents\취미_마비노기\"/>
    </mc:Choice>
  </mc:AlternateContent>
  <xr:revisionPtr revIDLastSave="0" documentId="13_ncr:1_{D506AE6D-A7C1-4FA8-B345-59703F18219D}" xr6:coauthVersionLast="47" xr6:coauthVersionMax="47" xr10:uidLastSave="{00000000-0000-0000-0000-000000000000}"/>
  <bookViews>
    <workbookView xWindow="23070" yWindow="5910" windowWidth="15330" windowHeight="10770" xr2:uid="{540FD894-80A2-4BE1-B098-40935A475717}"/>
  </bookViews>
  <sheets>
    <sheet name="UI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2" l="1"/>
  <c r="B6" i="1"/>
  <c r="B7" i="1"/>
  <c r="C7" i="1"/>
  <c r="D7" i="1"/>
  <c r="E7" i="1"/>
  <c r="C6" i="1"/>
  <c r="D6" i="1"/>
  <c r="E6" i="1"/>
  <c r="F23" i="2"/>
  <c r="B41" i="1"/>
  <c r="B39" i="1"/>
  <c r="B38" i="1"/>
  <c r="B37" i="1"/>
  <c r="B19" i="1"/>
  <c r="B18" i="1"/>
  <c r="B17" i="1"/>
  <c r="B16" i="1"/>
  <c r="B15" i="1"/>
  <c r="B14" i="1"/>
  <c r="B5" i="1"/>
  <c r="B4" i="1"/>
  <c r="B3" i="1"/>
  <c r="B40" i="1"/>
  <c r="C43" i="2"/>
  <c r="C44" i="2"/>
  <c r="C45" i="2"/>
  <c r="C46" i="2"/>
  <c r="C47" i="2"/>
  <c r="C48" i="2"/>
  <c r="C49" i="2"/>
  <c r="C50" i="2"/>
  <c r="C51" i="2"/>
  <c r="C52" i="2"/>
  <c r="C53" i="2"/>
  <c r="C42" i="2"/>
  <c r="C41" i="2"/>
  <c r="F41" i="1"/>
  <c r="O41" i="1"/>
  <c r="E41" i="1" s="1"/>
  <c r="E40" i="1"/>
  <c r="N40" i="1"/>
  <c r="D39" i="1"/>
  <c r="D40" i="1" s="1"/>
  <c r="D41" i="1" s="1"/>
  <c r="C38" i="1"/>
  <c r="C39" i="1" s="1"/>
  <c r="C40" i="1" s="1"/>
  <c r="C41" i="1" s="1"/>
  <c r="C37" i="1"/>
  <c r="H19" i="1"/>
  <c r="O19" i="1"/>
  <c r="G18" i="1"/>
  <c r="O18" i="1"/>
  <c r="F18" i="1" s="1"/>
  <c r="F17" i="1"/>
  <c r="N17" i="1"/>
  <c r="E16" i="1"/>
  <c r="C15" i="1"/>
  <c r="C16" i="1" s="1"/>
  <c r="C17" i="1" s="1"/>
  <c r="D14" i="1"/>
  <c r="D15" i="1" s="1"/>
  <c r="D16" i="1" s="1"/>
  <c r="D17" i="1" s="1"/>
  <c r="E5" i="1"/>
  <c r="C4" i="1"/>
  <c r="C5" i="1" s="1"/>
  <c r="D3" i="1"/>
  <c r="D4" i="1" s="1"/>
  <c r="D5" i="1" s="1"/>
  <c r="E20" i="1" l="1"/>
  <c r="D46" i="2" s="1"/>
  <c r="E46" i="2" s="1"/>
  <c r="F46" i="2" s="1"/>
  <c r="D42" i="1"/>
  <c r="D51" i="2" s="1"/>
  <c r="E51" i="2" s="1"/>
  <c r="F51" i="2" s="1"/>
  <c r="C20" i="1"/>
  <c r="D44" i="2" s="1"/>
  <c r="E44" i="2" s="1"/>
  <c r="F44" i="2" s="1"/>
  <c r="D20" i="1"/>
  <c r="D45" i="2" s="1"/>
  <c r="E45" i="2" s="1"/>
  <c r="F45" i="2" s="1"/>
  <c r="H20" i="1"/>
  <c r="D49" i="2" s="1"/>
  <c r="E49" i="2" s="1"/>
  <c r="F49" i="2" s="1"/>
  <c r="F20" i="1"/>
  <c r="D47" i="2" s="1"/>
  <c r="E47" i="2" s="1"/>
  <c r="F47" i="2" s="1"/>
  <c r="F42" i="1"/>
  <c r="E53" i="2" s="1"/>
  <c r="F53" i="2" s="1"/>
  <c r="G53" i="2" s="1"/>
  <c r="C42" i="1"/>
  <c r="D50" i="2" s="1"/>
  <c r="E50" i="2" s="1"/>
  <c r="F50" i="2" s="1"/>
  <c r="E42" i="1"/>
  <c r="D52" i="2" s="1"/>
  <c r="E52" i="2" s="1"/>
  <c r="F52" i="2" s="1"/>
  <c r="G20" i="1"/>
  <c r="D48" i="2" s="1"/>
  <c r="E48" i="2" s="1"/>
  <c r="F48" i="2" s="1"/>
  <c r="D8" i="1"/>
  <c r="D42" i="2" s="1"/>
  <c r="E42" i="2" s="1"/>
  <c r="F42" i="2" s="1"/>
  <c r="E8" i="1"/>
  <c r="D43" i="2" s="1"/>
  <c r="E43" i="2" s="1"/>
  <c r="F43" i="2" s="1"/>
  <c r="C8" i="1"/>
  <c r="D41" i="2" s="1"/>
  <c r="E41" i="2" s="1"/>
  <c r="F41" i="2" s="1"/>
  <c r="E17" i="1"/>
  <c r="F19" i="1"/>
  <c r="D19" i="1"/>
  <c r="D18" i="1"/>
  <c r="E19" i="1"/>
  <c r="E18" i="1"/>
  <c r="C19" i="1"/>
  <c r="C18" i="1"/>
</calcChain>
</file>

<file path=xl/sharedStrings.xml><?xml version="1.0" encoding="utf-8"?>
<sst xmlns="http://schemas.openxmlformats.org/spreadsheetml/2006/main" count="157" uniqueCount="61">
  <si>
    <t>1. 금속 가공</t>
    <phoneticPr fontId="2" type="noConversion"/>
  </si>
  <si>
    <t>종류</t>
    <phoneticPr fontId="2" type="noConversion"/>
  </si>
  <si>
    <t>철괴</t>
    <phoneticPr fontId="2" type="noConversion"/>
  </si>
  <si>
    <t>철 광석</t>
    <phoneticPr fontId="2" type="noConversion"/>
  </si>
  <si>
    <t>강철괴</t>
    <phoneticPr fontId="2" type="noConversion"/>
  </si>
  <si>
    <t>석탄</t>
    <phoneticPr fontId="2" type="noConversion"/>
  </si>
  <si>
    <t>합금강괴</t>
    <phoneticPr fontId="2" type="noConversion"/>
  </si>
  <si>
    <t>동 광석</t>
    <phoneticPr fontId="2" type="noConversion"/>
  </si>
  <si>
    <t>특수강괴</t>
    <phoneticPr fontId="2" type="noConversion"/>
  </si>
  <si>
    <t>은합금괴</t>
    <phoneticPr fontId="2" type="noConversion"/>
  </si>
  <si>
    <t>2. 목재 가공</t>
    <phoneticPr fontId="2" type="noConversion"/>
  </si>
  <si>
    <t>목재</t>
    <phoneticPr fontId="2" type="noConversion"/>
  </si>
  <si>
    <t>목재+</t>
    <phoneticPr fontId="2" type="noConversion"/>
  </si>
  <si>
    <t>상급 목재</t>
    <phoneticPr fontId="2" type="noConversion"/>
  </si>
  <si>
    <t>상급 목재+</t>
    <phoneticPr fontId="2" type="noConversion"/>
  </si>
  <si>
    <t>부드러운 목재</t>
    <phoneticPr fontId="2" type="noConversion"/>
  </si>
  <si>
    <t>최상급 목재</t>
    <phoneticPr fontId="2" type="noConversion"/>
  </si>
  <si>
    <t>나무진액</t>
    <phoneticPr fontId="2" type="noConversion"/>
  </si>
  <si>
    <t>통나무</t>
    <phoneticPr fontId="2" type="noConversion"/>
  </si>
  <si>
    <t>상급 통나무</t>
    <phoneticPr fontId="2" type="noConversion"/>
  </si>
  <si>
    <t>상급 통나무+</t>
    <phoneticPr fontId="2" type="noConversion"/>
  </si>
  <si>
    <t>부드러운 통나무</t>
    <phoneticPr fontId="2" type="noConversion"/>
  </si>
  <si>
    <t>최상급 통나무</t>
    <phoneticPr fontId="2" type="noConversion"/>
  </si>
  <si>
    <t>3. 가죽 가공</t>
    <phoneticPr fontId="2" type="noConversion"/>
  </si>
  <si>
    <t>가죽</t>
    <phoneticPr fontId="2" type="noConversion"/>
  </si>
  <si>
    <t>가죽+</t>
    <phoneticPr fontId="2" type="noConversion"/>
  </si>
  <si>
    <t>상급 가죽</t>
    <phoneticPr fontId="2" type="noConversion"/>
  </si>
  <si>
    <t>상급 가죽+</t>
    <phoneticPr fontId="2" type="noConversion"/>
  </si>
  <si>
    <t>최상급 가죽</t>
    <phoneticPr fontId="2" type="noConversion"/>
  </si>
  <si>
    <t>4. 옷감 가공</t>
    <phoneticPr fontId="2" type="noConversion"/>
  </si>
  <si>
    <t>옷감</t>
    <phoneticPr fontId="2" type="noConversion"/>
  </si>
  <si>
    <t>옷감+</t>
    <phoneticPr fontId="2" type="noConversion"/>
  </si>
  <si>
    <t>상급 옷감</t>
    <phoneticPr fontId="2" type="noConversion"/>
  </si>
  <si>
    <t>상급 옷감+</t>
    <phoneticPr fontId="2" type="noConversion"/>
  </si>
  <si>
    <t>최상급 옷감</t>
    <phoneticPr fontId="2" type="noConversion"/>
  </si>
  <si>
    <t>양털</t>
    <phoneticPr fontId="2" type="noConversion"/>
  </si>
  <si>
    <t>상급 양털</t>
    <phoneticPr fontId="2" type="noConversion"/>
  </si>
  <si>
    <t>상급 양털+</t>
    <phoneticPr fontId="2" type="noConversion"/>
  </si>
  <si>
    <t>최상급 양털</t>
    <phoneticPr fontId="2" type="noConversion"/>
  </si>
  <si>
    <t>5. 실크 가공</t>
    <phoneticPr fontId="2" type="noConversion"/>
  </si>
  <si>
    <t>실크</t>
    <phoneticPr fontId="2" type="noConversion"/>
  </si>
  <si>
    <t>상급 실크</t>
    <phoneticPr fontId="2" type="noConversion"/>
  </si>
  <si>
    <t>최상급 실크</t>
    <phoneticPr fontId="2" type="noConversion"/>
  </si>
  <si>
    <t>분류</t>
    <phoneticPr fontId="2" type="noConversion"/>
  </si>
  <si>
    <t>개수</t>
    <phoneticPr fontId="2" type="noConversion"/>
  </si>
  <si>
    <t>금속 가공</t>
    <phoneticPr fontId="2" type="noConversion"/>
  </si>
  <si>
    <t>목재 가공</t>
    <phoneticPr fontId="2" type="noConversion"/>
  </si>
  <si>
    <t>옷감 가공</t>
    <phoneticPr fontId="2" type="noConversion"/>
  </si>
  <si>
    <t>1. 목표 재료 (현재 가진 것 생각하지 않고)</t>
    <phoneticPr fontId="2" type="noConversion"/>
  </si>
  <si>
    <t>2. 현재 재료</t>
    <phoneticPr fontId="2" type="noConversion"/>
  </si>
  <si>
    <t>원재료</t>
    <phoneticPr fontId="2" type="noConversion"/>
  </si>
  <si>
    <t>3. 목표 재료</t>
    <phoneticPr fontId="2" type="noConversion"/>
  </si>
  <si>
    <t>현재 개수</t>
    <phoneticPr fontId="2" type="noConversion"/>
  </si>
  <si>
    <t>필요 개수(총)</t>
    <phoneticPr fontId="2" type="noConversion"/>
  </si>
  <si>
    <t>부족 개수</t>
    <phoneticPr fontId="2" type="noConversion"/>
  </si>
  <si>
    <t>달성도</t>
    <phoneticPr fontId="2" type="noConversion"/>
  </si>
  <si>
    <t>부족분</t>
    <phoneticPr fontId="2" type="noConversion"/>
  </si>
  <si>
    <t>부족재료</t>
    <phoneticPr fontId="2" type="noConversion"/>
  </si>
  <si>
    <t xml:space="preserve">채집위치: </t>
    <phoneticPr fontId="2" type="noConversion"/>
  </si>
  <si>
    <t>https://gall.dcinside.com/mgallery/board/view/?id=mabinogimobile&amp;no=66597</t>
    <phoneticPr fontId="2" type="noConversion"/>
  </si>
  <si>
    <t>가공중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</si>
</sst>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 tint="0.499984740745262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9" fontId="0" fillId="0" borderId="1" xfId="1" applyFont="1" applyBorder="1">
      <alignment vertical="center"/>
    </xf>
    <xf numFmtId="0" fontId="3" fillId="0" borderId="0" xfId="2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2" fontId="0" fillId="0" borderId="1" xfId="0" applyNumberFormat="1" applyBorder="1">
      <alignment vertical="center"/>
    </xf>
    <xf numFmtId="0" fontId="4" fillId="2" borderId="1" xfId="0" applyFont="1" applyFill="1" applyBorder="1">
      <alignment vertical="center"/>
    </xf>
  </cellXfs>
  <cellStyles count="3">
    <cellStyle name="백분율" xfId="1" builtinId="5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349250</xdr:colOff>
      <xdr:row>21</xdr:row>
      <xdr:rowOff>69850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50BBB3C-4399-C17C-F1D7-B529EC328D0E}"/>
            </a:ext>
          </a:extLst>
        </xdr:cNvPr>
        <xdr:cNvSpPr txBox="1"/>
      </xdr:nvSpPr>
      <xdr:spPr>
        <a:xfrm>
          <a:off x="6794500" y="4171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gall.dcinside.com/mgallery/board/view/?id=mabinogimobile&amp;no=665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0C7E0-38FC-4B9A-857C-313A23DDE256}">
  <dimension ref="A1:I53"/>
  <sheetViews>
    <sheetView tabSelected="1" workbookViewId="0">
      <selection activeCell="G8" sqref="G8"/>
    </sheetView>
  </sheetViews>
  <sheetFormatPr defaultRowHeight="17" x14ac:dyDescent="0.45"/>
  <cols>
    <col min="1" max="1" width="10" customWidth="1"/>
    <col min="2" max="2" width="14.25" customWidth="1"/>
    <col min="5" max="5" width="14.5" customWidth="1"/>
    <col min="6" max="6" width="11.1640625" customWidth="1"/>
  </cols>
  <sheetData>
    <row r="1" spans="1:4" x14ac:dyDescent="0.45">
      <c r="A1" t="s">
        <v>48</v>
      </c>
    </row>
    <row r="2" spans="1:4" x14ac:dyDescent="0.45">
      <c r="A2" s="1" t="s">
        <v>43</v>
      </c>
      <c r="B2" s="1" t="s">
        <v>1</v>
      </c>
      <c r="C2" s="1" t="s">
        <v>44</v>
      </c>
      <c r="D2" s="10"/>
    </row>
    <row r="3" spans="1:4" x14ac:dyDescent="0.45">
      <c r="A3" s="7" t="s">
        <v>45</v>
      </c>
      <c r="B3" s="1" t="s">
        <v>2</v>
      </c>
      <c r="C3" s="2">
        <f>32+12</f>
        <v>44</v>
      </c>
      <c r="D3" s="11"/>
    </row>
    <row r="4" spans="1:4" x14ac:dyDescent="0.45">
      <c r="A4" s="8"/>
      <c r="B4" s="1" t="s">
        <v>4</v>
      </c>
      <c r="C4" s="2"/>
      <c r="D4" s="11"/>
    </row>
    <row r="5" spans="1:4" x14ac:dyDescent="0.45">
      <c r="A5" s="8"/>
      <c r="B5" s="1" t="s">
        <v>6</v>
      </c>
      <c r="C5" s="2"/>
      <c r="D5" s="11"/>
    </row>
    <row r="6" spans="1:4" x14ac:dyDescent="0.45">
      <c r="A6" s="8"/>
      <c r="B6" s="1" t="s">
        <v>8</v>
      </c>
      <c r="C6" s="2">
        <v>70</v>
      </c>
      <c r="D6" s="11"/>
    </row>
    <row r="7" spans="1:4" x14ac:dyDescent="0.45">
      <c r="A7" s="9"/>
      <c r="B7" s="1" t="s">
        <v>9</v>
      </c>
      <c r="C7" s="2">
        <v>35</v>
      </c>
      <c r="D7" s="11"/>
    </row>
    <row r="8" spans="1:4" x14ac:dyDescent="0.45">
      <c r="A8" s="6" t="s">
        <v>46</v>
      </c>
      <c r="B8" s="1" t="s">
        <v>11</v>
      </c>
      <c r="C8" s="2"/>
      <c r="D8" s="11"/>
    </row>
    <row r="9" spans="1:4" x14ac:dyDescent="0.45">
      <c r="A9" s="6"/>
      <c r="B9" s="1" t="s">
        <v>12</v>
      </c>
      <c r="C9" s="2"/>
      <c r="D9" s="11"/>
    </row>
    <row r="10" spans="1:4" x14ac:dyDescent="0.45">
      <c r="A10" s="6"/>
      <c r="B10" s="1" t="s">
        <v>13</v>
      </c>
      <c r="C10" s="2"/>
      <c r="D10" s="11"/>
    </row>
    <row r="11" spans="1:4" x14ac:dyDescent="0.45">
      <c r="A11" s="6"/>
      <c r="B11" s="1" t="s">
        <v>14</v>
      </c>
      <c r="C11" s="2">
        <v>36</v>
      </c>
      <c r="D11" s="11"/>
    </row>
    <row r="12" spans="1:4" x14ac:dyDescent="0.45">
      <c r="A12" s="6"/>
      <c r="B12" s="1" t="s">
        <v>15</v>
      </c>
      <c r="C12" s="2"/>
      <c r="D12" s="11"/>
    </row>
    <row r="13" spans="1:4" x14ac:dyDescent="0.45">
      <c r="A13" s="6"/>
      <c r="B13" s="1" t="s">
        <v>16</v>
      </c>
      <c r="C13" s="2">
        <v>12</v>
      </c>
      <c r="D13" s="11"/>
    </row>
    <row r="14" spans="1:4" x14ac:dyDescent="0.45">
      <c r="A14" s="6" t="s">
        <v>47</v>
      </c>
      <c r="B14" s="1" t="s">
        <v>30</v>
      </c>
      <c r="C14" s="2"/>
      <c r="D14" s="11"/>
    </row>
    <row r="15" spans="1:4" x14ac:dyDescent="0.45">
      <c r="A15" s="6"/>
      <c r="B15" s="1" t="s">
        <v>31</v>
      </c>
      <c r="C15" s="2"/>
      <c r="D15" s="11"/>
    </row>
    <row r="16" spans="1:4" x14ac:dyDescent="0.45">
      <c r="A16" s="6"/>
      <c r="B16" s="1" t="s">
        <v>32</v>
      </c>
      <c r="C16" s="2"/>
      <c r="D16" s="11"/>
    </row>
    <row r="17" spans="1:6" x14ac:dyDescent="0.45">
      <c r="A17" s="6"/>
      <c r="B17" s="1" t="s">
        <v>33</v>
      </c>
      <c r="C17" s="2">
        <v>45</v>
      </c>
      <c r="D17" s="11"/>
    </row>
    <row r="18" spans="1:6" x14ac:dyDescent="0.45">
      <c r="A18" s="6"/>
      <c r="B18" s="1" t="s">
        <v>34</v>
      </c>
      <c r="C18" s="2"/>
      <c r="D18" s="11"/>
    </row>
    <row r="20" spans="1:6" x14ac:dyDescent="0.45">
      <c r="A20" t="s">
        <v>49</v>
      </c>
    </row>
    <row r="21" spans="1:6" x14ac:dyDescent="0.45">
      <c r="A21" s="1" t="s">
        <v>43</v>
      </c>
      <c r="B21" s="1" t="s">
        <v>1</v>
      </c>
      <c r="C21" s="1" t="s">
        <v>44</v>
      </c>
      <c r="D21" s="1" t="s">
        <v>60</v>
      </c>
      <c r="E21" s="1" t="s">
        <v>50</v>
      </c>
      <c r="F21" s="1" t="s">
        <v>44</v>
      </c>
    </row>
    <row r="22" spans="1:6" x14ac:dyDescent="0.45">
      <c r="A22" s="7" t="s">
        <v>45</v>
      </c>
      <c r="B22" s="1" t="s">
        <v>2</v>
      </c>
      <c r="C22" s="2">
        <v>10</v>
      </c>
      <c r="D22" s="2"/>
      <c r="E22" s="1" t="s">
        <v>5</v>
      </c>
      <c r="F22" s="2">
        <v>79</v>
      </c>
    </row>
    <row r="23" spans="1:6" x14ac:dyDescent="0.45">
      <c r="A23" s="8"/>
      <c r="B23" s="1" t="s">
        <v>4</v>
      </c>
      <c r="C23" s="2">
        <v>10</v>
      </c>
      <c r="D23" s="2">
        <v>6</v>
      </c>
      <c r="E23" s="1" t="s">
        <v>3</v>
      </c>
      <c r="F23" s="2">
        <f>72+59/2</f>
        <v>101.5</v>
      </c>
    </row>
    <row r="24" spans="1:6" x14ac:dyDescent="0.45">
      <c r="A24" s="8"/>
      <c r="B24" s="1" t="s">
        <v>6</v>
      </c>
      <c r="C24" s="2">
        <v>121</v>
      </c>
      <c r="D24" s="2">
        <v>9</v>
      </c>
      <c r="E24" s="1" t="s">
        <v>7</v>
      </c>
      <c r="F24" s="2">
        <v>102</v>
      </c>
    </row>
    <row r="25" spans="1:6" x14ac:dyDescent="0.45">
      <c r="A25" s="8"/>
      <c r="B25" s="1" t="s">
        <v>8</v>
      </c>
      <c r="C25" s="13">
        <v>15</v>
      </c>
      <c r="D25" s="2"/>
      <c r="E25" s="1"/>
      <c r="F25" s="2"/>
    </row>
    <row r="26" spans="1:6" x14ac:dyDescent="0.45">
      <c r="A26" s="9"/>
      <c r="B26" s="1" t="s">
        <v>9</v>
      </c>
      <c r="C26" s="13">
        <v>31</v>
      </c>
      <c r="D26" s="2"/>
      <c r="E26" s="1"/>
      <c r="F26" s="2"/>
    </row>
    <row r="27" spans="1:6" x14ac:dyDescent="0.45">
      <c r="A27" s="6" t="s">
        <v>46</v>
      </c>
      <c r="B27" s="1" t="s">
        <v>11</v>
      </c>
      <c r="C27" s="2">
        <v>26</v>
      </c>
      <c r="D27" s="2"/>
      <c r="E27" s="1" t="s">
        <v>17</v>
      </c>
      <c r="F27" s="2">
        <v>201</v>
      </c>
    </row>
    <row r="28" spans="1:6" x14ac:dyDescent="0.45">
      <c r="A28" s="6"/>
      <c r="B28" s="1" t="s">
        <v>12</v>
      </c>
      <c r="C28" s="2">
        <v>8</v>
      </c>
      <c r="D28" s="2">
        <v>6</v>
      </c>
      <c r="E28" s="1" t="s">
        <v>18</v>
      </c>
      <c r="F28" s="2">
        <v>110</v>
      </c>
    </row>
    <row r="29" spans="1:6" x14ac:dyDescent="0.45">
      <c r="A29" s="6"/>
      <c r="B29" s="1" t="s">
        <v>13</v>
      </c>
      <c r="C29" s="2">
        <v>37</v>
      </c>
      <c r="D29" s="2">
        <v>9</v>
      </c>
      <c r="E29" s="1" t="s">
        <v>19</v>
      </c>
      <c r="F29" s="2">
        <v>109</v>
      </c>
    </row>
    <row r="30" spans="1:6" x14ac:dyDescent="0.45">
      <c r="A30" s="6"/>
      <c r="B30" s="1" t="s">
        <v>14</v>
      </c>
      <c r="C30" s="13">
        <v>14</v>
      </c>
      <c r="D30" s="2"/>
      <c r="E30" s="1" t="s">
        <v>20</v>
      </c>
      <c r="F30" s="2">
        <v>133</v>
      </c>
    </row>
    <row r="31" spans="1:6" x14ac:dyDescent="0.45">
      <c r="A31" s="6"/>
      <c r="B31" s="1" t="s">
        <v>15</v>
      </c>
      <c r="C31" s="2"/>
      <c r="D31" s="2"/>
      <c r="E31" s="1" t="s">
        <v>21</v>
      </c>
      <c r="F31" s="2"/>
    </row>
    <row r="32" spans="1:6" x14ac:dyDescent="0.45">
      <c r="A32" s="6"/>
      <c r="B32" s="1" t="s">
        <v>16</v>
      </c>
      <c r="C32" s="13">
        <v>7</v>
      </c>
      <c r="D32" s="2"/>
      <c r="E32" s="1" t="s">
        <v>22</v>
      </c>
      <c r="F32" s="2">
        <v>36</v>
      </c>
    </row>
    <row r="33" spans="1:9" x14ac:dyDescent="0.45">
      <c r="A33" s="6" t="s">
        <v>47</v>
      </c>
      <c r="B33" s="1" t="s">
        <v>30</v>
      </c>
      <c r="C33" s="2">
        <v>21</v>
      </c>
      <c r="D33" s="2"/>
      <c r="E33" s="1" t="s">
        <v>35</v>
      </c>
      <c r="F33" s="2">
        <v>318</v>
      </c>
    </row>
    <row r="34" spans="1:9" x14ac:dyDescent="0.45">
      <c r="A34" s="6"/>
      <c r="B34" s="1" t="s">
        <v>31</v>
      </c>
      <c r="C34" s="2">
        <v>6</v>
      </c>
      <c r="D34" s="2">
        <v>9</v>
      </c>
      <c r="E34" s="1" t="s">
        <v>36</v>
      </c>
      <c r="F34" s="2">
        <v>21</v>
      </c>
    </row>
    <row r="35" spans="1:9" x14ac:dyDescent="0.45">
      <c r="A35" s="6"/>
      <c r="B35" s="1" t="s">
        <v>32</v>
      </c>
      <c r="C35" s="2">
        <v>27</v>
      </c>
      <c r="D35" s="2">
        <v>6</v>
      </c>
      <c r="E35" s="1" t="s">
        <v>37</v>
      </c>
      <c r="F35" s="2">
        <v>36</v>
      </c>
    </row>
    <row r="36" spans="1:9" x14ac:dyDescent="0.45">
      <c r="A36" s="6"/>
      <c r="B36" s="1" t="s">
        <v>33</v>
      </c>
      <c r="C36" s="2"/>
      <c r="D36" s="2"/>
      <c r="E36" s="1" t="s">
        <v>38</v>
      </c>
      <c r="F36" s="2"/>
    </row>
    <row r="37" spans="1:9" x14ac:dyDescent="0.45">
      <c r="A37" s="6"/>
      <c r="B37" s="1" t="s">
        <v>34</v>
      </c>
      <c r="C37" s="2"/>
      <c r="D37" s="2"/>
      <c r="E37" s="1"/>
      <c r="F37" s="1"/>
    </row>
    <row r="39" spans="1:9" x14ac:dyDescent="0.45">
      <c r="A39" t="s">
        <v>51</v>
      </c>
    </row>
    <row r="40" spans="1:9" x14ac:dyDescent="0.45">
      <c r="A40" s="1" t="s">
        <v>43</v>
      </c>
      <c r="B40" s="1" t="s">
        <v>50</v>
      </c>
      <c r="C40" s="1" t="s">
        <v>52</v>
      </c>
      <c r="D40" s="1" t="s">
        <v>53</v>
      </c>
      <c r="E40" s="1" t="s">
        <v>54</v>
      </c>
      <c r="F40" s="1" t="s">
        <v>55</v>
      </c>
    </row>
    <row r="41" spans="1:9" x14ac:dyDescent="0.45">
      <c r="A41" s="6" t="s">
        <v>45</v>
      </c>
      <c r="B41" s="1" t="s">
        <v>5</v>
      </c>
      <c r="C41" s="3">
        <f>F22</f>
        <v>79</v>
      </c>
      <c r="D41" s="12">
        <f>data!C8</f>
        <v>-541.33333333333337</v>
      </c>
      <c r="E41" s="12">
        <f>D41-C41</f>
        <v>-620.33333333333337</v>
      </c>
      <c r="F41" s="4">
        <f>IF(E41&lt;=0, 1, C41/D41)</f>
        <v>1</v>
      </c>
      <c r="I41" t="s">
        <v>58</v>
      </c>
    </row>
    <row r="42" spans="1:9" x14ac:dyDescent="0.45">
      <c r="A42" s="6"/>
      <c r="B42" s="1" t="s">
        <v>3</v>
      </c>
      <c r="C42" s="3">
        <f>F23</f>
        <v>101.5</v>
      </c>
      <c r="D42" s="12">
        <f>data!D8</f>
        <v>-373.33333333333337</v>
      </c>
      <c r="E42" s="12">
        <f>D42-C42</f>
        <v>-474.83333333333337</v>
      </c>
      <c r="F42" s="4">
        <f>IF(E42&lt;=0, 1, C42/D42)</f>
        <v>1</v>
      </c>
      <c r="I42" s="5" t="s">
        <v>59</v>
      </c>
    </row>
    <row r="43" spans="1:9" x14ac:dyDescent="0.45">
      <c r="A43" s="6"/>
      <c r="B43" s="1" t="s">
        <v>7</v>
      </c>
      <c r="C43" s="3">
        <f>F24</f>
        <v>102</v>
      </c>
      <c r="D43" s="12">
        <f>data!E8</f>
        <v>-650</v>
      </c>
      <c r="E43" s="12">
        <f>D43-C43</f>
        <v>-752</v>
      </c>
      <c r="F43" s="4">
        <f>IF(E43&lt;=0, 1, C43/D43)</f>
        <v>1</v>
      </c>
    </row>
    <row r="44" spans="1:9" x14ac:dyDescent="0.45">
      <c r="A44" s="6" t="s">
        <v>46</v>
      </c>
      <c r="B44" s="1" t="s">
        <v>17</v>
      </c>
      <c r="C44" s="3">
        <f t="shared" ref="C44:C53" si="0">F27</f>
        <v>201</v>
      </c>
      <c r="D44" s="12">
        <f>data!C20</f>
        <v>107.11111111111109</v>
      </c>
      <c r="E44" s="12">
        <f>D44-C44</f>
        <v>-93.888888888888914</v>
      </c>
      <c r="F44" s="4">
        <f>IF(E44&lt;=0, 1, C44/D44)</f>
        <v>1</v>
      </c>
    </row>
    <row r="45" spans="1:9" x14ac:dyDescent="0.45">
      <c r="A45" s="6"/>
      <c r="B45" s="1" t="s">
        <v>18</v>
      </c>
      <c r="C45" s="3">
        <f t="shared" si="0"/>
        <v>110</v>
      </c>
      <c r="D45" s="12">
        <f>data!D20</f>
        <v>-151.85185185185188</v>
      </c>
      <c r="E45" s="12">
        <f>D45-C45</f>
        <v>-261.85185185185185</v>
      </c>
      <c r="F45" s="4">
        <f>IF(E45&lt;=0, 1, C45/D45)</f>
        <v>1</v>
      </c>
    </row>
    <row r="46" spans="1:9" x14ac:dyDescent="0.45">
      <c r="A46" s="6"/>
      <c r="B46" s="1" t="s">
        <v>19</v>
      </c>
      <c r="C46" s="3">
        <f t="shared" si="0"/>
        <v>109</v>
      </c>
      <c r="D46" s="12">
        <f>data!E20</f>
        <v>-27.777777777777786</v>
      </c>
      <c r="E46" s="12">
        <f>D46-C46</f>
        <v>-136.77777777777777</v>
      </c>
      <c r="F46" s="4">
        <f>IF(E46&lt;=0, 1, C46/D46)</f>
        <v>1</v>
      </c>
    </row>
    <row r="47" spans="1:9" x14ac:dyDescent="0.45">
      <c r="A47" s="6"/>
      <c r="B47" s="1" t="s">
        <v>20</v>
      </c>
      <c r="C47" s="3">
        <f t="shared" si="0"/>
        <v>133</v>
      </c>
      <c r="D47" s="12">
        <f>data!F20</f>
        <v>202.22222222222226</v>
      </c>
      <c r="E47" s="12">
        <f>D47-C47</f>
        <v>69.222222222222257</v>
      </c>
      <c r="F47" s="4">
        <f>IF(E47&lt;=0, 1, C47/D47)</f>
        <v>0.65769230769230758</v>
      </c>
    </row>
    <row r="48" spans="1:9" hidden="1" x14ac:dyDescent="0.45">
      <c r="A48" s="6"/>
      <c r="B48" s="1" t="s">
        <v>21</v>
      </c>
      <c r="C48" s="3">
        <f t="shared" si="0"/>
        <v>0</v>
      </c>
      <c r="D48" s="12">
        <f>data!G20</f>
        <v>0</v>
      </c>
      <c r="E48" s="12">
        <f>D48-C48</f>
        <v>0</v>
      </c>
      <c r="F48" s="4">
        <f>IF(E48&lt;=0, 1, C48/D48)</f>
        <v>1</v>
      </c>
    </row>
    <row r="49" spans="1:7" x14ac:dyDescent="0.45">
      <c r="A49" s="6"/>
      <c r="B49" s="1" t="s">
        <v>22</v>
      </c>
      <c r="C49" s="3">
        <f t="shared" si="0"/>
        <v>36</v>
      </c>
      <c r="D49" s="12">
        <f>data!H20</f>
        <v>33.333333333333336</v>
      </c>
      <c r="E49" s="12">
        <f>D49-C49</f>
        <v>-2.6666666666666643</v>
      </c>
      <c r="F49" s="4">
        <f>IF(E49&lt;=0, 1, C49/D49)</f>
        <v>1</v>
      </c>
    </row>
    <row r="50" spans="1:7" x14ac:dyDescent="0.45">
      <c r="A50" s="6" t="s">
        <v>47</v>
      </c>
      <c r="B50" s="1" t="s">
        <v>35</v>
      </c>
      <c r="C50" s="3">
        <f t="shared" si="0"/>
        <v>318</v>
      </c>
      <c r="D50" s="12">
        <f>data!C42</f>
        <v>238</v>
      </c>
      <c r="E50" s="12">
        <f>D50-C50</f>
        <v>-80</v>
      </c>
      <c r="F50" s="4">
        <f>IF(E50&lt;=0, 1, C50/D50)</f>
        <v>1</v>
      </c>
    </row>
    <row r="51" spans="1:7" x14ac:dyDescent="0.45">
      <c r="A51" s="6"/>
      <c r="B51" s="1" t="s">
        <v>36</v>
      </c>
      <c r="C51" s="3">
        <f t="shared" si="0"/>
        <v>21</v>
      </c>
      <c r="D51" s="12">
        <f>data!D42</f>
        <v>135</v>
      </c>
      <c r="E51" s="12">
        <f>D51-C51</f>
        <v>114</v>
      </c>
      <c r="F51" s="4">
        <f>IF(E51&lt;=0, 1, C51/D51)</f>
        <v>0.15555555555555556</v>
      </c>
    </row>
    <row r="52" spans="1:7" x14ac:dyDescent="0.45">
      <c r="A52" s="6"/>
      <c r="B52" s="1" t="s">
        <v>37</v>
      </c>
      <c r="C52" s="3">
        <f t="shared" si="0"/>
        <v>36</v>
      </c>
      <c r="D52" s="12">
        <f>data!E42</f>
        <v>300</v>
      </c>
      <c r="E52" s="12">
        <f>D52-C52</f>
        <v>264</v>
      </c>
      <c r="F52" s="4">
        <f>IF(E52&lt;=0, 1, C52/D52)</f>
        <v>0.12</v>
      </c>
    </row>
    <row r="53" spans="1:7" hidden="1" x14ac:dyDescent="0.45">
      <c r="A53" s="6"/>
      <c r="B53" s="1" t="s">
        <v>38</v>
      </c>
      <c r="C53" s="3">
        <f t="shared" si="0"/>
        <v>0</v>
      </c>
      <c r="D53" s="3"/>
      <c r="E53" s="1">
        <f>data!F42</f>
        <v>0</v>
      </c>
      <c r="F53" s="1">
        <f t="shared" ref="F42:F53" si="1">E53-C53</f>
        <v>0</v>
      </c>
      <c r="G53" s="4">
        <f t="shared" ref="G53" si="2">IF(F53&lt;=0, 1, C53/F53)</f>
        <v>1</v>
      </c>
    </row>
  </sheetData>
  <mergeCells count="9">
    <mergeCell ref="A41:A43"/>
    <mergeCell ref="A44:A49"/>
    <mergeCell ref="A50:A53"/>
    <mergeCell ref="A8:A13"/>
    <mergeCell ref="A14:A18"/>
    <mergeCell ref="A27:A32"/>
    <mergeCell ref="A33:A37"/>
    <mergeCell ref="A3:A7"/>
    <mergeCell ref="A22:A26"/>
  </mergeCells>
  <phoneticPr fontId="2" type="noConversion"/>
  <conditionalFormatting sqref="F40:F52 G53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{4948A39C-A1E7-47B9-8DC6-23C4153102E0}</x14:id>
        </ext>
      </extLst>
    </cfRule>
  </conditionalFormatting>
  <hyperlinks>
    <hyperlink ref="I42" r:id="rId1" xr:uid="{065F0ABA-ECF8-41EB-B486-4D16B363FD56}"/>
  </hyperlinks>
  <pageMargins left="0.7" right="0.7" top="0.75" bottom="0.75" header="0.3" footer="0.3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948A39C-A1E7-47B9-8DC6-23C4153102E0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F40:F52 G53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D5806-F58C-4C51-8721-759E651CA8EB}">
  <dimension ref="A1:Q50"/>
  <sheetViews>
    <sheetView workbookViewId="0">
      <selection activeCell="B5" sqref="B5:B7"/>
    </sheetView>
  </sheetViews>
  <sheetFormatPr defaultRowHeight="17" x14ac:dyDescent="0.45"/>
  <cols>
    <col min="1" max="1" width="14.75" customWidth="1"/>
    <col min="2" max="2" width="6.6640625" customWidth="1"/>
    <col min="3" max="11" width="4.58203125" customWidth="1"/>
  </cols>
  <sheetData>
    <row r="1" spans="1:17" x14ac:dyDescent="0.45">
      <c r="A1" t="s">
        <v>0</v>
      </c>
    </row>
    <row r="2" spans="1:17" x14ac:dyDescent="0.45">
      <c r="A2" t="s">
        <v>1</v>
      </c>
      <c r="B2" t="s">
        <v>56</v>
      </c>
      <c r="C2" t="s">
        <v>5</v>
      </c>
      <c r="D2" t="s">
        <v>3</v>
      </c>
      <c r="E2" t="s">
        <v>7</v>
      </c>
      <c r="L2" t="s">
        <v>2</v>
      </c>
      <c r="M2" t="s">
        <v>4</v>
      </c>
      <c r="N2" t="s">
        <v>6</v>
      </c>
      <c r="O2" t="s">
        <v>8</v>
      </c>
      <c r="P2" t="s">
        <v>9</v>
      </c>
    </row>
    <row r="3" spans="1:17" x14ac:dyDescent="0.45">
      <c r="A3" t="s">
        <v>2</v>
      </c>
      <c r="B3">
        <f>UI!C3-UI!C22-UI!D22</f>
        <v>34</v>
      </c>
      <c r="D3">
        <f>10/3</f>
        <v>3.3333333333333335</v>
      </c>
    </row>
    <row r="4" spans="1:17" x14ac:dyDescent="0.45">
      <c r="A4" t="s">
        <v>4</v>
      </c>
      <c r="B4">
        <f>UI!C4-UI!C23-UI!D23</f>
        <v>-16</v>
      </c>
      <c r="C4">
        <f>4/3</f>
        <v>1.3333333333333333</v>
      </c>
      <c r="D4">
        <f>D3*L4</f>
        <v>3.3333333333333335</v>
      </c>
      <c r="L4">
        <v>1</v>
      </c>
    </row>
    <row r="5" spans="1:17" x14ac:dyDescent="0.45">
      <c r="A5" t="s">
        <v>6</v>
      </c>
      <c r="B5">
        <f>UI!C5-UI!C24-UI!D24</f>
        <v>-130</v>
      </c>
      <c r="C5">
        <f>C4*M5+8/3</f>
        <v>4</v>
      </c>
      <c r="D5">
        <f>D4*M5</f>
        <v>3.3333333333333335</v>
      </c>
      <c r="E5">
        <f>15/3</f>
        <v>5</v>
      </c>
      <c r="M5">
        <v>1</v>
      </c>
    </row>
    <row r="6" spans="1:17" x14ac:dyDescent="0.45">
      <c r="A6" t="s">
        <v>8</v>
      </c>
      <c r="B6">
        <f>UI!C6-UI!C25-UI!D25</f>
        <v>55</v>
      </c>
      <c r="C6">
        <f t="shared" ref="C6:E6" si="0">C5*$N$6</f>
        <v>8</v>
      </c>
      <c r="D6">
        <f t="shared" si="0"/>
        <v>6.666666666666667</v>
      </c>
      <c r="E6">
        <f t="shared" si="0"/>
        <v>10</v>
      </c>
      <c r="N6">
        <v>2</v>
      </c>
    </row>
    <row r="7" spans="1:17" x14ac:dyDescent="0.45">
      <c r="A7" t="s">
        <v>9</v>
      </c>
      <c r="B7">
        <f>UI!C7-UI!C26-UI!D26</f>
        <v>4</v>
      </c>
      <c r="C7">
        <f t="shared" ref="C7:E7" si="1">C6*$O$7</f>
        <v>24</v>
      </c>
      <c r="D7">
        <f t="shared" si="1"/>
        <v>20</v>
      </c>
      <c r="E7">
        <f t="shared" si="1"/>
        <v>30</v>
      </c>
      <c r="O7">
        <v>3</v>
      </c>
    </row>
    <row r="8" spans="1:17" x14ac:dyDescent="0.45">
      <c r="A8" t="s">
        <v>57</v>
      </c>
      <c r="C8">
        <f>C3*$B$3+C4*$B$4+C5*$B$5</f>
        <v>-541.33333333333337</v>
      </c>
      <c r="D8">
        <f t="shared" ref="D8:E8" si="2">D3*$B$3+D4*$B$4+D5*$B$5</f>
        <v>-373.33333333333337</v>
      </c>
      <c r="E8">
        <f t="shared" si="2"/>
        <v>-650</v>
      </c>
    </row>
    <row r="12" spans="1:17" x14ac:dyDescent="0.45">
      <c r="A12" t="s">
        <v>10</v>
      </c>
    </row>
    <row r="13" spans="1:17" x14ac:dyDescent="0.45">
      <c r="A13" t="s">
        <v>1</v>
      </c>
      <c r="B13" t="s">
        <v>56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22</v>
      </c>
      <c r="L13" t="s">
        <v>11</v>
      </c>
      <c r="M13" t="s">
        <v>12</v>
      </c>
      <c r="N13" t="s">
        <v>13</v>
      </c>
      <c r="O13" t="s">
        <v>14</v>
      </c>
      <c r="P13" t="s">
        <v>15</v>
      </c>
      <c r="Q13" t="s">
        <v>16</v>
      </c>
    </row>
    <row r="14" spans="1:17" x14ac:dyDescent="0.45">
      <c r="A14" t="s">
        <v>11</v>
      </c>
      <c r="B14">
        <f>UI!C8-UI!C27-UI!D27</f>
        <v>-26</v>
      </c>
      <c r="D14">
        <f>10/3</f>
        <v>3.3333333333333335</v>
      </c>
    </row>
    <row r="15" spans="1:17" x14ac:dyDescent="0.45">
      <c r="A15" t="s">
        <v>12</v>
      </c>
      <c r="B15">
        <f>UI!C9-UI!C28-UI!D28</f>
        <v>-14</v>
      </c>
      <c r="C15">
        <f>4/3</f>
        <v>1.3333333333333333</v>
      </c>
      <c r="D15">
        <f>D14*L15</f>
        <v>3.3333333333333335</v>
      </c>
      <c r="L15">
        <v>1</v>
      </c>
    </row>
    <row r="16" spans="1:17" x14ac:dyDescent="0.45">
      <c r="A16" t="s">
        <v>13</v>
      </c>
      <c r="B16">
        <f>UI!C10-UI!C29-UI!D29</f>
        <v>-46</v>
      </c>
      <c r="C16">
        <f>C15*M16+8/3</f>
        <v>4</v>
      </c>
      <c r="D16">
        <f>D15*M16</f>
        <v>3.3333333333333335</v>
      </c>
      <c r="E16">
        <f>15/3</f>
        <v>5</v>
      </c>
      <c r="M16">
        <v>1</v>
      </c>
    </row>
    <row r="17" spans="1:15" x14ac:dyDescent="0.45">
      <c r="A17" t="s">
        <v>14</v>
      </c>
      <c r="B17">
        <f>UI!C11-UI!C30-UI!D30</f>
        <v>22</v>
      </c>
      <c r="C17">
        <f>C16*N17+12/3</f>
        <v>9.3333333333333321</v>
      </c>
      <c r="D17">
        <f>D16*N17</f>
        <v>4.4444444444444446</v>
      </c>
      <c r="E17">
        <f>E16*N17</f>
        <v>6.6666666666666661</v>
      </c>
      <c r="F17">
        <f>20/3</f>
        <v>6.666666666666667</v>
      </c>
      <c r="N17">
        <f>4/3</f>
        <v>1.3333333333333333</v>
      </c>
    </row>
    <row r="18" spans="1:15" x14ac:dyDescent="0.45">
      <c r="A18" t="s">
        <v>15</v>
      </c>
      <c r="B18">
        <f>UI!C12-UI!C31-UI!D31</f>
        <v>0</v>
      </c>
      <c r="C18">
        <f>C17*$O$18+30/3</f>
        <v>56.666666666666657</v>
      </c>
      <c r="D18">
        <f>D17*$O$18</f>
        <v>22.222222222222221</v>
      </c>
      <c r="E18">
        <f>E17*$O$18</f>
        <v>33.333333333333329</v>
      </c>
      <c r="F18">
        <f>F17*$O$18</f>
        <v>33.333333333333336</v>
      </c>
      <c r="G18">
        <f>30/3</f>
        <v>10</v>
      </c>
      <c r="O18">
        <f>15/3</f>
        <v>5</v>
      </c>
    </row>
    <row r="19" spans="1:15" x14ac:dyDescent="0.45">
      <c r="A19" t="s">
        <v>16</v>
      </c>
      <c r="B19">
        <f>UI!C13-UI!C32-UI!D32</f>
        <v>5</v>
      </c>
      <c r="C19">
        <f>C17*$O$19+16/3</f>
        <v>20.888888888888886</v>
      </c>
      <c r="D19">
        <f>D17*$O$19</f>
        <v>7.4074074074074083</v>
      </c>
      <c r="E19">
        <f>E17*$O$19</f>
        <v>11.111111111111111</v>
      </c>
      <c r="F19">
        <f>F17*$O$19</f>
        <v>11.111111111111112</v>
      </c>
      <c r="H19">
        <f>20/3</f>
        <v>6.666666666666667</v>
      </c>
      <c r="O19">
        <f>5/3</f>
        <v>1.6666666666666667</v>
      </c>
    </row>
    <row r="20" spans="1:15" x14ac:dyDescent="0.45">
      <c r="A20" t="s">
        <v>57</v>
      </c>
      <c r="C20">
        <f>$B$14*C14+$B$15*C15+$B$16*C16+$B$17*C17+$B$18*C18+$B$19*C19</f>
        <v>107.11111111111109</v>
      </c>
      <c r="D20">
        <f t="shared" ref="D20:H20" si="3">$B$14*D14+$B$15*D15+$B$16*D16+$B$17*D17+$B$18*D18+$B$19*D19</f>
        <v>-151.85185185185188</v>
      </c>
      <c r="E20">
        <f t="shared" si="3"/>
        <v>-27.777777777777786</v>
      </c>
      <c r="F20">
        <f t="shared" si="3"/>
        <v>202.22222222222226</v>
      </c>
      <c r="G20">
        <f t="shared" si="3"/>
        <v>0</v>
      </c>
      <c r="H20">
        <f t="shared" si="3"/>
        <v>33.333333333333336</v>
      </c>
    </row>
    <row r="24" spans="1:15" x14ac:dyDescent="0.45">
      <c r="A24" t="s">
        <v>23</v>
      </c>
    </row>
    <row r="25" spans="1:15" x14ac:dyDescent="0.45">
      <c r="A25" t="s">
        <v>1</v>
      </c>
      <c r="B25" t="s">
        <v>56</v>
      </c>
    </row>
    <row r="26" spans="1:15" x14ac:dyDescent="0.45">
      <c r="A26" t="s">
        <v>24</v>
      </c>
    </row>
    <row r="27" spans="1:15" x14ac:dyDescent="0.45">
      <c r="A27" t="s">
        <v>25</v>
      </c>
    </row>
    <row r="28" spans="1:15" x14ac:dyDescent="0.45">
      <c r="A28" t="s">
        <v>26</v>
      </c>
    </row>
    <row r="29" spans="1:15" x14ac:dyDescent="0.45">
      <c r="A29" t="s">
        <v>27</v>
      </c>
    </row>
    <row r="30" spans="1:15" x14ac:dyDescent="0.45">
      <c r="A30" t="s">
        <v>28</v>
      </c>
    </row>
    <row r="31" spans="1:15" x14ac:dyDescent="0.45">
      <c r="A31" t="s">
        <v>56</v>
      </c>
    </row>
    <row r="35" spans="1:16" x14ac:dyDescent="0.45">
      <c r="A35" t="s">
        <v>29</v>
      </c>
    </row>
    <row r="36" spans="1:16" x14ac:dyDescent="0.45">
      <c r="A36" t="s">
        <v>1</v>
      </c>
      <c r="B36" t="s">
        <v>56</v>
      </c>
      <c r="C36" t="s">
        <v>35</v>
      </c>
      <c r="D36" t="s">
        <v>36</v>
      </c>
      <c r="E36" t="s">
        <v>37</v>
      </c>
      <c r="F36" t="s">
        <v>38</v>
      </c>
      <c r="L36" t="s">
        <v>30</v>
      </c>
      <c r="M36" t="s">
        <v>31</v>
      </c>
      <c r="N36" t="s">
        <v>32</v>
      </c>
      <c r="O36" t="s">
        <v>33</v>
      </c>
      <c r="P36" t="s">
        <v>34</v>
      </c>
    </row>
    <row r="37" spans="1:16" x14ac:dyDescent="0.45">
      <c r="A37" t="s">
        <v>30</v>
      </c>
      <c r="B37">
        <f>UI!C14-UI!C33-UI!D33</f>
        <v>-21</v>
      </c>
      <c r="C37">
        <f>10/3</f>
        <v>3.3333333333333335</v>
      </c>
    </row>
    <row r="38" spans="1:16" x14ac:dyDescent="0.45">
      <c r="A38" t="s">
        <v>31</v>
      </c>
      <c r="B38">
        <f>UI!C15-UI!C34-UI!D34</f>
        <v>-15</v>
      </c>
      <c r="C38">
        <f>C37*$L$38+4/3</f>
        <v>4.666666666666667</v>
      </c>
      <c r="L38">
        <v>1</v>
      </c>
    </row>
    <row r="39" spans="1:16" x14ac:dyDescent="0.45">
      <c r="A39" t="s">
        <v>32</v>
      </c>
      <c r="B39">
        <f>UI!C16-UI!C35-UI!D35</f>
        <v>-33</v>
      </c>
      <c r="C39">
        <f>C38*$M$39+8/3</f>
        <v>7.3333333333333339</v>
      </c>
      <c r="D39">
        <f>15/3</f>
        <v>5</v>
      </c>
      <c r="M39">
        <v>1</v>
      </c>
    </row>
    <row r="40" spans="1:16" x14ac:dyDescent="0.45">
      <c r="A40" t="s">
        <v>33</v>
      </c>
      <c r="B40">
        <f>UI!C17-UI!C36</f>
        <v>45</v>
      </c>
      <c r="C40">
        <f>C39*$N$40+12/3</f>
        <v>13.777777777777779</v>
      </c>
      <c r="D40">
        <f>D39*$N$40</f>
        <v>6.6666666666666661</v>
      </c>
      <c r="E40">
        <f>20/3</f>
        <v>6.666666666666667</v>
      </c>
      <c r="N40">
        <f>4/3</f>
        <v>1.3333333333333333</v>
      </c>
    </row>
    <row r="41" spans="1:16" x14ac:dyDescent="0.45">
      <c r="A41" t="s">
        <v>34</v>
      </c>
      <c r="B41">
        <f>UI!C18-UI!C37-UI!D37</f>
        <v>0</v>
      </c>
      <c r="C41">
        <f>C40*$O$41+16/3</f>
        <v>28.296296296296298</v>
      </c>
      <c r="D41">
        <f t="shared" ref="D41:E41" si="4">D40*$O$41</f>
        <v>11.111111111111111</v>
      </c>
      <c r="E41">
        <f t="shared" si="4"/>
        <v>11.111111111111112</v>
      </c>
      <c r="F41">
        <f>20/3</f>
        <v>6.666666666666667</v>
      </c>
      <c r="O41">
        <f>5/3</f>
        <v>1.6666666666666667</v>
      </c>
    </row>
    <row r="42" spans="1:16" x14ac:dyDescent="0.45">
      <c r="C42">
        <f>$B$37*C37+$B$38*C38+$B$39*C39+$B$40*C40+$B$41*C41</f>
        <v>238</v>
      </c>
      <c r="D42">
        <f t="shared" ref="D42:F42" si="5">$B$37*D37+$B$38*D38+$B$39*D39+$B$40*D40+$B$41*D41</f>
        <v>135</v>
      </c>
      <c r="E42">
        <f t="shared" si="5"/>
        <v>300</v>
      </c>
      <c r="F42">
        <f t="shared" si="5"/>
        <v>0</v>
      </c>
    </row>
    <row r="46" spans="1:16" x14ac:dyDescent="0.45">
      <c r="A46" t="s">
        <v>39</v>
      </c>
    </row>
    <row r="47" spans="1:16" x14ac:dyDescent="0.45">
      <c r="A47" t="s">
        <v>1</v>
      </c>
    </row>
    <row r="48" spans="1:16" x14ac:dyDescent="0.45">
      <c r="A48" t="s">
        <v>40</v>
      </c>
    </row>
    <row r="49" spans="1:1" x14ac:dyDescent="0.45">
      <c r="A49" t="s">
        <v>41</v>
      </c>
    </row>
    <row r="50" spans="1:1" x14ac:dyDescent="0.45">
      <c r="A50" t="s">
        <v>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UI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김정연</dc:creator>
  <cp:lastModifiedBy>김정연</cp:lastModifiedBy>
  <dcterms:created xsi:type="dcterms:W3CDTF">2025-07-17T13:27:51Z</dcterms:created>
  <dcterms:modified xsi:type="dcterms:W3CDTF">2025-07-18T01:14:15Z</dcterms:modified>
</cp:coreProperties>
</file>