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2"/>
  <workbookPr date1904="1" autoCompressPictures="0"/>
  <mc:AlternateContent xmlns:mc="http://schemas.openxmlformats.org/markup-compatibility/2006">
    <mc:Choice Requires="x15">
      <x15ac:absPath xmlns:x15ac="http://schemas.microsoft.com/office/spreadsheetml/2010/11/ac" url="/Users/xander/Dropbox/Work/CSDCO/"/>
    </mc:Choice>
  </mc:AlternateContent>
  <xr:revisionPtr revIDLastSave="0" documentId="13_ncr:1_{D953F041-9B68-B24D-9690-EB589FDC9A19}" xr6:coauthVersionLast="43" xr6:coauthVersionMax="43" xr10:uidLastSave="{00000000-0000-0000-0000-000000000000}"/>
  <bookViews>
    <workbookView xWindow="880" yWindow="460" windowWidth="28300" windowHeight="17500" xr2:uid="{00000000-000D-0000-FFFF-FFFF00000000}"/>
  </bookViews>
  <sheets>
    <sheet name="Sheet1" sheetId="2" r:id="rId1"/>
  </sheets>
  <calcPr calcId="191029" refMode="R1C1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2" i="2"/>
  <c r="G3" i="2"/>
  <c r="G2" i="2"/>
  <c r="K14" i="2" l="1"/>
  <c r="K15" i="2"/>
  <c r="K16" i="2"/>
  <c r="K13" i="2"/>
  <c r="J2" i="2" l="1"/>
  <c r="E9" i="2" l="1"/>
  <c r="N13" i="2" s="1"/>
  <c r="G8" i="2"/>
  <c r="G7" i="2"/>
  <c r="N6" i="2"/>
  <c r="K2" i="2" s="1"/>
  <c r="G6" i="2"/>
  <c r="O5" i="2"/>
  <c r="G5" i="2"/>
  <c r="O4" i="2"/>
  <c r="G4" i="2"/>
  <c r="O3" i="2"/>
  <c r="O2" i="2"/>
  <c r="O6" i="2" s="1"/>
  <c r="N11" i="2" s="1"/>
  <c r="J3" i="2" l="1"/>
  <c r="J4" i="2" s="1"/>
  <c r="K4" i="2" s="1"/>
  <c r="G9" i="2"/>
  <c r="K3" i="2" l="1"/>
  <c r="J5" i="2"/>
  <c r="J6" i="2" s="1"/>
  <c r="K5" i="2" l="1"/>
  <c r="J7" i="2"/>
  <c r="K6" i="2"/>
  <c r="K7" i="2" l="1"/>
  <c r="J8" i="2"/>
  <c r="K8" i="2" l="1"/>
  <c r="J9" i="2"/>
  <c r="K9" i="2" s="1"/>
  <c r="K10" i="2" l="1"/>
  <c r="N14" i="2" s="1"/>
  <c r="N15" i="2" s="1"/>
</calcChain>
</file>

<file path=xl/sharedStrings.xml><?xml version="1.0" encoding="utf-8"?>
<sst xmlns="http://schemas.openxmlformats.org/spreadsheetml/2006/main" count="32" uniqueCount="26">
  <si>
    <t>Description</t>
  </si>
  <si>
    <t>Cost</t>
  </si>
  <si>
    <t>Per Diem</t>
  </si>
  <si>
    <t>Difference</t>
  </si>
  <si>
    <t>Card</t>
  </si>
  <si>
    <t>Breakfast</t>
  </si>
  <si>
    <t>Lunch</t>
  </si>
  <si>
    <t>Dinner</t>
  </si>
  <si>
    <t>Total</t>
  </si>
  <si>
    <t>Date</t>
  </si>
  <si>
    <t>Time</t>
  </si>
  <si>
    <t>IE</t>
  </si>
  <si>
    <t>Delta</t>
  </si>
  <si>
    <t>Meal</t>
  </si>
  <si>
    <t>Location</t>
  </si>
  <si>
    <t>Spent</t>
  </si>
  <si>
    <t>Day</t>
  </si>
  <si>
    <t>Start Date</t>
  </si>
  <si>
    <t>End Date</t>
  </si>
  <si>
    <t>Per diem</t>
  </si>
  <si>
    <t>Trip Cap</t>
  </si>
  <si>
    <t>Travel</t>
  </si>
  <si>
    <t>Debit</t>
  </si>
  <si>
    <t>Credit</t>
  </si>
  <si>
    <t>Target</t>
  </si>
  <si>
    <t>Amazon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</si>
</sst>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164" formatCode="&quot;$&quot;#,##0.00"/>
    <numFmt numFmtId="165" formatCode="[$$-409]#,##0.00"/>
  </numFmts>
  <fonts count="8" x14ac:knownFonts="1">
    <font>
      <sz val="10"/>
      <color indexed="8"/>
      <name val="Helvetica"/>
    </font>
    <font>
      <u/>
      <sz val="10"/>
      <color theme="10"/>
      <name val="Helvetica"/>
      <family val="2"/>
    </font>
    <font>
      <u/>
      <sz val="10"/>
      <color theme="11"/>
      <name val="Helvetica"/>
      <family val="2"/>
    </font>
    <font>
      <b/>
      <sz val="12"/>
      <color theme="0"/>
      <name val="Calibri"/>
      <family val="2"/>
    </font>
    <font>
      <sz val="12"/>
      <color indexed="8"/>
      <name val="Calibri"/>
      <family val="2"/>
    </font>
    <font>
      <sz val="12"/>
      <name val="Calibri"/>
      <family val="2"/>
    </font>
    <font>
      <sz val="12"/>
      <color rgb="FFFF0000"/>
      <name val="Calibri"/>
      <family val="2"/>
    </font>
    <font>
      <sz val="12"/>
      <color theme="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 style="thin">
        <color theme="0"/>
      </right>
      <top/>
      <bottom/>
      <diagonal/>
    </border>
  </borders>
  <cellStyleXfs count="3">
    <xf numFmtId="0" fontId="0" fillId="0" borderId="0" applyNumberFormat="0" applyFill="0" applyBorder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</cellStyleXfs>
  <cellXfs count="24">
    <xf numFmtId="0" fontId="0" fillId="0" borderId="0" xfId="0" applyFont="1" applyAlignment="1">
      <alignment vertical="top" wrapText="1"/>
    </xf>
    <xf numFmtId="0" fontId="4" fillId="0" borderId="0" xfId="0" applyFont="1" applyAlignment="1">
      <alignment vertical="top"/>
    </xf>
    <xf numFmtId="14" fontId="4" fillId="0" borderId="0" xfId="0" applyNumberFormat="1" applyFont="1" applyAlignment="1">
      <alignment vertical="top"/>
    </xf>
    <xf numFmtId="164" fontId="4" fillId="0" borderId="0" xfId="0" applyNumberFormat="1" applyFont="1" applyAlignment="1">
      <alignment vertical="top"/>
    </xf>
    <xf numFmtId="14" fontId="4" fillId="0" borderId="0" xfId="0" applyNumberFormat="1" applyFont="1" applyBorder="1" applyAlignment="1">
      <alignment vertical="top"/>
    </xf>
    <xf numFmtId="0" fontId="3" fillId="0" borderId="0" xfId="0" applyFont="1" applyFill="1" applyBorder="1" applyAlignment="1">
      <alignment vertical="top"/>
    </xf>
    <xf numFmtId="0" fontId="4" fillId="0" borderId="0" xfId="0" applyFont="1" applyBorder="1" applyAlignment="1">
      <alignment vertical="top"/>
    </xf>
    <xf numFmtId="0" fontId="6" fillId="0" borderId="0" xfId="0" applyFont="1" applyAlignment="1">
      <alignment vertical="top"/>
    </xf>
    <xf numFmtId="164" fontId="4" fillId="0" borderId="0" xfId="0" applyNumberFormat="1" applyFont="1" applyBorder="1" applyAlignment="1">
      <alignment vertical="top"/>
    </xf>
    <xf numFmtId="0" fontId="3" fillId="0" borderId="1" xfId="0" applyFont="1" applyFill="1" applyBorder="1" applyAlignment="1"/>
    <xf numFmtId="14" fontId="5" fillId="0" borderId="0" xfId="0" applyNumberFormat="1" applyFont="1" applyFill="1" applyBorder="1" applyAlignment="1"/>
    <xf numFmtId="165" fontId="5" fillId="0" borderId="0" xfId="0" applyNumberFormat="1" applyFont="1" applyFill="1" applyBorder="1" applyAlignment="1"/>
    <xf numFmtId="0" fontId="7" fillId="0" borderId="0" xfId="0" applyFont="1" applyFill="1" applyAlignment="1"/>
    <xf numFmtId="165" fontId="7" fillId="0" borderId="0" xfId="0" applyNumberFormat="1" applyFont="1" applyFill="1" applyAlignment="1"/>
    <xf numFmtId="14" fontId="3" fillId="0" borderId="0" xfId="0" applyNumberFormat="1" applyFont="1" applyFill="1" applyBorder="1" applyAlignment="1">
      <alignment vertical="top"/>
    </xf>
    <xf numFmtId="20" fontId="4" fillId="0" borderId="0" xfId="0" applyNumberFormat="1" applyFont="1" applyBorder="1" applyAlignment="1">
      <alignment vertical="top"/>
    </xf>
    <xf numFmtId="164" fontId="4" fillId="0" borderId="0" xfId="0" applyNumberFormat="1" applyFont="1" applyFill="1" applyBorder="1" applyAlignment="1">
      <alignment vertical="top"/>
    </xf>
    <xf numFmtId="0" fontId="4" fillId="0" borderId="0" xfId="0" applyFont="1" applyFill="1" applyBorder="1" applyAlignment="1">
      <alignment vertical="top"/>
    </xf>
    <xf numFmtId="8" fontId="4" fillId="0" borderId="0" xfId="0" applyNumberFormat="1" applyFont="1" applyAlignment="1">
      <alignment vertical="top"/>
    </xf>
    <xf numFmtId="165" fontId="5" fillId="0" borderId="0" xfId="0" applyNumberFormat="1" applyFont="1" applyFill="1" applyAlignment="1"/>
    <xf numFmtId="0" fontId="3" fillId="3" borderId="0" xfId="0" applyFont="1" applyFill="1" applyBorder="1" applyAlignment="1">
      <alignment vertical="top"/>
    </xf>
    <xf numFmtId="14" fontId="3" fillId="4" borderId="2" xfId="0" applyNumberFormat="1" applyFont="1" applyFill="1" applyBorder="1" applyAlignment="1">
      <alignment vertical="top"/>
    </xf>
    <xf numFmtId="164" fontId="4" fillId="5" borderId="0" xfId="0" applyNumberFormat="1" applyFont="1" applyFill="1" applyBorder="1" applyAlignment="1">
      <alignment vertical="top"/>
    </xf>
    <xf numFmtId="0" fontId="3" fillId="2" borderId="2" xfId="0" applyFont="1" applyFill="1" applyBorder="1" applyAlignment="1">
      <alignment vertical="top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3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family val="2"/>
        <scheme val="none"/>
      </font>
      <numFmt numFmtId="164" formatCode="&quot;$&quot;#,##0.00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family val="2"/>
        <scheme val="none"/>
      </font>
      <numFmt numFmtId="164" formatCode="&quot;$&quot;#,##0.00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family val="2"/>
        <scheme val="none"/>
      </font>
      <numFmt numFmtId="164" formatCode="&quot;$&quot;#,##0.00"/>
      <alignment horizontal="general" vertical="top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family val="2"/>
        <scheme val="none"/>
      </font>
      <alignment horizontal="general" vertical="top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family val="2"/>
        <scheme val="none"/>
      </font>
      <alignment horizontal="general" vertical="top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family val="2"/>
        <scheme val="none"/>
      </font>
      <alignment horizontal="general" vertical="top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family val="2"/>
        <scheme val="none"/>
      </font>
      <alignment horizontal="general" vertical="top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family val="2"/>
        <scheme val="none"/>
      </font>
      <numFmt numFmtId="164" formatCode="&quot;$&quot;#,##0.00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family val="2"/>
        <scheme val="none"/>
      </font>
      <numFmt numFmtId="164" formatCode="&quot;$&quot;#,##0.00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family val="2"/>
        <scheme val="none"/>
      </font>
      <numFmt numFmtId="164" formatCode="&quot;$&quot;#,##0.00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family val="2"/>
        <scheme val="none"/>
      </font>
      <numFmt numFmtId="164" formatCode="&quot;$&quot;#,##0.00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family val="2"/>
        <scheme val="none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family val="2"/>
        <scheme val="none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family val="2"/>
        <scheme val="none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family val="2"/>
        <scheme val="none"/>
      </font>
      <numFmt numFmtId="19" formatCode="m/d/yy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family val="2"/>
        <scheme val="none"/>
      </font>
      <numFmt numFmtId="164" formatCode="&quot;$&quot;#,##0.00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family val="2"/>
        <scheme val="none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family val="2"/>
        <scheme val="none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family val="2"/>
        <scheme val="none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family val="2"/>
        <scheme val="none"/>
      </font>
      <numFmt numFmtId="19" formatCode="m/d/yy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family val="2"/>
        <scheme val="none"/>
      </font>
      <numFmt numFmtId="19" formatCode="m/d/yy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family val="2"/>
        <scheme val="none"/>
      </font>
      <numFmt numFmtId="12" formatCode="&quot;$&quot;#,##0.00_);[Red]\(&quot;$&quot;#,##0.00\)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family val="2"/>
        <scheme val="none"/>
      </font>
      <numFmt numFmtId="12" formatCode="&quot;$&quot;#,##0.00_);[Red]\(&quot;$&quot;#,##0.00\)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family val="2"/>
        <scheme val="none"/>
      </font>
      <numFmt numFmtId="12" formatCode="&quot;$&quot;#,##0.00_);[Red]\(&quot;$&quot;#,##0.00\)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family val="2"/>
        <scheme val="none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family val="2"/>
        <scheme val="none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family val="2"/>
        <scheme val="none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none"/>
      </font>
      <numFmt numFmtId="165" formatCode="[$$-409]#,##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165" formatCode="[$$-409]#,##0.0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19" formatCode="m/d/yy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0"/>
        <name val="Calibri"/>
        <family val="2"/>
        <scheme val="none"/>
      </font>
      <fill>
        <patternFill patternType="none">
          <fgColor indexed="64"/>
          <bgColor auto="1"/>
        </patternFill>
      </fill>
    </dxf>
    <dxf>
      <border outline="0">
        <left style="thin">
          <color theme="9" tint="0.39997558519241921"/>
        </left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border outline="0">
        <bottom style="thin">
          <color theme="9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</dxf>
  </dxfs>
  <tableStyles count="0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6DC037"/>
      <rgbColor rgb="FFA5A5A5"/>
      <rgbColor rgb="FF3F3F3F"/>
      <rgbColor rgb="FF9CE159"/>
      <rgbColor rgb="FFE6F7D5"/>
      <rgbColor rgb="00000000"/>
      <rgbColor rgb="E5AFE489"/>
      <rgbColor rgb="E5FF9781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BEDA781-7991-E447-AA78-2D9052380351}" name="Expenses3" displayName="Expenses3" ref="A1:H9" totalsRowCount="1" headerRowDxfId="37">
  <autoFilter ref="A1:H8" xr:uid="{56859435-88DE-674C-9DE4-22FB5A8AC350}"/>
  <tableColumns count="8">
    <tableColumn id="1" xr3:uid="{B309AD09-6444-6B40-808A-9DDD9A9FD0A6}" name="Date" totalsRowLabel="Total" dataDxfId="15" totalsRowDxfId="7"/>
    <tableColumn id="2" xr3:uid="{D33EB5AD-B0DB-2044-ADAD-C122A5D3F4F1}" name="Time" dataDxfId="14" totalsRowDxfId="6"/>
    <tableColumn id="3" xr3:uid="{A34CE29B-A807-1944-99D0-8D68AEF60F09}" name="Description" dataDxfId="13" totalsRowDxfId="5"/>
    <tableColumn id="4" xr3:uid="{7D5FCAD1-E86F-CD40-B611-4A020F388F36}" name="Location" dataDxfId="12" totalsRowDxfId="4"/>
    <tableColumn id="5" xr3:uid="{5BCD9C72-3B48-8D4A-A647-825833A53F56}" name="Cost" totalsRowFunction="sum" dataDxfId="11" totalsRowDxfId="3"/>
    <tableColumn id="6" xr3:uid="{D253AF17-4FCA-1840-BC39-76CF99E90A43}" name="Per Diem" dataDxfId="10" totalsRowDxfId="2">
      <calculatedColumnFormula>IF(C2&lt;&gt;"",IF(NOT(ISNA(MATCH(C2,PerDiem8[Meal],0))),INDEX(IF(OR(Expenses3[[#This Row],[Date]]=TravelDates[Start Date],Expenses3[[#This Row],[Date]]=TravelDates[End Date]),PerDiem8[Travel],PerDiem8[Per Diem]),MATCH(C2,PerDiem8[Meal],0)),0),"")</calculatedColumnFormula>
    </tableColumn>
    <tableColumn id="7" xr3:uid="{BEF2A128-5214-F94F-8030-20BBF12DDF4E}" name="Difference" totalsRowFunction="sum" dataDxfId="9" totalsRowDxfId="1">
      <calculatedColumnFormula>IF(E2&lt;&gt;"",F2-E2,"")</calculatedColumnFormula>
    </tableColumn>
    <tableColumn id="10" xr3:uid="{3EDE61C7-D4C2-B841-8F8D-1706CD8AFFCE}" name="Card" dataDxfId="8" totalsRowDxfId="0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B88341B-2A1D-E44D-A02F-3EEF850509CD}" name="Days4" displayName="Days4" ref="J1:K10" totalsRowCount="1" headerRowDxfId="36" dataDxfId="34" totalsRowDxfId="32" headerRowBorderDxfId="35" tableBorderDxfId="33">
  <autoFilter ref="J1:K9" xr:uid="{619776C1-5A4B-9E40-8399-BF3D795AD82A}"/>
  <tableColumns count="2">
    <tableColumn id="1" xr3:uid="{681444F6-098E-4F4B-B96E-E569B2363DAA}" name="Day" totalsRowLabel="Total" dataDxfId="31" totalsRowDxfId="30"/>
    <tableColumn id="2" xr3:uid="{32354CA3-7A53-CC4D-9949-49121A189DEA}" name="Per Diem" totalsRowFunction="sum" dataDxfId="29" totalsRowDxfId="28">
      <calculatedColumnFormula>IF(Days4[[#This Row],[Day]]&lt;&gt;"",IF(OR(Days4[[#This Row],[Day]]=TravelDates[Start Date],Days4[[#This Row],[Day]]=TravelDates[End Date]),PerDiem8[[#Totals],[Per Diem]]*0.75,PerDiem8[[#Totals],[Per Diem]]),"")</calculatedColumnFormula>
    </tableColumn>
  </tableColumns>
  <tableStyleInfo name="TableStyleMedium1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16853A4-9DBB-484E-A7F0-B1098F89C936}" name="PerDiem8" displayName="PerDiem8" ref="M1:O6" totalsRowCount="1" headerRowDxfId="27">
  <autoFilter ref="M1:O5" xr:uid="{1110FDD3-9655-1948-9EF0-168ECF846618}"/>
  <tableColumns count="3">
    <tableColumn id="1" xr3:uid="{3C9910B7-1A7B-634A-9795-53AC5100A156}" name="Meal" totalsRowLabel="Total" dataDxfId="26" totalsRowDxfId="25"/>
    <tableColumn id="2" xr3:uid="{FC7D367D-C3E8-E74E-85DC-51E4FCE91510}" name="Per Diem" totalsRowFunction="sum" dataDxfId="24" totalsRowDxfId="23"/>
    <tableColumn id="4" xr3:uid="{C570EDD7-C701-F049-8659-8CA8FD3CC3AD}" name="Travel" totalsRowFunction="sum" dataDxfId="22">
      <calculatedColumnFormula>PerDiem8[[#This Row],[Per Diem]]*0.75</calculatedColumnFormula>
    </tableColumn>
  </tableColumns>
  <tableStyleInfo name="TableStyleMedium13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743352F-93FF-7F40-BE36-57E26254A63D}" name="TravelDates" displayName="TravelDates" ref="M8:N9" totalsRowShown="0">
  <autoFilter ref="M8:N9" xr:uid="{8CF91324-4BF5-BD4B-ACA3-9864E659F803}"/>
  <tableColumns count="2">
    <tableColumn id="1" xr3:uid="{1E56A8C4-37CA-1B4F-A4A5-87D76B08E02D}" name="Start Date" dataDxfId="21"/>
    <tableColumn id="2" xr3:uid="{8C07A62D-8B59-9041-B6BD-5225E679F02A}" name="End Date" dataDxfId="20"/>
  </tableColumns>
  <tableStyleInfo name="TableStyleMedium9" showFirstColumn="0" showLastColumn="0" showRowStripes="0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7FF009D-AFF1-3744-AC77-E920B9DE2547}" name="Table1" displayName="Table1" ref="J12:K16" totalsRowShown="0" headerRowDxfId="19" dataDxfId="18">
  <autoFilter ref="J12:K16" xr:uid="{120B8520-7BBE-284D-B813-A133D1B30602}"/>
  <tableColumns count="2">
    <tableColumn id="1" xr3:uid="{B1E34E49-6600-AF4B-9CD0-37549B247E55}" name="Card" dataDxfId="17"/>
    <tableColumn id="2" xr3:uid="{F23BF23B-140D-4E4D-866E-AF83D995C404}" name="Spent" dataDxfId="16">
      <calculatedColumnFormula>SUMIF(Expenses3[Card],Table1[[#This Row],[Card]],Expenses3[Cost])</calculatedColumnFormula>
    </tableColumn>
  </tableColumns>
  <tableStyleInfo name="TableStyleMedium1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P31"/>
  <sheetViews>
    <sheetView tabSelected="1" zoomScaleNormal="100" workbookViewId="0">
      <selection activeCell="A2" sqref="A2"/>
    </sheetView>
  </sheetViews>
  <sheetFormatPr baseColWidth="10" defaultColWidth="10.83203125" defaultRowHeight="16" x14ac:dyDescent="0.15"/>
  <cols>
    <col min="1" max="1" width="11.33203125" style="2" customWidth="1"/>
    <col min="2" max="2" width="7.83203125" style="1" bestFit="1" customWidth="1"/>
    <col min="3" max="3" width="14.83203125" style="1" bestFit="1" customWidth="1"/>
    <col min="4" max="4" width="17.33203125" style="1" bestFit="1" customWidth="1"/>
    <col min="5" max="5" width="7.83203125" style="1" bestFit="1" customWidth="1"/>
    <col min="6" max="6" width="11.1640625" style="1" customWidth="1"/>
    <col min="7" max="7" width="12.1640625" style="1" customWidth="1"/>
    <col min="8" max="8" width="13.83203125" style="1" customWidth="1"/>
    <col min="9" max="9" width="6.6640625" style="1" customWidth="1"/>
    <col min="10" max="10" width="12.33203125" style="1" customWidth="1"/>
    <col min="11" max="11" width="11.1640625" style="1" customWidth="1"/>
    <col min="12" max="12" width="6.6640625" style="1" customWidth="1"/>
    <col min="13" max="16384" width="10.83203125" style="1"/>
  </cols>
  <sheetData>
    <row r="1" spans="1:16" x14ac:dyDescent="0.2">
      <c r="A1" s="14" t="s">
        <v>9</v>
      </c>
      <c r="B1" s="5" t="s">
        <v>10</v>
      </c>
      <c r="C1" s="5" t="s">
        <v>0</v>
      </c>
      <c r="D1" s="5" t="s">
        <v>14</v>
      </c>
      <c r="E1" s="5" t="s">
        <v>1</v>
      </c>
      <c r="F1" s="5" t="s">
        <v>2</v>
      </c>
      <c r="G1" s="5" t="s">
        <v>3</v>
      </c>
      <c r="H1" s="5" t="s">
        <v>4</v>
      </c>
      <c r="I1" s="6"/>
      <c r="J1" s="9" t="s">
        <v>16</v>
      </c>
      <c r="K1" s="9" t="s">
        <v>2</v>
      </c>
      <c r="L1" s="6"/>
      <c r="M1" s="1" t="s">
        <v>13</v>
      </c>
      <c r="N1" s="1" t="s">
        <v>2</v>
      </c>
      <c r="O1" s="1" t="s">
        <v>21</v>
      </c>
    </row>
    <row r="2" spans="1:16" x14ac:dyDescent="0.2">
      <c r="A2" s="4"/>
      <c r="B2" s="15"/>
      <c r="C2" s="6"/>
      <c r="D2" s="6"/>
      <c r="E2" s="8"/>
      <c r="F2" s="16" t="str">
        <f>IF(C2&lt;&gt;"",IF(NOT(ISNA(MATCH(C2,PerDiem8[Meal],0))),INDEX(IF(OR(Expenses3[[#This Row],[Date]]=TravelDates[Start Date],Expenses3[[#This Row],[Date]]=TravelDates[End Date]),PerDiem8[Travel],PerDiem8[Per Diem]),MATCH(C2,PerDiem8[Meal],0)),0),"")</f>
        <v/>
      </c>
      <c r="G2" s="16" t="str">
        <f t="shared" ref="G2:G8" si="0">IF(E2&lt;&gt;"",F2-E2,"")</f>
        <v/>
      </c>
      <c r="H2" s="16"/>
      <c r="I2" s="6"/>
      <c r="J2" s="10">
        <f>TravelDates[Start Date]</f>
        <v>41945</v>
      </c>
      <c r="K2" s="11">
        <f>IF(Days4[[#This Row],[Day]]&lt;&gt;"",IF(OR(Days4[[#This Row],[Day]]=TravelDates[Start Date],Days4[[#This Row],[Day]]=TravelDates[End Date]),PerDiem8[[#Totals],[Per Diem]]*0.75,PerDiem8[[#Totals],[Per Diem]]),"")</f>
        <v>42</v>
      </c>
      <c r="L2" s="6"/>
      <c r="M2" s="1" t="s">
        <v>5</v>
      </c>
      <c r="N2" s="18">
        <v>13</v>
      </c>
      <c r="O2" s="18">
        <f>PerDiem8[[#This Row],[Per Diem]]*0.75</f>
        <v>9.75</v>
      </c>
      <c r="P2" s="18"/>
    </row>
    <row r="3" spans="1:16" x14ac:dyDescent="0.2">
      <c r="A3" s="4"/>
      <c r="B3" s="15"/>
      <c r="C3" s="6"/>
      <c r="D3" s="6"/>
      <c r="E3" s="8"/>
      <c r="F3" s="16" t="str">
        <f>IF(C3&lt;&gt;"",IF(NOT(ISNA(MATCH(C3,PerDiem8[Meal],0))),INDEX(IF(OR(Expenses3[[#This Row],[Date]]=TravelDates[Start Date],Expenses3[[#This Row],[Date]]=TravelDates[End Date]),PerDiem8[Travel],PerDiem8[Per Diem]),MATCH(C3,PerDiem8[Meal],0)),0),"")</f>
        <v/>
      </c>
      <c r="G3" s="16" t="str">
        <f t="shared" si="0"/>
        <v/>
      </c>
      <c r="H3" s="16"/>
      <c r="I3" s="6"/>
      <c r="J3" s="10" t="str">
        <f>IF(MIN(MAX(Expenses3[[#All],[Date]]),TravelDates[End Date])&gt;J2,J2+1,"")</f>
        <v/>
      </c>
      <c r="K3" s="11" t="str">
        <f>IF(Days4[[#This Row],[Day]]&lt;&gt;"",IF(OR(Days4[[#This Row],[Day]]=TravelDates[Start Date],Days4[[#This Row],[Day]]=TravelDates[End Date]),PerDiem8[[#Totals],[Per Diem]]*0.75,PerDiem8[[#Totals],[Per Diem]]),"")</f>
        <v/>
      </c>
      <c r="L3" s="6"/>
      <c r="M3" s="1" t="s">
        <v>6</v>
      </c>
      <c r="N3" s="18">
        <v>15</v>
      </c>
      <c r="O3" s="18">
        <f>PerDiem8[[#This Row],[Per Diem]]*0.75</f>
        <v>11.25</v>
      </c>
      <c r="P3" s="18"/>
    </row>
    <row r="4" spans="1:16" x14ac:dyDescent="0.2">
      <c r="A4" s="4"/>
      <c r="B4" s="15"/>
      <c r="C4" s="6"/>
      <c r="D4" s="6"/>
      <c r="E4" s="8"/>
      <c r="F4" s="16" t="str">
        <f>IF(C4&lt;&gt;"",IF(NOT(ISNA(MATCH(C4,PerDiem8[Meal],0))),INDEX(IF(OR(Expenses3[[#This Row],[Date]]=TravelDates[Start Date],Expenses3[[#This Row],[Date]]=TravelDates[End Date]),PerDiem8[Travel],PerDiem8[Per Diem]),MATCH(C4,PerDiem8[Meal],0)),0),"")</f>
        <v/>
      </c>
      <c r="G4" s="16" t="str">
        <f t="shared" si="0"/>
        <v/>
      </c>
      <c r="H4" s="16"/>
      <c r="I4" s="6"/>
      <c r="J4" s="10" t="str">
        <f>IF(MIN(MAX(Expenses3[[#All],[Date]]),TravelDates[End Date])&gt;J3,J3+1,"")</f>
        <v/>
      </c>
      <c r="K4" s="11" t="str">
        <f>IF(Days4[[#This Row],[Day]]&lt;&gt;"",IF(OR(Days4[[#This Row],[Day]]=TravelDates[Start Date],Days4[[#This Row],[Day]]=TravelDates[End Date]),PerDiem8[[#Totals],[Per Diem]]*0.75,PerDiem8[[#Totals],[Per Diem]]),"")</f>
        <v/>
      </c>
      <c r="L4" s="6"/>
      <c r="M4" s="1" t="s">
        <v>7</v>
      </c>
      <c r="N4" s="18">
        <v>23</v>
      </c>
      <c r="O4" s="18">
        <f>PerDiem8[[#This Row],[Per Diem]]*0.75</f>
        <v>17.25</v>
      </c>
      <c r="P4" s="18"/>
    </row>
    <row r="5" spans="1:16" x14ac:dyDescent="0.2">
      <c r="A5" s="4"/>
      <c r="B5" s="15"/>
      <c r="C5" s="6"/>
      <c r="D5" s="6"/>
      <c r="E5" s="8"/>
      <c r="F5" s="16" t="str">
        <f>IF(C5&lt;&gt;"",IF(NOT(ISNA(MATCH(C5,PerDiem8[Meal],0))),INDEX(IF(OR(Expenses3[[#This Row],[Date]]=TravelDates[Start Date],Expenses3[[#This Row],[Date]]=TravelDates[End Date]),PerDiem8[Travel],PerDiem8[Per Diem]),MATCH(C5,PerDiem8[Meal],0)),0),"")</f>
        <v/>
      </c>
      <c r="G5" s="16" t="str">
        <f t="shared" si="0"/>
        <v/>
      </c>
      <c r="H5" s="16"/>
      <c r="I5" s="6"/>
      <c r="J5" s="10" t="str">
        <f>IF(MIN(MAX(Expenses3[[#All],[Date]]),TravelDates[End Date])&gt;J4,J4+1,"")</f>
        <v/>
      </c>
      <c r="K5" s="11" t="str">
        <f>IF(Days4[[#This Row],[Day]]&lt;&gt;"",IF(OR(Days4[[#This Row],[Day]]=TravelDates[Start Date],Days4[[#This Row],[Day]]=TravelDates[End Date]),PerDiem8[[#Totals],[Per Diem]]*0.75,PerDiem8[[#Totals],[Per Diem]]),"")</f>
        <v/>
      </c>
      <c r="L5" s="6"/>
      <c r="M5" s="1" t="s">
        <v>11</v>
      </c>
      <c r="N5" s="18">
        <v>5</v>
      </c>
      <c r="O5" s="18">
        <f>PerDiem8[[#This Row],[Per Diem]]*0.75</f>
        <v>3.75</v>
      </c>
      <c r="P5" s="18"/>
    </row>
    <row r="6" spans="1:16" x14ac:dyDescent="0.2">
      <c r="A6" s="4"/>
      <c r="B6" s="15"/>
      <c r="C6" s="6"/>
      <c r="D6" s="6"/>
      <c r="E6" s="8"/>
      <c r="F6" s="16" t="str">
        <f>IF(C6&lt;&gt;"",IF(NOT(ISNA(MATCH(C6,PerDiem8[Meal],0))),INDEX(IF(OR(Expenses3[[#This Row],[Date]]=TravelDates[Start Date],Expenses3[[#This Row],[Date]]=TravelDates[End Date]),PerDiem8[Travel],PerDiem8[Per Diem]),MATCH(C6,PerDiem8[Meal],0)),0),"")</f>
        <v/>
      </c>
      <c r="G6" s="16" t="str">
        <f t="shared" si="0"/>
        <v/>
      </c>
      <c r="H6" s="16"/>
      <c r="I6" s="6"/>
      <c r="J6" s="10" t="str">
        <f>IF(MIN(MAX(Expenses3[[#All],[Date]]),TravelDates[End Date])&gt;J5,J5+1,"")</f>
        <v/>
      </c>
      <c r="K6" s="11" t="str">
        <f>IF(Days4[[#This Row],[Day]]&lt;&gt;"",IF(OR(Days4[[#This Row],[Day]]=TravelDates[Start Date],Days4[[#This Row],[Day]]=TravelDates[End Date]),PerDiem8[[#Totals],[Per Diem]]*0.75,PerDiem8[[#Totals],[Per Diem]]),"")</f>
        <v/>
      </c>
      <c r="L6" s="6"/>
      <c r="M6" s="1" t="s">
        <v>8</v>
      </c>
      <c r="N6" s="18">
        <f>SUBTOTAL(109,PerDiem8[Per Diem])</f>
        <v>56</v>
      </c>
      <c r="O6" s="18">
        <f>SUBTOTAL(109,PerDiem8[Travel])</f>
        <v>42</v>
      </c>
      <c r="P6" s="18"/>
    </row>
    <row r="7" spans="1:16" x14ac:dyDescent="0.2">
      <c r="A7" s="4"/>
      <c r="B7" s="15"/>
      <c r="C7" s="6"/>
      <c r="D7" s="6"/>
      <c r="E7" s="8"/>
      <c r="F7" s="16" t="str">
        <f>IF(C7&lt;&gt;"",IF(NOT(ISNA(MATCH(C7,PerDiem8[Meal],0))),INDEX(IF(OR(Expenses3[[#This Row],[Date]]=TravelDates[Start Date],Expenses3[[#This Row],[Date]]=TravelDates[End Date]),PerDiem8[Travel],PerDiem8[Per Diem]),MATCH(C7,PerDiem8[Meal],0)),0),"")</f>
        <v/>
      </c>
      <c r="G7" s="16" t="str">
        <f t="shared" si="0"/>
        <v/>
      </c>
      <c r="H7" s="16"/>
      <c r="I7" s="6"/>
      <c r="J7" s="10" t="str">
        <f>IF(MIN(MAX(Expenses3[[#All],[Date]]),TravelDates[End Date])&gt;J6,J6+1,"")</f>
        <v/>
      </c>
      <c r="K7" s="11" t="str">
        <f>IF(Days4[[#This Row],[Day]]&lt;&gt;"",IF(OR(Days4[[#This Row],[Day]]=TravelDates[Start Date],Days4[[#This Row],[Day]]=TravelDates[End Date]),PerDiem8[[#Totals],[Per Diem]]*0.75,PerDiem8[[#Totals],[Per Diem]]),"")</f>
        <v/>
      </c>
      <c r="L7" s="6"/>
      <c r="M7" s="6"/>
      <c r="N7" s="8"/>
    </row>
    <row r="8" spans="1:16" x14ac:dyDescent="0.2">
      <c r="A8" s="4"/>
      <c r="B8" s="15"/>
      <c r="C8" s="6"/>
      <c r="D8" s="6"/>
      <c r="E8" s="8"/>
      <c r="F8" s="16" t="str">
        <f>IF(C8&lt;&gt;"",IF(NOT(ISNA(MATCH(C8,PerDiem8[Meal],0))),INDEX(IF(OR(Expenses3[[#This Row],[Date]]=TravelDates[Start Date],Expenses3[[#This Row],[Date]]=TravelDates[End Date]),PerDiem8[Travel],PerDiem8[Per Diem]),MATCH(C8,PerDiem8[Meal],0)),0),"")</f>
        <v/>
      </c>
      <c r="G8" s="16" t="str">
        <f t="shared" si="0"/>
        <v/>
      </c>
      <c r="H8" s="16"/>
      <c r="I8" s="6"/>
      <c r="J8" s="10" t="str">
        <f>IF(MIN(MAX(Expenses3[[#All],[Date]]),TravelDates[End Date])&gt;J7,J7+1,"")</f>
        <v/>
      </c>
      <c r="K8" s="11" t="str">
        <f>IF(Days4[[#This Row],[Day]]&lt;&gt;"",IF(OR(Days4[[#This Row],[Day]]=TravelDates[Start Date],Days4[[#This Row],[Day]]=TravelDates[End Date]),PerDiem8[[#Totals],[Per Diem]]*0.75,PerDiem8[[#Totals],[Per Diem]]),"")</f>
        <v/>
      </c>
      <c r="L8" s="6"/>
      <c r="M8" s="20" t="s">
        <v>17</v>
      </c>
      <c r="N8" s="20" t="s">
        <v>18</v>
      </c>
    </row>
    <row r="9" spans="1:16" x14ac:dyDescent="0.2">
      <c r="A9" s="6" t="s">
        <v>8</v>
      </c>
      <c r="B9" s="6"/>
      <c r="C9" s="6"/>
      <c r="D9" s="6"/>
      <c r="E9" s="8">
        <f>SUBTOTAL(109,Expenses3[Cost])</f>
        <v>0</v>
      </c>
      <c r="F9" s="17"/>
      <c r="G9" s="16">
        <f>SUBTOTAL(109,Expenses3[Difference])</f>
        <v>0</v>
      </c>
      <c r="H9" s="16"/>
      <c r="J9" s="10" t="str">
        <f>IF(MIN(MAX(Expenses3[[#All],[Date]]),TravelDates[End Date])&gt;J8,J8+1,"")</f>
        <v/>
      </c>
      <c r="K9" s="19" t="str">
        <f>IF(Days4[[#This Row],[Day]]&lt;&gt;"",IF(OR(Days4[[#This Row],[Day]]=TravelDates[Start Date],Days4[[#This Row],[Day]]=TravelDates[End Date]),PerDiem8[[#Totals],[Per Diem]]*0.75,PerDiem8[[#Totals],[Per Diem]]),"")</f>
        <v/>
      </c>
      <c r="M9" s="4">
        <v>41945</v>
      </c>
      <c r="N9" s="4">
        <v>41949</v>
      </c>
    </row>
    <row r="10" spans="1:16" x14ac:dyDescent="0.2">
      <c r="E10" s="3"/>
      <c r="F10" s="3"/>
      <c r="G10" s="3"/>
      <c r="H10" s="3"/>
      <c r="J10" s="12" t="s">
        <v>8</v>
      </c>
      <c r="K10" s="13">
        <f>SUBTOTAL(109,Days4[Per Diem])</f>
        <v>42</v>
      </c>
      <c r="M10" s="4"/>
      <c r="N10" s="4"/>
    </row>
    <row r="11" spans="1:16" x14ac:dyDescent="0.15">
      <c r="E11" s="3"/>
      <c r="F11" s="3"/>
      <c r="G11" s="3"/>
      <c r="H11" s="3"/>
      <c r="M11" s="21" t="s">
        <v>20</v>
      </c>
      <c r="N11" s="22">
        <f>(TravelDates[End Date]-TravelDates[Start Date]-1)*PerDiem8[[#Totals],[Per Diem]]+2*PerDiem8[[#Totals],[Travel]]</f>
        <v>252</v>
      </c>
    </row>
    <row r="12" spans="1:16" x14ac:dyDescent="0.15">
      <c r="E12" s="3"/>
      <c r="F12" s="3"/>
      <c r="G12" s="3"/>
      <c r="H12" s="3"/>
      <c r="J12" s="1" t="s">
        <v>4</v>
      </c>
      <c r="K12" s="1" t="s">
        <v>15</v>
      </c>
    </row>
    <row r="13" spans="1:16" x14ac:dyDescent="0.15">
      <c r="J13" s="1" t="s">
        <v>22</v>
      </c>
      <c r="K13" s="3">
        <f>SUMIF(Expenses3[Card],Table1[[#This Row],[Card]],Expenses3[Cost])</f>
        <v>0</v>
      </c>
      <c r="M13" s="23" t="s">
        <v>15</v>
      </c>
      <c r="N13" s="16">
        <f>Expenses3[[#Totals],[Cost]]</f>
        <v>0</v>
      </c>
    </row>
    <row r="14" spans="1:16" x14ac:dyDescent="0.15">
      <c r="J14" s="1" t="s">
        <v>23</v>
      </c>
      <c r="K14" s="3">
        <f>SUMIF(Expenses3[Card],Table1[[#This Row],[Card]],Expenses3[Cost])</f>
        <v>0</v>
      </c>
      <c r="M14" s="23" t="s">
        <v>19</v>
      </c>
      <c r="N14" s="16">
        <f>Days4[[#Totals],[Per Diem]]</f>
        <v>42</v>
      </c>
    </row>
    <row r="15" spans="1:16" x14ac:dyDescent="0.15">
      <c r="J15" s="1" t="s">
        <v>24</v>
      </c>
      <c r="K15" s="3">
        <f>SUMIF(Expenses3[Card],Table1[[#This Row],[Card]],Expenses3[Cost])</f>
        <v>0</v>
      </c>
      <c r="L15" s="6"/>
      <c r="M15" s="23" t="s">
        <v>12</v>
      </c>
      <c r="N15" s="8">
        <f>N14-N13</f>
        <v>42</v>
      </c>
    </row>
    <row r="16" spans="1:16" x14ac:dyDescent="0.15">
      <c r="I16" s="6"/>
      <c r="J16" s="1" t="s">
        <v>25</v>
      </c>
      <c r="K16" s="3">
        <f>SUMIF(Expenses3[Card],Table1[[#This Row],[Card]],Expenses3[Cost])</f>
        <v>0</v>
      </c>
    </row>
    <row r="17" spans="9:12" x14ac:dyDescent="0.15">
      <c r="I17" s="6"/>
    </row>
    <row r="18" spans="9:12" x14ac:dyDescent="0.15">
      <c r="J18" s="6"/>
      <c r="K18" s="6"/>
    </row>
    <row r="19" spans="9:12" x14ac:dyDescent="0.15">
      <c r="J19" s="5"/>
      <c r="K19" s="4"/>
    </row>
    <row r="20" spans="9:12" x14ac:dyDescent="0.15">
      <c r="I20" s="6"/>
    </row>
    <row r="21" spans="9:12" x14ac:dyDescent="0.15">
      <c r="I21" s="6"/>
      <c r="L21" s="7"/>
    </row>
    <row r="22" spans="9:12" x14ac:dyDescent="0.15">
      <c r="I22" s="6"/>
    </row>
    <row r="23" spans="9:12" x14ac:dyDescent="0.15">
      <c r="I23" s="6"/>
    </row>
    <row r="24" spans="9:12" x14ac:dyDescent="0.15">
      <c r="I24" s="6"/>
    </row>
    <row r="25" spans="9:12" x14ac:dyDescent="0.15">
      <c r="I25" s="6"/>
    </row>
    <row r="26" spans="9:12" x14ac:dyDescent="0.15">
      <c r="I26" s="6"/>
    </row>
    <row r="30" spans="9:12" x14ac:dyDescent="0.15">
      <c r="J30" s="6"/>
      <c r="K30" s="6"/>
    </row>
    <row r="31" spans="9:12" x14ac:dyDescent="0.15">
      <c r="J31" s="6"/>
      <c r="K31" s="6"/>
    </row>
  </sheetData>
  <conditionalFormatting sqref="N15">
    <cfRule type="colorScale" priority="1">
      <colorScale>
        <cfvo type="num" val="-1E-3"/>
        <cfvo type="percentile" val="50"/>
        <cfvo type="num" val="20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Morrison</dc:creator>
  <cp:lastModifiedBy>Alexander Morrison</cp:lastModifiedBy>
  <dcterms:created xsi:type="dcterms:W3CDTF">2018-02-26T20:56:07Z</dcterms:created>
  <dcterms:modified xsi:type="dcterms:W3CDTF">2019-04-24T17:39:37Z</dcterms:modified>
</cp:coreProperties>
</file>