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GitHub\threeChess\analysis\"/>
    </mc:Choice>
  </mc:AlternateContent>
  <xr:revisionPtr revIDLastSave="0" documentId="13_ncr:1_{D20CDED7-609D-4064-A331-9DBE2547E966}" xr6:coauthVersionLast="45" xr6:coauthVersionMax="45" xr10:uidLastSave="{00000000-0000-0000-0000-000000000000}"/>
  <bookViews>
    <workbookView xWindow="-14760" yWindow="-16320" windowWidth="29040" windowHeight="15840" xr2:uid="{A79DAB09-C3C8-4622-BC89-D6061D0C08BE}"/>
  </bookViews>
  <sheets>
    <sheet name="paranoid-random" sheetId="1" r:id="rId1"/>
    <sheet name="maxN-random" sheetId="2" r:id="rId2"/>
    <sheet name="mcts-random" sheetId="4" r:id="rId3"/>
    <sheet name="maxN-paranoid-random" sheetId="3" r:id="rId4"/>
    <sheet name="mcts-maxn-random" sheetId="5" r:id="rId5"/>
    <sheet name="mcts-paranoid-random" sheetId="6" r:id="rId6"/>
    <sheet name="mcts-paranoid-max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" l="1"/>
  <c r="N11" i="2"/>
  <c r="O6" i="2"/>
  <c r="N6" i="2"/>
  <c r="Q11" i="3"/>
  <c r="P11" i="3"/>
  <c r="O11" i="3"/>
  <c r="Q6" i="3"/>
  <c r="P6" i="3"/>
  <c r="O6" i="3"/>
  <c r="K11" i="7"/>
  <c r="Q11" i="7" s="1"/>
  <c r="J11" i="7"/>
  <c r="P11" i="7" s="1"/>
  <c r="I11" i="7"/>
  <c r="O11" i="7" s="1"/>
  <c r="K6" i="7"/>
  <c r="Q6" i="7" s="1"/>
  <c r="J6" i="7"/>
  <c r="P6" i="7" s="1"/>
  <c r="I6" i="7"/>
  <c r="O6" i="7" s="1"/>
  <c r="K11" i="6"/>
  <c r="Q11" i="6" s="1"/>
  <c r="J11" i="6"/>
  <c r="P11" i="6" s="1"/>
  <c r="I11" i="6"/>
  <c r="O11" i="6" s="1"/>
  <c r="K6" i="6"/>
  <c r="Q6" i="6" s="1"/>
  <c r="J6" i="6"/>
  <c r="P6" i="6" s="1"/>
  <c r="I6" i="6"/>
  <c r="O6" i="6" s="1"/>
  <c r="Q11" i="5"/>
  <c r="P11" i="5"/>
  <c r="O11" i="5"/>
  <c r="Q6" i="5"/>
  <c r="P6" i="5"/>
  <c r="O6" i="5"/>
  <c r="K11" i="5"/>
  <c r="J11" i="5"/>
  <c r="I11" i="5"/>
  <c r="K6" i="5"/>
  <c r="J6" i="5"/>
  <c r="I6" i="5"/>
  <c r="O11" i="4"/>
  <c r="N11" i="4"/>
  <c r="O6" i="4"/>
  <c r="N6" i="4"/>
  <c r="O11" i="1"/>
  <c r="O6" i="1"/>
  <c r="N11" i="1"/>
  <c r="N6" i="1"/>
  <c r="J11" i="4"/>
  <c r="I11" i="4"/>
  <c r="J6" i="4"/>
  <c r="I6" i="4"/>
  <c r="J11" i="3"/>
  <c r="J6" i="3"/>
  <c r="K11" i="3"/>
  <c r="I11" i="3"/>
  <c r="K6" i="3"/>
  <c r="I6" i="3"/>
  <c r="J11" i="2"/>
  <c r="I11" i="2"/>
  <c r="J6" i="2"/>
  <c r="I6" i="2"/>
  <c r="J11" i="1"/>
  <c r="I11" i="1"/>
  <c r="J6" i="1"/>
  <c r="I6" i="1"/>
</calcChain>
</file>

<file path=xl/sharedStrings.xml><?xml version="1.0" encoding="utf-8"?>
<sst xmlns="http://schemas.openxmlformats.org/spreadsheetml/2006/main" count="479" uniqueCount="22">
  <si>
    <t>Game No</t>
  </si>
  <si>
    <t>Winner</t>
  </si>
  <si>
    <t>Loser</t>
  </si>
  <si>
    <t>Random</t>
  </si>
  <si>
    <t>Time</t>
  </si>
  <si>
    <t>Games</t>
  </si>
  <si>
    <t>Lose</t>
  </si>
  <si>
    <t>Win</t>
  </si>
  <si>
    <t>MaxN</t>
  </si>
  <si>
    <t>Time Exceed Loss</t>
  </si>
  <si>
    <t>MaxN vs Random vs Random</t>
  </si>
  <si>
    <t>MaxN vs Paranoid vs Random</t>
  </si>
  <si>
    <t>ParanoidPruning</t>
  </si>
  <si>
    <t>ParanoidPruning vs Random vs Random</t>
  </si>
  <si>
    <t>MCTS vs Random vs Random</t>
  </si>
  <si>
    <t>Win Rate</t>
  </si>
  <si>
    <t>Lose Rate</t>
  </si>
  <si>
    <t>MCTS</t>
  </si>
  <si>
    <t>MCTS  vs Random vs Random</t>
  </si>
  <si>
    <t>MCTS vs MaxN vs Random</t>
  </si>
  <si>
    <t>MCTS vs Paranoid vs Random</t>
  </si>
  <si>
    <t>MCTS vs Paranoid vs MaxN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</si>
</sst>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71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3C992-57DE-4396-8AFF-DE53BDFD274F}" name="Table1" displayName="Table1" ref="B4:E24" totalsRowShown="0" headerRowDxfId="70">
  <autoFilter ref="B4:E24" xr:uid="{76658864-1AE0-45D2-A040-8E80990E0F06}"/>
  <tableColumns count="4">
    <tableColumn id="1" xr3:uid="{691A8082-2CAD-4E2E-9E5C-C54B897CFE64}" name="Game No"/>
    <tableColumn id="2" xr3:uid="{E8A5F228-4F08-4C34-B154-F7089A9A8708}" name="Winner"/>
    <tableColumn id="3" xr3:uid="{DA9BEF05-7E85-4A47-8D96-1ED2D322EA80}" name="Loser"/>
    <tableColumn id="4" xr3:uid="{FBA6F913-4469-407A-8561-63356E078512}" name="Time Exceed Los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4974980-88A8-409A-B878-3026FDD25160}" name="Table3736" displayName="Table3736" ref="L10:O11" totalsRowShown="0" headerRowDxfId="4">
  <autoFilter ref="L10:O11" xr:uid="{79306086-F75E-4D0D-9155-65ACCECB1532}"/>
  <tableColumns count="4">
    <tableColumn id="1" xr3:uid="{A5B476BF-5CF6-4C55-B849-592AC79D2483}" name="Time"/>
    <tableColumn id="2" xr3:uid="{1D9E8BF1-EEA9-4C62-83B1-D21A32606B03}" name="Games"/>
    <tableColumn id="3" xr3:uid="{B9EDF9F2-5073-4311-9C5F-179194123BD3}" name="MaxN" dataDxfId="1" dataCellStyle="Percent">
      <calculatedColumnFormula>Table37[[#This Row],[MaxN]]/Table37[[#This Row],[Games]]</calculatedColumnFormula>
    </tableColumn>
    <tableColumn id="4" xr3:uid="{EED8EA9F-380A-4B57-BAEF-C0D1BE3BCC14}" name="Random" dataDxfId="0" dataCellStyle="Percent">
      <calculatedColumnFormula>Table37[[#This Row],[Random]]/Table37[[#This Row],[Games]]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E9BCAB-CFBE-4B50-AB12-80D3F1C886B7}" name="Table1511" displayName="Table1511" ref="B4:E24" totalsRowShown="0" headerRowDxfId="61">
  <autoFilter ref="B4:E24" xr:uid="{76658864-1AE0-45D2-A040-8E80990E0F06}"/>
  <tableColumns count="4">
    <tableColumn id="1" xr3:uid="{863F8937-A642-482B-A9E2-7A0F4786D2EE}" name="Game No"/>
    <tableColumn id="2" xr3:uid="{984B44BE-DB84-4E21-85A2-2EB1507F7A04}" name="Winner"/>
    <tableColumn id="3" xr3:uid="{BD758B80-6D8F-4DD6-A837-5954A7F19BB0}" name="Loser"/>
    <tableColumn id="4" xr3:uid="{4698613E-EE21-44E6-A52B-548FB6E09E09}" name="Time Exceed Los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508499-AEDD-48D7-92F0-A5F6EDF00D68}" name="Table2612" displayName="Table2612" ref="G5:J6" totalsRowShown="0" headerRowDxfId="60">
  <autoFilter ref="G5:J6" xr:uid="{235906F3-86F4-4D3D-AA71-31599E78E974}"/>
  <tableColumns count="4">
    <tableColumn id="1" xr3:uid="{6C22F8B2-9DB9-4BB7-B52E-1FD2DCF9044C}" name="Time"/>
    <tableColumn id="2" xr3:uid="{80ED1F3A-C676-419A-AFA9-205D64226DC0}" name="Games"/>
    <tableColumn id="3" xr3:uid="{78823313-ECA4-4DC0-A60B-67500879BF1F}" name="MCTS">
      <calculatedColumnFormula>COUNTIF(Table1511[Winner],I$5)</calculatedColumnFormula>
    </tableColumn>
    <tableColumn id="4" xr3:uid="{C3C29297-F7A4-4F36-B05C-B4B1CAB8A4F5}" name="Random">
      <calculatedColumnFormula>COUNTIF(Table1511[Winner],J$5)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BC199D-1974-4DCF-AB4D-63A792A032C0}" name="Table3713" displayName="Table3713" ref="G10:J11" totalsRowShown="0" headerRowDxfId="59">
  <autoFilter ref="G10:J11" xr:uid="{0843FD87-4FD4-45A5-AEAD-90B923C05F03}"/>
  <tableColumns count="4">
    <tableColumn id="1" xr3:uid="{44EB1434-1F4C-41EA-A38C-A179F8017FEE}" name="Time"/>
    <tableColumn id="2" xr3:uid="{D90B8547-3DF4-4A53-A81B-F380AFA2E267}" name="Games"/>
    <tableColumn id="3" xr3:uid="{E130178B-6959-4734-B31F-9270F0B5A63E}" name="MCTS">
      <calculatedColumnFormula>COUNTIF(Table1511[Loser],I$10)</calculatedColumnFormula>
    </tableColumn>
    <tableColumn id="4" xr3:uid="{A63515A6-2CBF-419B-AC32-9E87BB72D5EE}" name="Random">
      <calculatedColumnFormula>COUNTIF(Table1511[Loser],J$10)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FF9327B-FA5E-4819-9463-EECE0E869BB9}" name="Table21416" displayName="Table21416" ref="L5:O6" totalsRowShown="0" headerRowDxfId="52">
  <autoFilter ref="L5:O6" xr:uid="{36496FA8-BDE7-40A6-BBB7-15703226ECD7}"/>
  <tableColumns count="4">
    <tableColumn id="1" xr3:uid="{45A3174F-B5FD-4E72-8250-3E4AAD61217A}" name="Time"/>
    <tableColumn id="2" xr3:uid="{975C4579-70AD-45BC-9EE2-D55690A0D603}" name="Games"/>
    <tableColumn id="3" xr3:uid="{C1781D7C-FC43-4A8D-B60D-74C2B26CCED5}" name="MCTS" dataDxfId="51" dataCellStyle="Percent">
      <calculatedColumnFormula>Table2612[[#This Row],[MCTS]]/Table2612[[#This Row],[Games]]</calculatedColumnFormula>
    </tableColumn>
    <tableColumn id="4" xr3:uid="{134B9898-20C4-4792-874D-A609FF13EEAC}" name="Random" dataDxfId="50" dataCellStyle="Percent">
      <calculatedColumnFormula>Table2612[[#This Row],[Random]]/Table2612[[#This Row],[Games]]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5432498-6608-4DC5-958C-A37891944C7A}" name="Table31517" displayName="Table31517" ref="L10:O11" totalsRowShown="0" headerRowDxfId="49">
  <autoFilter ref="L10:O11" xr:uid="{D014E7C9-05D7-4244-8B68-7DF7B38FEC2F}"/>
  <tableColumns count="4">
    <tableColumn id="1" xr3:uid="{EF100931-E2DA-4FDE-86C5-03A464BD72C0}" name="Time"/>
    <tableColumn id="2" xr3:uid="{ADDCD90E-C0C7-4531-BF7B-8DD2A9D6F7DC}" name="Games"/>
    <tableColumn id="3" xr3:uid="{80A5F493-6EFE-45FF-A511-3EB02793BB42}" name="MCTS" dataDxfId="48" dataCellStyle="Percent">
      <calculatedColumnFormula>Table3713[[#This Row],[MCTS]]/Table3713[[#This Row],[Games]]</calculatedColumnFormula>
    </tableColumn>
    <tableColumn id="4" xr3:uid="{E9DF1C7B-4912-4BD6-B223-853D88D385FA}" name="Random" dataDxfId="47" dataCellStyle="Percent">
      <calculatedColumnFormula>Table3713[[#This Row],[Random]]/Table3713[[#This Row],[Games]]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83C7C5-73C0-4859-BAD4-1259297109A4}" name="Table158" displayName="Table158" ref="B4:E24" totalsRowShown="0" headerRowDxfId="64">
  <autoFilter ref="B4:E24" xr:uid="{76658864-1AE0-45D2-A040-8E80990E0F06}"/>
  <tableColumns count="4">
    <tableColumn id="1" xr3:uid="{B8B9B46A-8043-43E5-9BB1-8216D14B206D}" name="Game No"/>
    <tableColumn id="2" xr3:uid="{EBC7D9BB-7F81-4424-8D7D-E34D6DEAD30E}" name="Winner"/>
    <tableColumn id="3" xr3:uid="{FFA93E1E-9605-4362-BB60-19A880A15E97}" name="Loser"/>
    <tableColumn id="4" xr3:uid="{6624F2ED-F72F-490A-B6BA-C96931916E27}" name="Time Exceed Lo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186398-19E7-4AE5-85C4-A079A0572223}" name="Table269" displayName="Table269" ref="G5:K6" totalsRowShown="0" headerRowDxfId="63">
  <autoFilter ref="G5:K6" xr:uid="{235906F3-86F4-4D3D-AA71-31599E78E974}"/>
  <tableColumns count="5">
    <tableColumn id="1" xr3:uid="{0AF7DD7E-21EB-46CE-ADC8-1E212C22B28D}" name="Time"/>
    <tableColumn id="2" xr3:uid="{A2032170-1D3E-4725-B41B-D724B13FE8DE}" name="Games"/>
    <tableColumn id="3" xr3:uid="{E2775FED-1AC5-45A3-A0E0-A20EB0E490D3}" name="MaxN">
      <calculatedColumnFormula>COUNTIF(Table158[Winner],I$5)</calculatedColumnFormula>
    </tableColumn>
    <tableColumn id="5" xr3:uid="{0856023B-4EEC-4F61-8700-C53A0490D6CB}" name="ParanoidPruning">
      <calculatedColumnFormula>COUNTIF(Table158[Winner],J$5)</calculatedColumnFormula>
    </tableColumn>
    <tableColumn id="4" xr3:uid="{5A3EF6E7-89D7-46C4-A5E0-AB4A7AEB2F81}" name="Random">
      <calculatedColumnFormula>COUNTIF(Table158[Winner],K$5)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E63890-E496-481A-BF68-F680AE4557D4}" name="Table3710" displayName="Table3710" ref="G10:K11" totalsRowShown="0" headerRowDxfId="62">
  <autoFilter ref="G10:K11" xr:uid="{0843FD87-4FD4-45A5-AEAD-90B923C05F03}"/>
  <tableColumns count="5">
    <tableColumn id="1" xr3:uid="{6C6E273E-08E3-4150-9363-A73C1EF7D232}" name="Time"/>
    <tableColumn id="2" xr3:uid="{2B15C551-4F16-4C6E-BA2A-61E7CDD6D139}" name="Games"/>
    <tableColumn id="3" xr3:uid="{0B2DBFFA-FFE1-4AEA-9E1C-B405C610E3BF}" name="MaxN">
      <calculatedColumnFormula>COUNTIF(Table158[Loser],I$10)</calculatedColumnFormula>
    </tableColumn>
    <tableColumn id="5" xr3:uid="{860149CE-58F4-4984-B23C-CB21A0466DE6}" name="ParanoidPruning">
      <calculatedColumnFormula>COUNTIF(Table158[Loser],J$10)</calculatedColumnFormula>
    </tableColumn>
    <tableColumn id="4" xr3:uid="{A6E1C1BB-F806-452B-9FEA-6FFBBB3C9816}" name="Random">
      <calculatedColumnFormula>COUNTIF(Table158[Loser],K$10)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B8AA877-0DCD-41F5-9F8A-A5B878B70DD2}" name="Table26933" displayName="Table26933" ref="M5:Q6" totalsRowShown="0" headerRowDxfId="13">
  <autoFilter ref="M5:Q6" xr:uid="{65B959BC-ECCD-4CB2-8904-BAB26D9281A9}"/>
  <tableColumns count="5">
    <tableColumn id="1" xr3:uid="{EF9D63F6-F151-4DDD-AA90-94DA7DBC8FB9}" name="Time"/>
    <tableColumn id="2" xr3:uid="{50A8BC03-EEEA-40D2-920D-7CF4C2C39582}" name="Games"/>
    <tableColumn id="3" xr3:uid="{D5166AF5-3C66-409E-B6CF-D96D57788BBE}" name="MaxN" dataDxfId="11" dataCellStyle="Percent">
      <calculatedColumnFormula>Table269[[#This Row],[MaxN]]/Table269[[#This Row],[Games]]</calculatedColumnFormula>
    </tableColumn>
    <tableColumn id="5" xr3:uid="{B2B9089B-5A60-4080-AABE-F87738EC58F3}" name="ParanoidPruning" dataDxfId="10" dataCellStyle="Percent">
      <calculatedColumnFormula>Table269[[#This Row],[ParanoidPruning]]/Table269[[#This Row],[Games]]</calculatedColumnFormula>
    </tableColumn>
    <tableColumn id="4" xr3:uid="{5F87D3C5-C9A2-4633-83B0-23BB554FCB7C}" name="Random" dataDxfId="9" dataCellStyle="Percent">
      <calculatedColumnFormula>Table269[[#This Row],[Random]]/Table269[[#This Row],[Games]]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B5AEBF-13DD-4A15-9550-1329FC74BD74}" name="Table2" displayName="Table2" ref="G5:J6" totalsRowShown="0" headerRowDxfId="69">
  <autoFilter ref="G5:J6" xr:uid="{235906F3-86F4-4D3D-AA71-31599E78E974}"/>
  <tableColumns count="4">
    <tableColumn id="1" xr3:uid="{A6D486FB-E3D7-4195-9CE1-04340A537DB5}" name="Time"/>
    <tableColumn id="2" xr3:uid="{75DD7D6D-E55A-49D9-8129-2122E0041172}" name="Games"/>
    <tableColumn id="3" xr3:uid="{A3DFC0C4-01A6-4535-ADD9-E5B64C4FE15C}" name="ParanoidPruning">
      <calculatedColumnFormula>COUNTIF(Table1[Winner],I$5)</calculatedColumnFormula>
    </tableColumn>
    <tableColumn id="4" xr3:uid="{9CD64C1F-1D01-4C05-80C8-CB0435851651}" name="Random">
      <calculatedColumnFormula>COUNTIF(Table1[Winner],J$5)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C5102F3-A01A-41A8-9EC3-07DE538A0389}" name="Table371034" displayName="Table371034" ref="M10:Q11" totalsRowShown="0" headerRowDxfId="12">
  <autoFilter ref="M10:Q11" xr:uid="{6B71CE77-4D26-4757-BDE4-329219FC47F9}"/>
  <tableColumns count="5">
    <tableColumn id="1" xr3:uid="{D25C5F63-5B9B-4FA9-A4EF-F4721F504CEC}" name="Time"/>
    <tableColumn id="2" xr3:uid="{3E3A07C3-EB64-47A4-849A-6C7F33F5D7F9}" name="Games"/>
    <tableColumn id="3" xr3:uid="{A32CA2B3-1978-4900-839B-8BD639A95B1B}" name="MaxN" dataDxfId="8" dataCellStyle="Percent">
      <calculatedColumnFormula>Table3710[[#This Row],[MaxN]]/Table3710[[#This Row],[Games]]</calculatedColumnFormula>
    </tableColumn>
    <tableColumn id="5" xr3:uid="{1881BCEA-3999-4576-B623-5D4CFBC16A3F}" name="ParanoidPruning" dataDxfId="7" dataCellStyle="Percent">
      <calculatedColumnFormula>Table3710[[#This Row],[ParanoidPruning]]/Table3710[[#This Row],[Games]]</calculatedColumnFormula>
    </tableColumn>
    <tableColumn id="4" xr3:uid="{2468007F-D1BF-442D-BDAE-F61B29FCA3AF}" name="Random" dataDxfId="6" dataCellStyle="Percent">
      <calculatedColumnFormula>Table3710[[#This Row],[Random]]/Table3710[[#This Row],[Games]]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D6110B-FEFD-4572-A7AD-2D1A81861D79}" name="Table15818" displayName="Table15818" ref="B4:E24" totalsRowShown="0" headerRowDxfId="46">
  <autoFilter ref="B4:E24" xr:uid="{76658864-1AE0-45D2-A040-8E80990E0F06}"/>
  <tableColumns count="4">
    <tableColumn id="1" xr3:uid="{C8061637-5617-43B8-B76E-98062AE83F76}" name="Game No"/>
    <tableColumn id="2" xr3:uid="{29AC75DF-42E3-41D9-BCDF-1A1D93A5C4B4}" name="Winner"/>
    <tableColumn id="3" xr3:uid="{B34B29BB-9D55-4228-8A16-4DC431FEA1B7}" name="Loser"/>
    <tableColumn id="4" xr3:uid="{DA4D94E9-BE54-4057-A73C-18A6C16D97C9}" name="Time Exceed Los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F4ACFB1-2C8A-4B29-8C63-99E2A88FB3F2}" name="Table26919" displayName="Table26919" ref="G5:K6" totalsRowShown="0" headerRowDxfId="45">
  <autoFilter ref="G5:K6" xr:uid="{235906F3-86F4-4D3D-AA71-31599E78E974}"/>
  <tableColumns count="5">
    <tableColumn id="1" xr3:uid="{99CECD40-D7AF-4A82-963D-416D217625F6}" name="Time"/>
    <tableColumn id="2" xr3:uid="{61E85585-51A3-46F8-B4E1-8B2BC814CD2A}" name="Games"/>
    <tableColumn id="3" xr3:uid="{2CD22A1B-94A0-4534-B3F9-6138757DE2B4}" name="MCTS">
      <calculatedColumnFormula>COUNTIF(Table15818[Winner],I$5)</calculatedColumnFormula>
    </tableColumn>
    <tableColumn id="5" xr3:uid="{4FBE751B-3528-4114-8C2A-B300DEE22642}" name="MaxN">
      <calculatedColumnFormula>COUNTIF(Table15818[Winner],J$5)</calculatedColumnFormula>
    </tableColumn>
    <tableColumn id="4" xr3:uid="{5DC3204E-6917-427F-88EE-8861D83CC68B}" name="Random">
      <calculatedColumnFormula>COUNTIF(Table15818[Winner],K$5)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7760BBD-BB2E-4955-9062-B0C9A307138E}" name="Table371020" displayName="Table371020" ref="G10:K11" totalsRowShown="0" headerRowDxfId="44">
  <autoFilter ref="G10:K11" xr:uid="{0843FD87-4FD4-45A5-AEAD-90B923C05F03}"/>
  <tableColumns count="5">
    <tableColumn id="1" xr3:uid="{56D2166B-ABC3-4778-8C42-435C7DA87699}" name="Time"/>
    <tableColumn id="2" xr3:uid="{E2F589E7-3702-4D8D-86D4-F8F32A459484}" name="Games"/>
    <tableColumn id="3" xr3:uid="{7B1415F0-10A5-426E-A0CE-CB5014223D45}" name="MCTS">
      <calculatedColumnFormula>COUNTIF(Table15818[Loser],I$10)</calculatedColumnFormula>
    </tableColumn>
    <tableColumn id="5" xr3:uid="{091AB529-51F9-4F63-8CE4-3A491C039290}" name="MaxN">
      <calculatedColumnFormula>COUNTIF(Table15818[Loser],J$10)</calculatedColumnFormula>
    </tableColumn>
    <tableColumn id="4" xr3:uid="{BA6A6748-C380-4209-8F37-01DBDC248AE7}" name="Random">
      <calculatedColumnFormula>COUNTIF(Table15818[Loser],K$10)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95E6978-E818-4E09-8747-EB3065DA35A7}" name="Table2691921" displayName="Table2691921" ref="M5:Q6" totalsRowShown="0" headerRowDxfId="43">
  <autoFilter ref="M5:Q6" xr:uid="{FEDED8BF-7584-4C0E-A409-D079EBE07964}"/>
  <tableColumns count="5">
    <tableColumn id="1" xr3:uid="{099ABFAD-10AA-4F9A-8A48-DB3BEDBA551D}" name="Time"/>
    <tableColumn id="2" xr3:uid="{E62F6EC2-F30D-4C7F-B304-63BF6576D964}" name="Games"/>
    <tableColumn id="3" xr3:uid="{A3D7B52C-CD40-4078-A642-26110A2B4BF8}" name="MCTS" dataDxfId="41" dataCellStyle="Percent">
      <calculatedColumnFormula>Table26919[[#This Row],[MCTS]]/Table26919[[#This Row],[Games]]</calculatedColumnFormula>
    </tableColumn>
    <tableColumn id="5" xr3:uid="{9F180A14-014F-4ED8-A6A1-F96AA8114F51}" name="MaxN" dataDxfId="40" dataCellStyle="Percent">
      <calculatedColumnFormula>Table26919[[#This Row],[MaxN]]/Table26919[[#This Row],[Games]]</calculatedColumnFormula>
    </tableColumn>
    <tableColumn id="4" xr3:uid="{64E894BA-84E1-48FB-B0C1-1DE67ABE8037}" name="Random" dataDxfId="39" dataCellStyle="Percent">
      <calculatedColumnFormula>Table26919[[#This Row],[Random]]/Table26919[[#This Row],[Games]]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8FDD5EF-BF2C-4625-9F53-A932C669938D}" name="Table37102022" displayName="Table37102022" ref="M10:Q11" totalsRowShown="0" headerRowDxfId="42">
  <autoFilter ref="M10:Q11" xr:uid="{D0656642-B7EA-410A-AD27-64C2DCC9ACB9}"/>
  <tableColumns count="5">
    <tableColumn id="1" xr3:uid="{2F2A3B29-5CA8-4749-8979-B86802B8243A}" name="Time"/>
    <tableColumn id="2" xr3:uid="{8EF7E4F3-A8AE-43FC-B632-4E022F00C0EC}" name="Games"/>
    <tableColumn id="3" xr3:uid="{4D10434A-BE21-4880-81D5-736C7D719719}" name="MCTS" dataDxfId="38" dataCellStyle="Percent">
      <calculatedColumnFormula>Table371020[[#This Row],[MCTS]]/Table371020[[#This Row],[Games]]</calculatedColumnFormula>
    </tableColumn>
    <tableColumn id="5" xr3:uid="{42388B5E-278C-47B5-AE55-CE650110CA08}" name="MaxN" dataDxfId="37" dataCellStyle="Percent">
      <calculatedColumnFormula>Table371020[[#This Row],[MaxN]]/Table371020[[#This Row],[Games]]</calculatedColumnFormula>
    </tableColumn>
    <tableColumn id="4" xr3:uid="{C0046669-20F1-4A21-9A13-BB99BC27D1D0}" name="Random" dataDxfId="36" dataCellStyle="Percent">
      <calculatedColumnFormula>Table371020[[#This Row],[Random]]/Table371020[[#This Row],[Games]]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B221EA-13F6-460B-AAE4-43F17D6E0BD4}" name="Table1581823" displayName="Table1581823" ref="B4:E24" totalsRowShown="0" headerRowDxfId="35">
  <autoFilter ref="B4:E24" xr:uid="{76658864-1AE0-45D2-A040-8E80990E0F06}"/>
  <tableColumns count="4">
    <tableColumn id="1" xr3:uid="{77F55BE0-24D7-4766-A37E-16789C4E7081}" name="Game No"/>
    <tableColumn id="2" xr3:uid="{6D317462-43CF-462C-97AE-BC7527E32D8D}" name="Winner"/>
    <tableColumn id="3" xr3:uid="{5BC8B9B3-848C-433C-96E2-7270B8B347B0}" name="Loser"/>
    <tableColumn id="4" xr3:uid="{8D12FF46-FB20-44B1-BFDB-63AF8D574B99}" name="Time Exceed Los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6DBD9F8-4836-4E60-99B3-F506253188E9}" name="Table2691924" displayName="Table2691924" ref="G5:K6" totalsRowShown="0" headerRowDxfId="34">
  <autoFilter ref="G5:K6" xr:uid="{235906F3-86F4-4D3D-AA71-31599E78E974}"/>
  <tableColumns count="5">
    <tableColumn id="1" xr3:uid="{F1039BF7-3F71-4CC8-AFC0-A19C99A01D51}" name="Time"/>
    <tableColumn id="2" xr3:uid="{213E5C22-5DCC-4580-BCB0-4F85FF661903}" name="Games"/>
    <tableColumn id="3" xr3:uid="{D8E69D9C-511C-40F2-BD43-D3C1A47C241F}" name="MCTS">
      <calculatedColumnFormula>COUNTIF(Table1581823[Winner],I$5)</calculatedColumnFormula>
    </tableColumn>
    <tableColumn id="5" xr3:uid="{ACD67F63-7BA1-4CAD-B219-C9BDEF639DAB}" name="ParanoidPruning">
      <calculatedColumnFormula>COUNTIF(Table1581823[Winner],J$5)</calculatedColumnFormula>
    </tableColumn>
    <tableColumn id="4" xr3:uid="{874CD7B7-02AA-4069-A3D6-E920A3900812}" name="Random">
      <calculatedColumnFormula>COUNTIF(Table1581823[Winner],K$5)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3FA056A-597C-4B23-87ED-5DF99BEA8681}" name="Table37102025" displayName="Table37102025" ref="G10:K11" totalsRowShown="0" headerRowDxfId="33">
  <autoFilter ref="G10:K11" xr:uid="{0843FD87-4FD4-45A5-AEAD-90B923C05F03}"/>
  <tableColumns count="5">
    <tableColumn id="1" xr3:uid="{F3D732E6-621C-4665-B5A4-3CAF0783F643}" name="Time"/>
    <tableColumn id="2" xr3:uid="{9A1BFF00-D541-45F4-BF13-B45B2B02CEA5}" name="Games"/>
    <tableColumn id="3" xr3:uid="{9D6BF93E-B3ED-448A-8106-9A1B3617D273}" name="MCTS">
      <calculatedColumnFormula>COUNTIF(Table1581823[Loser],I$10)</calculatedColumnFormula>
    </tableColumn>
    <tableColumn id="5" xr3:uid="{306452A9-6EFE-4BE8-857F-86367958ED21}" name="ParanoidPruning">
      <calculatedColumnFormula>COUNTIF(Table1581823[Loser],J$10)</calculatedColumnFormula>
    </tableColumn>
    <tableColumn id="4" xr3:uid="{0FEF9E20-9612-4AB1-9510-7CA4F36526B6}" name="Random">
      <calculatedColumnFormula>COUNTIF(Table1581823[Loser],K$10)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EE0187B-96E4-4A23-B660-1EC67F480A07}" name="Table269192126" displayName="Table269192126" ref="M5:Q6" totalsRowShown="0" headerRowDxfId="32">
  <autoFilter ref="M5:Q6" xr:uid="{FEDED8BF-7584-4C0E-A409-D079EBE07964}"/>
  <tableColumns count="5">
    <tableColumn id="1" xr3:uid="{7E581A6D-2E1F-4799-9370-11E2C5813159}" name="Time"/>
    <tableColumn id="2" xr3:uid="{0A9F549E-B86B-4348-A583-8C4911071D06}" name="Games"/>
    <tableColumn id="3" xr3:uid="{6E22D306-D1A1-4C70-BC75-B708B21470F4}" name="MCTS" dataDxfId="31" dataCellStyle="Percent">
      <calculatedColumnFormula>Table2691924[[#This Row],[MCTS]]/Table2691924[[#This Row],[Games]]</calculatedColumnFormula>
    </tableColumn>
    <tableColumn id="5" xr3:uid="{AE8FBE30-663F-4AFD-91BA-B65CB24604BA}" name="ParanoidPruning" dataDxfId="30" dataCellStyle="Percent">
      <calculatedColumnFormula>Table2691924[[#This Row],[ParanoidPruning]]/Table2691924[[#This Row],[Games]]</calculatedColumnFormula>
    </tableColumn>
    <tableColumn id="4" xr3:uid="{7FD3AE7E-5125-4FE2-8ECA-69130244BDCC}" name="Random" dataDxfId="29" dataCellStyle="Percent">
      <calculatedColumnFormula>Table2691924[[#This Row],[Random]]/Table2691924[[#This Row],[Games]]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49D5F8-5B03-4634-B8B7-670FA6C954A6}" name="Table3" displayName="Table3" ref="G10:J11" totalsRowShown="0" headerRowDxfId="68">
  <autoFilter ref="G10:J11" xr:uid="{0843FD87-4FD4-45A5-AEAD-90B923C05F03}"/>
  <tableColumns count="4">
    <tableColumn id="1" xr3:uid="{714682F6-C2D3-4A03-81CB-E2F22B80674B}" name="Time"/>
    <tableColumn id="2" xr3:uid="{A4373424-AD58-4176-BB3D-56DA0D731995}" name="Games"/>
    <tableColumn id="3" xr3:uid="{52897640-C1BD-4CAE-9FEF-AD05934F9CF2}" name="ParanoidPruning">
      <calculatedColumnFormula>COUNTIF(Table1[Loser],I$10)</calculatedColumnFormula>
    </tableColumn>
    <tableColumn id="4" xr3:uid="{94FAD118-02A8-4CA8-AA52-CCC4AEF02B9E}" name="Random">
      <calculatedColumnFormula>COUNTIF(Table1[Loser],J$10)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0C8F242-505C-43EB-8384-148405D253D9}" name="Table3710202227" displayName="Table3710202227" ref="M10:Q11" totalsRowShown="0" headerRowDxfId="28">
  <autoFilter ref="M10:Q11" xr:uid="{D0656642-B7EA-410A-AD27-64C2DCC9ACB9}"/>
  <tableColumns count="5">
    <tableColumn id="1" xr3:uid="{C5D50544-832D-4F72-A1E8-CC258B051DA1}" name="Time"/>
    <tableColumn id="2" xr3:uid="{AD517C43-C0A4-4412-80F9-516A36BBE853}" name="Games"/>
    <tableColumn id="3" xr3:uid="{9553F827-16C9-4A68-95B9-39EFB48C2232}" name="MCTS" dataDxfId="27" dataCellStyle="Percent">
      <calculatedColumnFormula>Table37102025[[#This Row],[MCTS]]/Table37102025[[#This Row],[Games]]</calculatedColumnFormula>
    </tableColumn>
    <tableColumn id="5" xr3:uid="{D934BED2-9B9B-49F7-87BF-377CEF281CAC}" name="ParanoidPruning" dataDxfId="26" dataCellStyle="Percent">
      <calculatedColumnFormula>Table37102025[[#This Row],[ParanoidPruning]]/Table37102025[[#This Row],[Games]]</calculatedColumnFormula>
    </tableColumn>
    <tableColumn id="4" xr3:uid="{E1DE22CA-53A0-4306-9356-5834318AC08D}" name="Random" dataDxfId="25" dataCellStyle="Percent">
      <calculatedColumnFormula>Table37102025[[#This Row],[Random]]/Table37102025[[#This Row],[Games]]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D7E4C22-8F81-46B1-8B98-0E7107DFCA83}" name="Table158182328" displayName="Table158182328" ref="B4:E24" totalsRowShown="0" headerRowDxfId="24">
  <autoFilter ref="B4:E24" xr:uid="{76658864-1AE0-45D2-A040-8E80990E0F06}"/>
  <tableColumns count="4">
    <tableColumn id="1" xr3:uid="{64C1DF5C-2E4E-4193-81BF-1816BFF3EAD8}" name="Game No"/>
    <tableColumn id="2" xr3:uid="{B34474E7-7274-41D4-9F40-6C879C62A7D0}" name="Winner"/>
    <tableColumn id="3" xr3:uid="{A55A4080-1BE1-4A44-B848-7A6BCE84891E}" name="Loser"/>
    <tableColumn id="4" xr3:uid="{A39B4D73-CD00-475D-BA9E-0F856F987C92}" name="Time Exceed Los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FDD160C-90A5-4774-B12A-2DE9070E9C48}" name="Table269192429" displayName="Table269192429" ref="G5:K6" totalsRowShown="0" headerRowDxfId="23">
  <autoFilter ref="G5:K6" xr:uid="{235906F3-86F4-4D3D-AA71-31599E78E974}"/>
  <tableColumns count="5">
    <tableColumn id="1" xr3:uid="{8EDEE875-6F80-4871-91FA-407A5D79EBCA}" name="Time"/>
    <tableColumn id="2" xr3:uid="{16804391-7702-4C55-8D99-4E975CD2F794}" name="Games"/>
    <tableColumn id="3" xr3:uid="{30BDB995-98DA-496C-8A10-54A16CA63ED7}" name="MCTS">
      <calculatedColumnFormula>COUNTIF(Table158182328[Winner],I$5)</calculatedColumnFormula>
    </tableColumn>
    <tableColumn id="5" xr3:uid="{45D14DEA-F2A9-49B2-8395-ABDFF5F11B64}" name="ParanoidPruning">
      <calculatedColumnFormula>COUNTIF(Table158182328[Winner],J$5)</calculatedColumnFormula>
    </tableColumn>
    <tableColumn id="4" xr3:uid="{E4A57897-D07B-4471-9C6B-7E0E0DECF766}" name="MaxN">
      <calculatedColumnFormula>COUNTIF(Table158182328[Winner],K$5)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9D6B51C-9632-4A3A-AE11-D19B7C52C2B0}" name="Table3710202530" displayName="Table3710202530" ref="G10:K11" totalsRowShown="0" headerRowDxfId="22">
  <autoFilter ref="G10:K11" xr:uid="{0843FD87-4FD4-45A5-AEAD-90B923C05F03}"/>
  <tableColumns count="5">
    <tableColumn id="1" xr3:uid="{CD2D142E-FF6B-41EE-B8CF-2D7350C4EC8B}" name="Time"/>
    <tableColumn id="2" xr3:uid="{B662E323-237E-4B78-B7AE-7C62A576430A}" name="Games"/>
    <tableColumn id="3" xr3:uid="{8E72066D-11FC-4713-A04E-22E32BD60447}" name="MCTS">
      <calculatedColumnFormula>COUNTIF(Table158182328[Loser],I$10)</calculatedColumnFormula>
    </tableColumn>
    <tableColumn id="5" xr3:uid="{F1220E41-13B4-4401-A3CA-3828E9B84B68}" name="ParanoidPruning">
      <calculatedColumnFormula>COUNTIF(Table158182328[Loser],J$10)</calculatedColumnFormula>
    </tableColumn>
    <tableColumn id="4" xr3:uid="{EE3928B4-C83B-44AC-BEBF-7555C899686E}" name="MaxN">
      <calculatedColumnFormula>COUNTIF(Table158182328[Loser],K$10)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B7AAB49-713C-4E36-95C4-F0B0611603BD}" name="Table26919212631" displayName="Table26919212631" ref="M5:Q6" totalsRowShown="0" headerRowDxfId="21">
  <autoFilter ref="M5:Q6" xr:uid="{FEDED8BF-7584-4C0E-A409-D079EBE07964}"/>
  <tableColumns count="5">
    <tableColumn id="1" xr3:uid="{AF9FF62A-E31F-4183-B033-3909760E87C9}" name="Time"/>
    <tableColumn id="2" xr3:uid="{98163DB1-E005-42E5-A557-A59E0D897538}" name="Games"/>
    <tableColumn id="3" xr3:uid="{7D118647-3D8A-4D85-B5FD-133EAE8970B5}" name="MCTS" dataDxfId="20" dataCellStyle="Percent">
      <calculatedColumnFormula>Table269192429[[#This Row],[MCTS]]/Table269192429[[#This Row],[Games]]</calculatedColumnFormula>
    </tableColumn>
    <tableColumn id="5" xr3:uid="{2C76B023-BE6D-4E9A-955D-32BE69C0392F}" name="ParanoidPruning" dataDxfId="19" dataCellStyle="Percent">
      <calculatedColumnFormula>Table269192429[[#This Row],[ParanoidPruning]]/Table269192429[[#This Row],[Games]]</calculatedColumnFormula>
    </tableColumn>
    <tableColumn id="4" xr3:uid="{1AC99641-DC13-46C7-BEE6-B9AF54E2F05E}" name="MaxN" dataDxfId="18" dataCellStyle="Percent">
      <calculatedColumnFormula>Table269192429[[#This Row],[MaxN]]/Table269192429[[#This Row],[Games]]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8003732-5104-4032-98C6-47835B7F9C1B}" name="Table371020222732" displayName="Table371020222732" ref="M10:Q11" totalsRowShown="0" headerRowDxfId="17">
  <autoFilter ref="M10:Q11" xr:uid="{D0656642-B7EA-410A-AD27-64C2DCC9ACB9}"/>
  <tableColumns count="5">
    <tableColumn id="1" xr3:uid="{805A292A-7C97-42D1-85BD-B66012928D0B}" name="Time"/>
    <tableColumn id="2" xr3:uid="{F4E95F79-E8E8-46F5-9C39-15FB743742B3}" name="Games"/>
    <tableColumn id="3" xr3:uid="{980B04F6-E763-4D04-A6F9-BF08F597CA43}" name="MCTS" dataDxfId="16" dataCellStyle="Percent">
      <calculatedColumnFormula>Table3710202530[[#This Row],[MCTS]]/Table3710202530[[#This Row],[Games]]</calculatedColumnFormula>
    </tableColumn>
    <tableColumn id="5" xr3:uid="{C13DBCA0-38F8-40F1-9AA6-2D0BF9789608}" name="ParanoidPruning" dataDxfId="15" dataCellStyle="Percent">
      <calculatedColumnFormula>Table3710202530[[#This Row],[ParanoidPruning]]/Table3710202530[[#This Row],[Games]]</calculatedColumnFormula>
    </tableColumn>
    <tableColumn id="4" xr3:uid="{EC9BADD5-43ED-4721-A4A0-1A432C28DC23}" name="MaxN" dataDxfId="14" dataCellStyle="Percent">
      <calculatedColumnFormula>Table3710202530[[#This Row],[MaxN]]/Table3710202530[[#This Row],[Games]]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462CA5-BAD2-4D80-B7D7-EEF69FD10261}" name="Table214" displayName="Table214" ref="L5:O6" totalsRowShown="0" headerRowDxfId="58">
  <autoFilter ref="L5:O6" xr:uid="{BF319B78-8CDB-497B-9719-41723199636E}"/>
  <tableColumns count="4">
    <tableColumn id="1" xr3:uid="{0519FE78-C511-4C47-9B52-D49C4CFA3877}" name="Time"/>
    <tableColumn id="2" xr3:uid="{678F5DD1-B448-4454-9365-859BCAA1B6E5}" name="Games"/>
    <tableColumn id="3" xr3:uid="{B6516839-EBB8-4A80-8A17-3B0F6FF06F11}" name="ParanoidPruning" dataDxfId="57" dataCellStyle="Percent">
      <calculatedColumnFormula>Table2[[#This Row],[ParanoidPruning]]/Table2[[#This Row],[Games]]</calculatedColumnFormula>
    </tableColumn>
    <tableColumn id="4" xr3:uid="{477B032A-A206-414F-9A2D-AF41BADB1C38}" name="Random" dataDxfId="56" dataCellStyle="Percent">
      <calculatedColumnFormula>Table2[[#This Row],[Random]]/Table2[[#This Row],[Games]]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A5C373F-7127-4D24-88F9-8F2A4745A93F}" name="Table315" displayName="Table315" ref="L10:O11" totalsRowShown="0" headerRowDxfId="55">
  <autoFilter ref="L10:O11" xr:uid="{16AE5686-8C4F-4480-985F-774D977531C5}"/>
  <tableColumns count="4">
    <tableColumn id="1" xr3:uid="{893453D7-F3C0-41E3-8C59-85FF4EE8F04B}" name="Time"/>
    <tableColumn id="2" xr3:uid="{35AEAB76-7BD6-4C45-B649-390D6905870F}" name="Games"/>
    <tableColumn id="3" xr3:uid="{64CC3DB0-DEFB-4AF5-ACB1-748BC0C89DCF}" name="ParanoidPruning" dataDxfId="54" dataCellStyle="Percent">
      <calculatedColumnFormula>Table3[[#This Row],[ParanoidPruning]]/Table3[[#This Row],[Games]]</calculatedColumnFormula>
    </tableColumn>
    <tableColumn id="4" xr3:uid="{55A8E1EF-81B0-4F1E-8CB1-F984473D66A1}" name="Random" dataDxfId="53" dataCellStyle="Percent">
      <calculatedColumnFormula>Table3[[#This Row],[Random]]/Table3[[#This Row],[Games]]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B556A4-CCA8-4649-89BC-CB066E2310E2}" name="Table15" displayName="Table15" ref="B4:E24" totalsRowShown="0" headerRowDxfId="67">
  <autoFilter ref="B4:E24" xr:uid="{76658864-1AE0-45D2-A040-8E80990E0F06}"/>
  <tableColumns count="4">
    <tableColumn id="1" xr3:uid="{95CB7E20-31CB-4BC5-9132-0E31B7C7D702}" name="Game No"/>
    <tableColumn id="2" xr3:uid="{2E797371-8A8F-47D9-B66E-2C87C760E704}" name="Winner"/>
    <tableColumn id="3" xr3:uid="{E578B10D-2253-499B-BC09-B0666421A58E}" name="Loser"/>
    <tableColumn id="4" xr3:uid="{DD2D5C20-2325-4A41-BCD7-420FC3E8C086}" name="Time Exceed Los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1D48CC-265C-4528-8621-1EFCB791914A}" name="Table26" displayName="Table26" ref="G5:J6" totalsRowShown="0" headerRowDxfId="66">
  <autoFilter ref="G5:J6" xr:uid="{235906F3-86F4-4D3D-AA71-31599E78E974}"/>
  <tableColumns count="4">
    <tableColumn id="1" xr3:uid="{C57008F6-E3CC-4922-AB9C-7E7694083E1F}" name="Time"/>
    <tableColumn id="2" xr3:uid="{27104207-93B1-4D39-8C96-D879BD1E2C4D}" name="Games"/>
    <tableColumn id="3" xr3:uid="{3B6025C6-0818-4DA3-8D99-E86E4F5048BF}" name="MaxN">
      <calculatedColumnFormula>COUNTIF(Table15[Winner],I$5)</calculatedColumnFormula>
    </tableColumn>
    <tableColumn id="4" xr3:uid="{AF7D1E46-05F6-49AE-A8A4-B244BDAB920F}" name="Random">
      <calculatedColumnFormula>COUNTIF(Table15[Winner],J$5)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286170-3337-4705-9CB0-6459788EF802}" name="Table37" displayName="Table37" ref="G10:J11" totalsRowShown="0" headerRowDxfId="65">
  <autoFilter ref="G10:J11" xr:uid="{0843FD87-4FD4-45A5-AEAD-90B923C05F03}"/>
  <tableColumns count="4">
    <tableColumn id="1" xr3:uid="{9178D491-EBC1-43D5-8611-F45D25012270}" name="Time"/>
    <tableColumn id="2" xr3:uid="{978F8E68-BDA2-4651-ADA9-021889C317D9}" name="Games"/>
    <tableColumn id="3" xr3:uid="{1026E335-1934-41E4-91CA-8B77DAB59418}" name="MaxN">
      <calculatedColumnFormula>COUNTIF(Table15[Loser],I$10)</calculatedColumnFormula>
    </tableColumn>
    <tableColumn id="4" xr3:uid="{F77930F5-A076-4B65-8E8C-F7E30117773A}" name="Random">
      <calculatedColumnFormula>COUNTIF(Table15[Loser],J$10)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8EB9D33-889A-459D-A9A2-D284418BCEFD}" name="Table2635" displayName="Table2635" ref="L5:O6" totalsRowShown="0" headerRowDxfId="5">
  <autoFilter ref="L5:O6" xr:uid="{DEFBB770-9C73-447B-9EAB-CFA04C3F0C1F}"/>
  <tableColumns count="4">
    <tableColumn id="1" xr3:uid="{A83D3687-C153-49AC-96AF-AF3983FBE339}" name="Time"/>
    <tableColumn id="2" xr3:uid="{003DC718-6B0D-4BB2-BD79-7F982D73964C}" name="Games"/>
    <tableColumn id="3" xr3:uid="{594CCF84-CFCB-443A-BC16-33BB5540079F}" name="MaxN" dataDxfId="3" dataCellStyle="Percent">
      <calculatedColumnFormula>Table26[[#This Row],[MaxN]]/Table26[[#This Row],[Games]]</calculatedColumnFormula>
    </tableColumn>
    <tableColumn id="4" xr3:uid="{5E3EC289-EAB8-43E7-A55B-3F6470BB6CDE}" name="Random" dataDxfId="2" dataCellStyle="Percent">
      <calculatedColumnFormula>Table26[[#This Row],[Random]]/Table26[[#This Row],[Games]]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6CB3-CB2A-406E-B21C-25220DBB5B06}">
  <dimension ref="B2:O24"/>
  <sheetViews>
    <sheetView showGridLines="0" tabSelected="1" workbookViewId="0">
      <selection activeCell="G13" sqref="G13"/>
    </sheetView>
  </sheetViews>
  <sheetFormatPr defaultRowHeight="14.4" x14ac:dyDescent="0.3"/>
  <cols>
    <col min="2" max="2" width="11" customWidth="1"/>
    <col min="3" max="3" width="25.109375" customWidth="1"/>
    <col min="4" max="4" width="35.109375" customWidth="1"/>
    <col min="5" max="5" width="22.88671875" customWidth="1"/>
    <col min="9" max="9" width="23.33203125" customWidth="1"/>
    <col min="10" max="10" width="10" customWidth="1"/>
  </cols>
  <sheetData>
    <row r="2" spans="2:15" x14ac:dyDescent="0.3">
      <c r="B2" s="1" t="s">
        <v>13</v>
      </c>
      <c r="G2" s="1" t="s">
        <v>13</v>
      </c>
    </row>
    <row r="4" spans="2:15" x14ac:dyDescent="0.3">
      <c r="B4" s="1" t="s">
        <v>0</v>
      </c>
      <c r="C4" s="1" t="s">
        <v>1</v>
      </c>
      <c r="D4" s="1" t="s">
        <v>2</v>
      </c>
      <c r="E4" s="1" t="s">
        <v>9</v>
      </c>
      <c r="G4" s="1" t="s">
        <v>7</v>
      </c>
      <c r="L4" s="1" t="s">
        <v>15</v>
      </c>
    </row>
    <row r="5" spans="2:15" x14ac:dyDescent="0.3">
      <c r="B5">
        <v>1</v>
      </c>
      <c r="C5" t="s">
        <v>12</v>
      </c>
      <c r="D5" t="s">
        <v>3</v>
      </c>
      <c r="G5" s="1" t="s">
        <v>4</v>
      </c>
      <c r="H5" s="1" t="s">
        <v>5</v>
      </c>
      <c r="I5" s="1" t="s">
        <v>12</v>
      </c>
      <c r="J5" s="1" t="s">
        <v>3</v>
      </c>
      <c r="L5" s="1" t="s">
        <v>4</v>
      </c>
      <c r="M5" s="1" t="s">
        <v>5</v>
      </c>
      <c r="N5" s="1" t="s">
        <v>12</v>
      </c>
      <c r="O5" s="1" t="s">
        <v>3</v>
      </c>
    </row>
    <row r="6" spans="2:15" x14ac:dyDescent="0.3">
      <c r="B6">
        <v>2</v>
      </c>
      <c r="C6" t="s">
        <v>12</v>
      </c>
      <c r="D6" t="s">
        <v>3</v>
      </c>
      <c r="G6">
        <v>300</v>
      </c>
      <c r="H6">
        <v>20</v>
      </c>
      <c r="I6">
        <f>COUNTIF(Table1[Winner],I$5)</f>
        <v>11</v>
      </c>
      <c r="J6">
        <f>COUNTIF(Table1[Winner],J$5)</f>
        <v>9</v>
      </c>
      <c r="L6">
        <v>300</v>
      </c>
      <c r="M6">
        <v>20</v>
      </c>
      <c r="N6" s="2">
        <f>Table2[[#This Row],[ParanoidPruning]]/Table2[[#This Row],[Games]]</f>
        <v>0.55000000000000004</v>
      </c>
      <c r="O6" s="2">
        <f>Table2[[#This Row],[Random]]/Table2[[#This Row],[Games]]</f>
        <v>0.45</v>
      </c>
    </row>
    <row r="7" spans="2:15" x14ac:dyDescent="0.3">
      <c r="B7">
        <v>3</v>
      </c>
      <c r="C7" t="s">
        <v>12</v>
      </c>
      <c r="D7" t="s">
        <v>3</v>
      </c>
    </row>
    <row r="8" spans="2:15" x14ac:dyDescent="0.3">
      <c r="B8">
        <v>4</v>
      </c>
      <c r="C8" t="s">
        <v>3</v>
      </c>
      <c r="D8" t="s">
        <v>12</v>
      </c>
    </row>
    <row r="9" spans="2:15" x14ac:dyDescent="0.3">
      <c r="B9">
        <v>5</v>
      </c>
      <c r="C9" t="s">
        <v>12</v>
      </c>
      <c r="D9" t="s">
        <v>3</v>
      </c>
      <c r="G9" s="1" t="s">
        <v>6</v>
      </c>
      <c r="L9" s="1" t="s">
        <v>16</v>
      </c>
    </row>
    <row r="10" spans="2:15" x14ac:dyDescent="0.3">
      <c r="B10">
        <v>6</v>
      </c>
      <c r="C10" t="s">
        <v>3</v>
      </c>
      <c r="D10" t="s">
        <v>12</v>
      </c>
      <c r="G10" s="1" t="s">
        <v>4</v>
      </c>
      <c r="H10" s="1" t="s">
        <v>5</v>
      </c>
      <c r="I10" s="1" t="s">
        <v>12</v>
      </c>
      <c r="J10" s="1" t="s">
        <v>3</v>
      </c>
      <c r="L10" s="1" t="s">
        <v>4</v>
      </c>
      <c r="M10" s="1" t="s">
        <v>5</v>
      </c>
      <c r="N10" s="1" t="s">
        <v>12</v>
      </c>
      <c r="O10" s="1" t="s">
        <v>3</v>
      </c>
    </row>
    <row r="11" spans="2:15" x14ac:dyDescent="0.3">
      <c r="B11">
        <v>7</v>
      </c>
      <c r="C11" t="s">
        <v>3</v>
      </c>
      <c r="D11" t="s">
        <v>3</v>
      </c>
      <c r="G11">
        <v>300</v>
      </c>
      <c r="H11">
        <v>20</v>
      </c>
      <c r="I11">
        <f>COUNTIF(Table1[Loser],I$10)</f>
        <v>4</v>
      </c>
      <c r="J11">
        <f>COUNTIF(Table1[Loser],J$10)</f>
        <v>16</v>
      </c>
      <c r="L11">
        <v>300</v>
      </c>
      <c r="M11">
        <v>20</v>
      </c>
      <c r="N11" s="2">
        <f>Table3[[#This Row],[ParanoidPruning]]/Table3[[#This Row],[Games]]</f>
        <v>0.2</v>
      </c>
      <c r="O11" s="2">
        <f>Table3[[#This Row],[Random]]/Table3[[#This Row],[Games]]</f>
        <v>0.8</v>
      </c>
    </row>
    <row r="12" spans="2:15" x14ac:dyDescent="0.3">
      <c r="B12">
        <v>8</v>
      </c>
      <c r="C12" t="s">
        <v>3</v>
      </c>
      <c r="D12" t="s">
        <v>3</v>
      </c>
    </row>
    <row r="13" spans="2:15" x14ac:dyDescent="0.3">
      <c r="B13">
        <v>9</v>
      </c>
      <c r="C13" t="s">
        <v>12</v>
      </c>
      <c r="D13" t="s">
        <v>3</v>
      </c>
    </row>
    <row r="14" spans="2:15" x14ac:dyDescent="0.3">
      <c r="B14">
        <v>10</v>
      </c>
      <c r="C14" t="s">
        <v>12</v>
      </c>
      <c r="D14" t="s">
        <v>3</v>
      </c>
    </row>
    <row r="15" spans="2:15" x14ac:dyDescent="0.3">
      <c r="B15">
        <v>11</v>
      </c>
      <c r="C15" t="s">
        <v>3</v>
      </c>
      <c r="D15" t="s">
        <v>3</v>
      </c>
    </row>
    <row r="16" spans="2:15" x14ac:dyDescent="0.3">
      <c r="B16">
        <v>12</v>
      </c>
      <c r="C16" t="s">
        <v>12</v>
      </c>
      <c r="D16" t="s">
        <v>3</v>
      </c>
    </row>
    <row r="17" spans="2:4" x14ac:dyDescent="0.3">
      <c r="B17">
        <v>13</v>
      </c>
      <c r="C17" t="s">
        <v>12</v>
      </c>
      <c r="D17" t="s">
        <v>3</v>
      </c>
    </row>
    <row r="18" spans="2:4" x14ac:dyDescent="0.3">
      <c r="B18">
        <v>14</v>
      </c>
      <c r="C18" t="s">
        <v>12</v>
      </c>
      <c r="D18" t="s">
        <v>3</v>
      </c>
    </row>
    <row r="19" spans="2:4" x14ac:dyDescent="0.3">
      <c r="B19">
        <v>15</v>
      </c>
      <c r="C19" t="s">
        <v>12</v>
      </c>
      <c r="D19" t="s">
        <v>3</v>
      </c>
    </row>
    <row r="20" spans="2:4" x14ac:dyDescent="0.3">
      <c r="B20">
        <v>16</v>
      </c>
      <c r="C20" t="s">
        <v>3</v>
      </c>
      <c r="D20" t="s">
        <v>12</v>
      </c>
    </row>
    <row r="21" spans="2:4" x14ac:dyDescent="0.3">
      <c r="B21">
        <v>17</v>
      </c>
      <c r="C21" t="s">
        <v>3</v>
      </c>
      <c r="D21" t="s">
        <v>12</v>
      </c>
    </row>
    <row r="22" spans="2:4" x14ac:dyDescent="0.3">
      <c r="B22">
        <v>18</v>
      </c>
      <c r="C22" t="s">
        <v>12</v>
      </c>
      <c r="D22" t="s">
        <v>3</v>
      </c>
    </row>
    <row r="23" spans="2:4" x14ac:dyDescent="0.3">
      <c r="B23">
        <v>19</v>
      </c>
      <c r="C23" t="s">
        <v>3</v>
      </c>
      <c r="D23" t="s">
        <v>3</v>
      </c>
    </row>
    <row r="24" spans="2:4" x14ac:dyDescent="0.3">
      <c r="B24">
        <v>20</v>
      </c>
      <c r="C24" t="s">
        <v>3</v>
      </c>
      <c r="D24" t="s">
        <v>3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1C45-CC4B-4A2A-8A94-847CD9B21355}">
  <dimension ref="B2:O24"/>
  <sheetViews>
    <sheetView showGridLines="0" workbookViewId="0">
      <selection activeCell="K17" sqref="K17"/>
    </sheetView>
  </sheetViews>
  <sheetFormatPr defaultRowHeight="14.4" x14ac:dyDescent="0.3"/>
  <cols>
    <col min="2" max="2" width="11" customWidth="1"/>
    <col min="3" max="3" width="25.109375" customWidth="1"/>
    <col min="4" max="4" width="35.109375" customWidth="1"/>
    <col min="5" max="5" width="27" customWidth="1"/>
    <col min="9" max="9" width="21.21875" customWidth="1"/>
    <col min="10" max="10" width="10" customWidth="1"/>
  </cols>
  <sheetData>
    <row r="2" spans="2:15" x14ac:dyDescent="0.3">
      <c r="B2" s="1" t="s">
        <v>10</v>
      </c>
      <c r="G2" s="1" t="s">
        <v>10</v>
      </c>
    </row>
    <row r="4" spans="2:15" x14ac:dyDescent="0.3">
      <c r="B4" s="1" t="s">
        <v>0</v>
      </c>
      <c r="C4" s="1" t="s">
        <v>1</v>
      </c>
      <c r="D4" s="1" t="s">
        <v>2</v>
      </c>
      <c r="E4" s="1" t="s">
        <v>9</v>
      </c>
      <c r="G4" s="1" t="s">
        <v>7</v>
      </c>
      <c r="L4" s="1" t="s">
        <v>7</v>
      </c>
    </row>
    <row r="5" spans="2:15" x14ac:dyDescent="0.3">
      <c r="B5">
        <v>1</v>
      </c>
      <c r="C5" t="s">
        <v>3</v>
      </c>
      <c r="D5" t="s">
        <v>8</v>
      </c>
      <c r="G5" s="1" t="s">
        <v>4</v>
      </c>
      <c r="H5" s="1" t="s">
        <v>5</v>
      </c>
      <c r="I5" s="1" t="s">
        <v>8</v>
      </c>
      <c r="J5" s="1" t="s">
        <v>3</v>
      </c>
      <c r="L5" s="1" t="s">
        <v>4</v>
      </c>
      <c r="M5" s="1" t="s">
        <v>5</v>
      </c>
      <c r="N5" s="1" t="s">
        <v>8</v>
      </c>
      <c r="O5" s="1" t="s">
        <v>3</v>
      </c>
    </row>
    <row r="6" spans="2:15" x14ac:dyDescent="0.3">
      <c r="B6">
        <v>2</v>
      </c>
      <c r="C6" t="s">
        <v>8</v>
      </c>
      <c r="D6" t="s">
        <v>3</v>
      </c>
      <c r="G6">
        <v>300</v>
      </c>
      <c r="H6">
        <v>20</v>
      </c>
      <c r="I6">
        <f>COUNTIF(Table15[Winner],I$5)</f>
        <v>10</v>
      </c>
      <c r="J6">
        <f>COUNTIF(Table15[Winner],J$5)</f>
        <v>10</v>
      </c>
      <c r="L6">
        <v>300</v>
      </c>
      <c r="M6">
        <v>20</v>
      </c>
      <c r="N6" s="2">
        <f>Table26[[#This Row],[MaxN]]/Table26[[#This Row],[Games]]</f>
        <v>0.5</v>
      </c>
      <c r="O6" s="2">
        <f>Table26[[#This Row],[Random]]/Table26[[#This Row],[Games]]</f>
        <v>0.5</v>
      </c>
    </row>
    <row r="7" spans="2:15" x14ac:dyDescent="0.3">
      <c r="B7">
        <v>3</v>
      </c>
      <c r="C7" t="s">
        <v>8</v>
      </c>
      <c r="D7" t="s">
        <v>3</v>
      </c>
      <c r="N7" s="2"/>
      <c r="O7" s="2"/>
    </row>
    <row r="8" spans="2:15" x14ac:dyDescent="0.3">
      <c r="B8">
        <v>4</v>
      </c>
      <c r="C8" t="s">
        <v>3</v>
      </c>
      <c r="D8" t="s">
        <v>3</v>
      </c>
      <c r="N8" s="2"/>
      <c r="O8" s="2"/>
    </row>
    <row r="9" spans="2:15" x14ac:dyDescent="0.3">
      <c r="B9">
        <v>5</v>
      </c>
      <c r="C9" t="s">
        <v>3</v>
      </c>
      <c r="D9" t="s">
        <v>3</v>
      </c>
      <c r="G9" s="1" t="s">
        <v>6</v>
      </c>
      <c r="L9" s="1" t="s">
        <v>6</v>
      </c>
      <c r="N9" s="2"/>
      <c r="O9" s="2"/>
    </row>
    <row r="10" spans="2:15" x14ac:dyDescent="0.3">
      <c r="B10">
        <v>6</v>
      </c>
      <c r="C10" t="s">
        <v>8</v>
      </c>
      <c r="D10" t="s">
        <v>3</v>
      </c>
      <c r="G10" s="1" t="s">
        <v>4</v>
      </c>
      <c r="H10" s="1" t="s">
        <v>5</v>
      </c>
      <c r="I10" s="1" t="s">
        <v>8</v>
      </c>
      <c r="J10" s="1" t="s">
        <v>3</v>
      </c>
      <c r="L10" s="1" t="s">
        <v>4</v>
      </c>
      <c r="M10" s="1" t="s">
        <v>5</v>
      </c>
      <c r="N10" s="3" t="s">
        <v>8</v>
      </c>
      <c r="O10" s="3" t="s">
        <v>3</v>
      </c>
    </row>
    <row r="11" spans="2:15" x14ac:dyDescent="0.3">
      <c r="B11">
        <v>7</v>
      </c>
      <c r="C11" t="s">
        <v>3</v>
      </c>
      <c r="D11" t="s">
        <v>3</v>
      </c>
      <c r="G11">
        <v>300</v>
      </c>
      <c r="H11">
        <v>20</v>
      </c>
      <c r="I11">
        <f>COUNTIF(Table15[Loser],I$10)</f>
        <v>4</v>
      </c>
      <c r="J11">
        <f>COUNTIF(Table15[Loser],J$10)</f>
        <v>16</v>
      </c>
      <c r="L11">
        <v>300</v>
      </c>
      <c r="M11">
        <v>20</v>
      </c>
      <c r="N11" s="2">
        <f>Table37[[#This Row],[MaxN]]/Table37[[#This Row],[Games]]</f>
        <v>0.2</v>
      </c>
      <c r="O11" s="2">
        <f>Table37[[#This Row],[Random]]/Table37[[#This Row],[Games]]</f>
        <v>0.8</v>
      </c>
    </row>
    <row r="12" spans="2:15" x14ac:dyDescent="0.3">
      <c r="B12">
        <v>8</v>
      </c>
      <c r="C12" t="s">
        <v>8</v>
      </c>
      <c r="D12" t="s">
        <v>3</v>
      </c>
    </row>
    <row r="13" spans="2:15" x14ac:dyDescent="0.3">
      <c r="B13">
        <v>9</v>
      </c>
      <c r="C13" t="s">
        <v>8</v>
      </c>
      <c r="D13" t="s">
        <v>3</v>
      </c>
    </row>
    <row r="14" spans="2:15" x14ac:dyDescent="0.3">
      <c r="B14">
        <v>10</v>
      </c>
      <c r="C14" t="s">
        <v>3</v>
      </c>
      <c r="D14" t="s">
        <v>8</v>
      </c>
      <c r="E14" t="b">
        <v>1</v>
      </c>
    </row>
    <row r="15" spans="2:15" x14ac:dyDescent="0.3">
      <c r="B15">
        <v>11</v>
      </c>
      <c r="C15" t="s">
        <v>3</v>
      </c>
      <c r="D15" t="s">
        <v>8</v>
      </c>
    </row>
    <row r="16" spans="2:15" x14ac:dyDescent="0.3">
      <c r="B16">
        <v>12</v>
      </c>
      <c r="C16" t="s">
        <v>3</v>
      </c>
      <c r="D16" t="s">
        <v>3</v>
      </c>
    </row>
    <row r="17" spans="2:4" x14ac:dyDescent="0.3">
      <c r="B17">
        <v>13</v>
      </c>
      <c r="C17" t="s">
        <v>8</v>
      </c>
      <c r="D17" t="s">
        <v>3</v>
      </c>
    </row>
    <row r="18" spans="2:4" x14ac:dyDescent="0.3">
      <c r="B18">
        <v>14</v>
      </c>
      <c r="C18" t="s">
        <v>3</v>
      </c>
      <c r="D18" t="s">
        <v>8</v>
      </c>
    </row>
    <row r="19" spans="2:4" x14ac:dyDescent="0.3">
      <c r="B19">
        <v>15</v>
      </c>
      <c r="C19" t="s">
        <v>3</v>
      </c>
      <c r="D19" t="s">
        <v>3</v>
      </c>
    </row>
    <row r="20" spans="2:4" x14ac:dyDescent="0.3">
      <c r="B20">
        <v>16</v>
      </c>
      <c r="C20" t="s">
        <v>8</v>
      </c>
      <c r="D20" t="s">
        <v>3</v>
      </c>
    </row>
    <row r="21" spans="2:4" x14ac:dyDescent="0.3">
      <c r="B21">
        <v>17</v>
      </c>
      <c r="C21" t="s">
        <v>8</v>
      </c>
      <c r="D21" t="s">
        <v>3</v>
      </c>
    </row>
    <row r="22" spans="2:4" x14ac:dyDescent="0.3">
      <c r="B22">
        <v>18</v>
      </c>
      <c r="C22" t="s">
        <v>3</v>
      </c>
      <c r="D22" t="s">
        <v>3</v>
      </c>
    </row>
    <row r="23" spans="2:4" x14ac:dyDescent="0.3">
      <c r="B23">
        <v>19</v>
      </c>
      <c r="C23" t="s">
        <v>8</v>
      </c>
      <c r="D23" t="s">
        <v>3</v>
      </c>
    </row>
    <row r="24" spans="2:4" x14ac:dyDescent="0.3">
      <c r="B24">
        <v>20</v>
      </c>
      <c r="C24" t="s">
        <v>8</v>
      </c>
      <c r="D24" t="s">
        <v>3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0F34-334C-4D53-A987-835C3A6453F9}">
  <dimension ref="B2:O24"/>
  <sheetViews>
    <sheetView showGridLines="0" workbookViewId="0">
      <selection activeCell="I18" sqref="I18"/>
    </sheetView>
  </sheetViews>
  <sheetFormatPr defaultRowHeight="14.4" x14ac:dyDescent="0.3"/>
  <cols>
    <col min="2" max="2" width="11" customWidth="1"/>
    <col min="3" max="3" width="25.109375" customWidth="1"/>
    <col min="4" max="4" width="35.109375" customWidth="1"/>
    <col min="5" max="5" width="27" customWidth="1"/>
    <col min="9" max="9" width="21.21875" customWidth="1"/>
    <col min="10" max="10" width="10" customWidth="1"/>
    <col min="14" max="14" width="17.6640625" bestFit="1" customWidth="1"/>
    <col min="15" max="15" width="10.33203125" bestFit="1" customWidth="1"/>
  </cols>
  <sheetData>
    <row r="2" spans="2:15" x14ac:dyDescent="0.3">
      <c r="B2" s="1" t="s">
        <v>14</v>
      </c>
      <c r="G2" s="1" t="s">
        <v>18</v>
      </c>
      <c r="L2" s="1" t="s">
        <v>18</v>
      </c>
    </row>
    <row r="4" spans="2:15" x14ac:dyDescent="0.3">
      <c r="B4" s="1" t="s">
        <v>0</v>
      </c>
      <c r="C4" s="1" t="s">
        <v>1</v>
      </c>
      <c r="D4" s="1" t="s">
        <v>2</v>
      </c>
      <c r="E4" s="1" t="s">
        <v>9</v>
      </c>
      <c r="G4" s="1" t="s">
        <v>7</v>
      </c>
      <c r="L4" s="1" t="s">
        <v>15</v>
      </c>
    </row>
    <row r="5" spans="2:15" x14ac:dyDescent="0.3">
      <c r="B5">
        <v>1</v>
      </c>
      <c r="C5" t="s">
        <v>17</v>
      </c>
      <c r="D5" t="s">
        <v>3</v>
      </c>
      <c r="G5" s="1" t="s">
        <v>4</v>
      </c>
      <c r="H5" s="1" t="s">
        <v>5</v>
      </c>
      <c r="I5" s="1" t="s">
        <v>17</v>
      </c>
      <c r="J5" s="1" t="s">
        <v>3</v>
      </c>
      <c r="L5" s="1" t="s">
        <v>4</v>
      </c>
      <c r="M5" s="1" t="s">
        <v>5</v>
      </c>
      <c r="N5" s="1" t="s">
        <v>17</v>
      </c>
      <c r="O5" s="1" t="s">
        <v>3</v>
      </c>
    </row>
    <row r="6" spans="2:15" x14ac:dyDescent="0.3">
      <c r="B6">
        <v>2</v>
      </c>
      <c r="C6" t="s">
        <v>17</v>
      </c>
      <c r="D6" t="s">
        <v>3</v>
      </c>
      <c r="G6">
        <v>300</v>
      </c>
      <c r="H6">
        <v>20</v>
      </c>
      <c r="I6">
        <f>COUNTIF(Table1511[Winner],I$5)</f>
        <v>17</v>
      </c>
      <c r="J6">
        <f>COUNTIF(Table1511[Winner],J$5)</f>
        <v>3</v>
      </c>
      <c r="L6">
        <v>300</v>
      </c>
      <c r="M6">
        <v>20</v>
      </c>
      <c r="N6" s="2">
        <f>Table2612[[#This Row],[MCTS]]/Table2612[[#This Row],[Games]]</f>
        <v>0.85</v>
      </c>
      <c r="O6" s="2">
        <f>Table2612[[#This Row],[Random]]/Table2612[[#This Row],[Games]]</f>
        <v>0.15</v>
      </c>
    </row>
    <row r="7" spans="2:15" x14ac:dyDescent="0.3">
      <c r="B7">
        <v>3</v>
      </c>
      <c r="C7" t="s">
        <v>17</v>
      </c>
      <c r="D7" t="s">
        <v>3</v>
      </c>
    </row>
    <row r="8" spans="2:15" x14ac:dyDescent="0.3">
      <c r="B8">
        <v>4</v>
      </c>
      <c r="C8" t="s">
        <v>17</v>
      </c>
      <c r="D8" t="s">
        <v>3</v>
      </c>
    </row>
    <row r="9" spans="2:15" x14ac:dyDescent="0.3">
      <c r="B9">
        <v>5</v>
      </c>
      <c r="C9" t="s">
        <v>3</v>
      </c>
      <c r="D9" t="s">
        <v>3</v>
      </c>
      <c r="G9" s="1" t="s">
        <v>6</v>
      </c>
      <c r="L9" s="1" t="s">
        <v>16</v>
      </c>
    </row>
    <row r="10" spans="2:15" x14ac:dyDescent="0.3">
      <c r="B10">
        <v>6</v>
      </c>
      <c r="C10" t="s">
        <v>17</v>
      </c>
      <c r="D10" t="s">
        <v>3</v>
      </c>
      <c r="G10" s="1" t="s">
        <v>4</v>
      </c>
      <c r="H10" s="1" t="s">
        <v>5</v>
      </c>
      <c r="I10" s="1" t="s">
        <v>17</v>
      </c>
      <c r="J10" s="1" t="s">
        <v>3</v>
      </c>
      <c r="L10" s="1" t="s">
        <v>4</v>
      </c>
      <c r="M10" s="1" t="s">
        <v>5</v>
      </c>
      <c r="N10" s="1" t="s">
        <v>17</v>
      </c>
      <c r="O10" s="1" t="s">
        <v>3</v>
      </c>
    </row>
    <row r="11" spans="2:15" x14ac:dyDescent="0.3">
      <c r="B11">
        <v>7</v>
      </c>
      <c r="C11" t="s">
        <v>17</v>
      </c>
      <c r="D11" t="s">
        <v>3</v>
      </c>
      <c r="G11">
        <v>300</v>
      </c>
      <c r="H11">
        <v>20</v>
      </c>
      <c r="I11">
        <f>COUNTIF(Table1511[Loser],I$10)</f>
        <v>2</v>
      </c>
      <c r="J11">
        <f>COUNTIF(Table1511[Loser],J$10)</f>
        <v>18</v>
      </c>
      <c r="L11">
        <v>300</v>
      </c>
      <c r="M11">
        <v>20</v>
      </c>
      <c r="N11" s="2">
        <f>Table3713[[#This Row],[MCTS]]/Table3713[[#This Row],[Games]]</f>
        <v>0.1</v>
      </c>
      <c r="O11" s="2">
        <f>Table3713[[#This Row],[Random]]/Table3713[[#This Row],[Games]]</f>
        <v>0.9</v>
      </c>
    </row>
    <row r="12" spans="2:15" x14ac:dyDescent="0.3">
      <c r="B12">
        <v>8</v>
      </c>
      <c r="C12" t="s">
        <v>3</v>
      </c>
      <c r="D12" t="s">
        <v>17</v>
      </c>
    </row>
    <row r="13" spans="2:15" x14ac:dyDescent="0.3">
      <c r="B13">
        <v>9</v>
      </c>
      <c r="C13" t="s">
        <v>17</v>
      </c>
      <c r="D13" t="s">
        <v>3</v>
      </c>
    </row>
    <row r="14" spans="2:15" x14ac:dyDescent="0.3">
      <c r="B14">
        <v>10</v>
      </c>
      <c r="C14" t="s">
        <v>17</v>
      </c>
      <c r="D14" t="s">
        <v>3</v>
      </c>
    </row>
    <row r="15" spans="2:15" x14ac:dyDescent="0.3">
      <c r="B15">
        <v>11</v>
      </c>
      <c r="C15" t="s">
        <v>17</v>
      </c>
      <c r="D15" t="s">
        <v>3</v>
      </c>
    </row>
    <row r="16" spans="2:15" x14ac:dyDescent="0.3">
      <c r="B16">
        <v>12</v>
      </c>
      <c r="C16" t="s">
        <v>17</v>
      </c>
      <c r="D16" t="s">
        <v>3</v>
      </c>
    </row>
    <row r="17" spans="2:4" x14ac:dyDescent="0.3">
      <c r="B17">
        <v>13</v>
      </c>
      <c r="C17" t="s">
        <v>17</v>
      </c>
      <c r="D17" t="s">
        <v>3</v>
      </c>
    </row>
    <row r="18" spans="2:4" x14ac:dyDescent="0.3">
      <c r="B18">
        <v>14</v>
      </c>
      <c r="C18" t="s">
        <v>17</v>
      </c>
      <c r="D18" t="s">
        <v>3</v>
      </c>
    </row>
    <row r="19" spans="2:4" x14ac:dyDescent="0.3">
      <c r="B19">
        <v>15</v>
      </c>
      <c r="C19" t="s">
        <v>17</v>
      </c>
      <c r="D19" t="s">
        <v>3</v>
      </c>
    </row>
    <row r="20" spans="2:4" x14ac:dyDescent="0.3">
      <c r="B20">
        <v>16</v>
      </c>
      <c r="C20" t="s">
        <v>3</v>
      </c>
      <c r="D20" t="s">
        <v>17</v>
      </c>
    </row>
    <row r="21" spans="2:4" x14ac:dyDescent="0.3">
      <c r="B21">
        <v>17</v>
      </c>
      <c r="C21" t="s">
        <v>17</v>
      </c>
      <c r="D21" t="s">
        <v>3</v>
      </c>
    </row>
    <row r="22" spans="2:4" x14ac:dyDescent="0.3">
      <c r="B22">
        <v>18</v>
      </c>
      <c r="C22" t="s">
        <v>17</v>
      </c>
      <c r="D22" t="s">
        <v>3</v>
      </c>
    </row>
    <row r="23" spans="2:4" x14ac:dyDescent="0.3">
      <c r="B23">
        <v>19</v>
      </c>
      <c r="C23" t="s">
        <v>17</v>
      </c>
      <c r="D23" t="s">
        <v>3</v>
      </c>
    </row>
    <row r="24" spans="2:4" x14ac:dyDescent="0.3">
      <c r="B24">
        <v>20</v>
      </c>
      <c r="C24" t="s">
        <v>17</v>
      </c>
      <c r="D24" t="s">
        <v>3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5422-B418-4FDB-97CD-11C1B4D31353}">
  <dimension ref="B2:Q24"/>
  <sheetViews>
    <sheetView showGridLines="0" workbookViewId="0">
      <selection activeCell="I15" sqref="I15"/>
    </sheetView>
  </sheetViews>
  <sheetFormatPr defaultRowHeight="14.4" x14ac:dyDescent="0.3"/>
  <cols>
    <col min="2" max="2" width="11" customWidth="1"/>
    <col min="3" max="3" width="25.109375" customWidth="1"/>
    <col min="4" max="4" width="35.109375" customWidth="1"/>
    <col min="5" max="5" width="27" customWidth="1"/>
    <col min="9" max="9" width="12.6640625" customWidth="1"/>
    <col min="10" max="10" width="17.6640625" bestFit="1" customWidth="1"/>
    <col min="11" max="11" width="10.33203125" bestFit="1" customWidth="1"/>
  </cols>
  <sheetData>
    <row r="2" spans="2:17" x14ac:dyDescent="0.3">
      <c r="B2" s="1" t="s">
        <v>11</v>
      </c>
      <c r="G2" s="1" t="s">
        <v>11</v>
      </c>
    </row>
    <row r="4" spans="2:17" x14ac:dyDescent="0.3">
      <c r="B4" s="1" t="s">
        <v>0</v>
      </c>
      <c r="C4" s="1" t="s">
        <v>1</v>
      </c>
      <c r="D4" s="1" t="s">
        <v>2</v>
      </c>
      <c r="E4" s="1" t="s">
        <v>9</v>
      </c>
      <c r="G4" s="1" t="s">
        <v>7</v>
      </c>
      <c r="M4" s="1" t="s">
        <v>7</v>
      </c>
    </row>
    <row r="5" spans="2:17" x14ac:dyDescent="0.3">
      <c r="B5">
        <v>1</v>
      </c>
      <c r="C5" t="s">
        <v>12</v>
      </c>
      <c r="D5" t="s">
        <v>3</v>
      </c>
      <c r="G5" s="1" t="s">
        <v>4</v>
      </c>
      <c r="H5" s="1" t="s">
        <v>5</v>
      </c>
      <c r="I5" s="1" t="s">
        <v>8</v>
      </c>
      <c r="J5" s="1" t="s">
        <v>12</v>
      </c>
      <c r="K5" s="1" t="s">
        <v>3</v>
      </c>
      <c r="M5" s="1" t="s">
        <v>4</v>
      </c>
      <c r="N5" s="1" t="s">
        <v>5</v>
      </c>
      <c r="O5" s="1" t="s">
        <v>8</v>
      </c>
      <c r="P5" s="1" t="s">
        <v>12</v>
      </c>
      <c r="Q5" s="1" t="s">
        <v>3</v>
      </c>
    </row>
    <row r="6" spans="2:17" x14ac:dyDescent="0.3">
      <c r="B6">
        <v>2</v>
      </c>
      <c r="C6" t="s">
        <v>8</v>
      </c>
      <c r="D6" t="s">
        <v>3</v>
      </c>
      <c r="G6">
        <v>300</v>
      </c>
      <c r="H6">
        <v>20</v>
      </c>
      <c r="I6">
        <f>COUNTIF(Table158[Winner],I$5)</f>
        <v>4</v>
      </c>
      <c r="J6">
        <f>COUNTIF(Table158[Winner],J$5)</f>
        <v>6</v>
      </c>
      <c r="K6">
        <f>COUNTIF(Table158[Winner],K$5)</f>
        <v>10</v>
      </c>
      <c r="M6">
        <v>300</v>
      </c>
      <c r="N6">
        <v>20</v>
      </c>
      <c r="O6" s="2">
        <f>Table269[[#This Row],[MaxN]]/Table269[[#This Row],[Games]]</f>
        <v>0.2</v>
      </c>
      <c r="P6" s="2">
        <f>Table269[[#This Row],[ParanoidPruning]]/Table269[[#This Row],[Games]]</f>
        <v>0.3</v>
      </c>
      <c r="Q6" s="2">
        <f>Table269[[#This Row],[Random]]/Table269[[#This Row],[Games]]</f>
        <v>0.5</v>
      </c>
    </row>
    <row r="7" spans="2:17" x14ac:dyDescent="0.3">
      <c r="B7">
        <v>3</v>
      </c>
      <c r="C7" t="s">
        <v>3</v>
      </c>
      <c r="D7" t="s">
        <v>8</v>
      </c>
      <c r="O7" s="2"/>
      <c r="P7" s="2"/>
      <c r="Q7" s="2"/>
    </row>
    <row r="8" spans="2:17" x14ac:dyDescent="0.3">
      <c r="B8">
        <v>4</v>
      </c>
      <c r="C8" t="s">
        <v>3</v>
      </c>
      <c r="D8" t="s">
        <v>8</v>
      </c>
      <c r="O8" s="2"/>
      <c r="P8" s="2"/>
      <c r="Q8" s="2"/>
    </row>
    <row r="9" spans="2:17" x14ac:dyDescent="0.3">
      <c r="B9">
        <v>5</v>
      </c>
      <c r="C9" t="s">
        <v>12</v>
      </c>
      <c r="D9" t="s">
        <v>3</v>
      </c>
      <c r="G9" s="1" t="s">
        <v>6</v>
      </c>
      <c r="M9" s="1" t="s">
        <v>6</v>
      </c>
      <c r="O9" s="2"/>
      <c r="P9" s="2"/>
      <c r="Q9" s="2"/>
    </row>
    <row r="10" spans="2:17" x14ac:dyDescent="0.3">
      <c r="B10">
        <v>6</v>
      </c>
      <c r="C10" t="s">
        <v>8</v>
      </c>
      <c r="D10" t="s">
        <v>3</v>
      </c>
      <c r="G10" s="1" t="s">
        <v>4</v>
      </c>
      <c r="H10" s="1" t="s">
        <v>5</v>
      </c>
      <c r="I10" s="1" t="s">
        <v>8</v>
      </c>
      <c r="J10" s="1" t="s">
        <v>12</v>
      </c>
      <c r="K10" s="1" t="s">
        <v>3</v>
      </c>
      <c r="M10" s="1" t="s">
        <v>4</v>
      </c>
      <c r="N10" s="1" t="s">
        <v>5</v>
      </c>
      <c r="O10" s="3" t="s">
        <v>8</v>
      </c>
      <c r="P10" s="3" t="s">
        <v>12</v>
      </c>
      <c r="Q10" s="3" t="s">
        <v>3</v>
      </c>
    </row>
    <row r="11" spans="2:17" x14ac:dyDescent="0.3">
      <c r="B11">
        <v>7</v>
      </c>
      <c r="C11" t="s">
        <v>3</v>
      </c>
      <c r="D11" t="s">
        <v>12</v>
      </c>
      <c r="G11">
        <v>300</v>
      </c>
      <c r="H11">
        <v>20</v>
      </c>
      <c r="I11">
        <f>COUNTIF(Table158[Loser],I$10)</f>
        <v>4</v>
      </c>
      <c r="J11">
        <f>COUNTIF(Table158[Loser],J$10)</f>
        <v>6</v>
      </c>
      <c r="K11">
        <f>COUNTIF(Table158[Loser],K$10)</f>
        <v>10</v>
      </c>
      <c r="M11">
        <v>300</v>
      </c>
      <c r="N11">
        <v>20</v>
      </c>
      <c r="O11" s="2">
        <f>Table3710[[#This Row],[MaxN]]/Table3710[[#This Row],[Games]]</f>
        <v>0.2</v>
      </c>
      <c r="P11" s="2">
        <f>Table3710[[#This Row],[ParanoidPruning]]/Table3710[[#This Row],[Games]]</f>
        <v>0.3</v>
      </c>
      <c r="Q11" s="2">
        <f>Table3710[[#This Row],[Random]]/Table3710[[#This Row],[Games]]</f>
        <v>0.5</v>
      </c>
    </row>
    <row r="12" spans="2:17" x14ac:dyDescent="0.3">
      <c r="B12">
        <v>8</v>
      </c>
      <c r="C12" t="s">
        <v>8</v>
      </c>
      <c r="D12" t="s">
        <v>3</v>
      </c>
    </row>
    <row r="13" spans="2:17" x14ac:dyDescent="0.3">
      <c r="B13">
        <v>9</v>
      </c>
      <c r="C13" t="s">
        <v>12</v>
      </c>
      <c r="D13" t="s">
        <v>3</v>
      </c>
    </row>
    <row r="14" spans="2:17" x14ac:dyDescent="0.3">
      <c r="B14">
        <v>10</v>
      </c>
      <c r="C14" t="s">
        <v>3</v>
      </c>
      <c r="D14" t="s">
        <v>12</v>
      </c>
    </row>
    <row r="15" spans="2:17" x14ac:dyDescent="0.3">
      <c r="B15">
        <v>11</v>
      </c>
      <c r="C15" t="s">
        <v>12</v>
      </c>
      <c r="D15" t="s">
        <v>3</v>
      </c>
    </row>
    <row r="16" spans="2:17" x14ac:dyDescent="0.3">
      <c r="B16">
        <v>12</v>
      </c>
      <c r="C16" t="s">
        <v>8</v>
      </c>
      <c r="D16" t="s">
        <v>3</v>
      </c>
    </row>
    <row r="17" spans="2:4" x14ac:dyDescent="0.3">
      <c r="B17">
        <v>13</v>
      </c>
      <c r="C17" t="s">
        <v>3</v>
      </c>
      <c r="D17" t="s">
        <v>12</v>
      </c>
    </row>
    <row r="18" spans="2:4" x14ac:dyDescent="0.3">
      <c r="B18">
        <v>14</v>
      </c>
      <c r="C18" t="s">
        <v>3</v>
      </c>
      <c r="D18" t="s">
        <v>12</v>
      </c>
    </row>
    <row r="19" spans="2:4" x14ac:dyDescent="0.3">
      <c r="B19">
        <v>15</v>
      </c>
      <c r="C19" t="s">
        <v>3</v>
      </c>
      <c r="D19" t="s">
        <v>12</v>
      </c>
    </row>
    <row r="20" spans="2:4" x14ac:dyDescent="0.3">
      <c r="B20">
        <v>16</v>
      </c>
      <c r="C20" t="s">
        <v>3</v>
      </c>
      <c r="D20" t="s">
        <v>8</v>
      </c>
    </row>
    <row r="21" spans="2:4" x14ac:dyDescent="0.3">
      <c r="B21">
        <v>17</v>
      </c>
      <c r="C21" t="s">
        <v>12</v>
      </c>
      <c r="D21" t="s">
        <v>3</v>
      </c>
    </row>
    <row r="22" spans="2:4" x14ac:dyDescent="0.3">
      <c r="B22">
        <v>18</v>
      </c>
      <c r="C22" t="s">
        <v>12</v>
      </c>
      <c r="D22" t="s">
        <v>3</v>
      </c>
    </row>
    <row r="23" spans="2:4" x14ac:dyDescent="0.3">
      <c r="B23">
        <v>19</v>
      </c>
      <c r="C23" t="s">
        <v>3</v>
      </c>
      <c r="D23" t="s">
        <v>8</v>
      </c>
    </row>
    <row r="24" spans="2:4" x14ac:dyDescent="0.3">
      <c r="B24">
        <v>20</v>
      </c>
      <c r="C24" t="s">
        <v>3</v>
      </c>
      <c r="D24" t="s">
        <v>12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0954-2B63-4C3A-A435-30E677B91872}">
  <dimension ref="B2:Q24"/>
  <sheetViews>
    <sheetView showGridLines="0" workbookViewId="0">
      <selection activeCell="D28" sqref="D28"/>
    </sheetView>
  </sheetViews>
  <sheetFormatPr defaultRowHeight="14.4" x14ac:dyDescent="0.3"/>
  <cols>
    <col min="2" max="2" width="11" customWidth="1"/>
    <col min="3" max="3" width="25.109375" customWidth="1"/>
    <col min="4" max="4" width="35.109375" customWidth="1"/>
    <col min="5" max="5" width="27" customWidth="1"/>
    <col min="9" max="9" width="12.6640625" customWidth="1"/>
    <col min="10" max="10" width="17.6640625" bestFit="1" customWidth="1"/>
    <col min="11" max="11" width="10.33203125" bestFit="1" customWidth="1"/>
  </cols>
  <sheetData>
    <row r="2" spans="2:17" x14ac:dyDescent="0.3">
      <c r="B2" s="1" t="s">
        <v>19</v>
      </c>
      <c r="G2" s="1"/>
      <c r="M2" s="1" t="s">
        <v>19</v>
      </c>
    </row>
    <row r="4" spans="2:17" x14ac:dyDescent="0.3">
      <c r="B4" s="1" t="s">
        <v>0</v>
      </c>
      <c r="C4" s="1" t="s">
        <v>1</v>
      </c>
      <c r="D4" s="1" t="s">
        <v>2</v>
      </c>
      <c r="E4" s="1" t="s">
        <v>9</v>
      </c>
      <c r="G4" s="1" t="s">
        <v>7</v>
      </c>
      <c r="M4" s="1" t="s">
        <v>15</v>
      </c>
    </row>
    <row r="5" spans="2:17" x14ac:dyDescent="0.3">
      <c r="B5">
        <v>1</v>
      </c>
      <c r="C5" t="s">
        <v>17</v>
      </c>
      <c r="D5" t="s">
        <v>3</v>
      </c>
      <c r="G5" s="1" t="s">
        <v>4</v>
      </c>
      <c r="H5" s="1" t="s">
        <v>5</v>
      </c>
      <c r="I5" s="1" t="s">
        <v>17</v>
      </c>
      <c r="J5" s="1" t="s">
        <v>8</v>
      </c>
      <c r="K5" s="1" t="s">
        <v>3</v>
      </c>
      <c r="M5" s="1" t="s">
        <v>4</v>
      </c>
      <c r="N5" s="1" t="s">
        <v>5</v>
      </c>
      <c r="O5" s="1" t="s">
        <v>17</v>
      </c>
      <c r="P5" s="1" t="s">
        <v>8</v>
      </c>
      <c r="Q5" s="1" t="s">
        <v>3</v>
      </c>
    </row>
    <row r="6" spans="2:17" x14ac:dyDescent="0.3">
      <c r="B6">
        <v>2</v>
      </c>
      <c r="C6" t="s">
        <v>3</v>
      </c>
      <c r="D6" t="s">
        <v>8</v>
      </c>
      <c r="G6">
        <v>300</v>
      </c>
      <c r="H6">
        <v>20</v>
      </c>
      <c r="I6">
        <f>COUNTIF(Table15818[Winner],I$5)</f>
        <v>14</v>
      </c>
      <c r="J6">
        <f>COUNTIF(Table15818[Winner],J$5)</f>
        <v>4</v>
      </c>
      <c r="K6">
        <f>COUNTIF(Table15818[Winner],K$5)</f>
        <v>2</v>
      </c>
      <c r="M6">
        <v>300</v>
      </c>
      <c r="N6">
        <v>20</v>
      </c>
      <c r="O6" s="2">
        <f>Table26919[[#This Row],[MCTS]]/Table26919[[#This Row],[Games]]</f>
        <v>0.7</v>
      </c>
      <c r="P6" s="2">
        <f>Table26919[[#This Row],[MaxN]]/Table26919[[#This Row],[Games]]</f>
        <v>0.2</v>
      </c>
      <c r="Q6" s="2">
        <f>Table26919[[#This Row],[Random]]/Table26919[[#This Row],[Games]]</f>
        <v>0.1</v>
      </c>
    </row>
    <row r="7" spans="2:17" x14ac:dyDescent="0.3">
      <c r="B7">
        <v>3</v>
      </c>
      <c r="C7" t="s">
        <v>17</v>
      </c>
      <c r="D7" t="s">
        <v>8</v>
      </c>
      <c r="O7" s="2"/>
      <c r="P7" s="2"/>
      <c r="Q7" s="2"/>
    </row>
    <row r="8" spans="2:17" x14ac:dyDescent="0.3">
      <c r="B8">
        <v>4</v>
      </c>
      <c r="C8" t="s">
        <v>17</v>
      </c>
      <c r="D8" t="s">
        <v>3</v>
      </c>
      <c r="O8" s="2"/>
      <c r="P8" s="2"/>
      <c r="Q8" s="2"/>
    </row>
    <row r="9" spans="2:17" x14ac:dyDescent="0.3">
      <c r="B9">
        <v>5</v>
      </c>
      <c r="C9" t="s">
        <v>17</v>
      </c>
      <c r="D9" t="s">
        <v>3</v>
      </c>
      <c r="G9" s="1" t="s">
        <v>6</v>
      </c>
      <c r="M9" s="1" t="s">
        <v>16</v>
      </c>
      <c r="O9" s="2"/>
      <c r="P9" s="2"/>
      <c r="Q9" s="2"/>
    </row>
    <row r="10" spans="2:17" x14ac:dyDescent="0.3">
      <c r="B10">
        <v>6</v>
      </c>
      <c r="C10" t="s">
        <v>17</v>
      </c>
      <c r="D10" t="s">
        <v>3</v>
      </c>
      <c r="G10" s="1" t="s">
        <v>4</v>
      </c>
      <c r="H10" s="1" t="s">
        <v>5</v>
      </c>
      <c r="I10" s="1" t="s">
        <v>17</v>
      </c>
      <c r="J10" s="1" t="s">
        <v>8</v>
      </c>
      <c r="K10" s="1" t="s">
        <v>3</v>
      </c>
      <c r="M10" s="1" t="s">
        <v>4</v>
      </c>
      <c r="N10" s="1" t="s">
        <v>5</v>
      </c>
      <c r="O10" s="3" t="s">
        <v>17</v>
      </c>
      <c r="P10" s="3" t="s">
        <v>8</v>
      </c>
      <c r="Q10" s="3" t="s">
        <v>3</v>
      </c>
    </row>
    <row r="11" spans="2:17" x14ac:dyDescent="0.3">
      <c r="B11">
        <v>7</v>
      </c>
      <c r="C11" t="s">
        <v>17</v>
      </c>
      <c r="D11" t="s">
        <v>3</v>
      </c>
      <c r="G11">
        <v>300</v>
      </c>
      <c r="H11">
        <v>20</v>
      </c>
      <c r="I11">
        <f>COUNTIF(Table15818[Loser],I$10)</f>
        <v>0</v>
      </c>
      <c r="J11">
        <f>COUNTIF(Table15818[Loser],J$10)</f>
        <v>9</v>
      </c>
      <c r="K11">
        <f>COUNTIF(Table15818[Loser],K$10)</f>
        <v>11</v>
      </c>
      <c r="M11">
        <v>300</v>
      </c>
      <c r="N11">
        <v>20</v>
      </c>
      <c r="O11" s="2">
        <f>Table371020[[#This Row],[MCTS]]/Table371020[[#This Row],[Games]]</f>
        <v>0</v>
      </c>
      <c r="P11" s="2">
        <f>Table371020[[#This Row],[MaxN]]/Table371020[[#This Row],[Games]]</f>
        <v>0.45</v>
      </c>
      <c r="Q11" s="2">
        <f>Table371020[[#This Row],[Random]]/Table371020[[#This Row],[Games]]</f>
        <v>0.55000000000000004</v>
      </c>
    </row>
    <row r="12" spans="2:17" x14ac:dyDescent="0.3">
      <c r="B12">
        <v>8</v>
      </c>
      <c r="C12" t="s">
        <v>17</v>
      </c>
      <c r="D12" t="s">
        <v>8</v>
      </c>
    </row>
    <row r="13" spans="2:17" x14ac:dyDescent="0.3">
      <c r="B13">
        <v>9</v>
      </c>
      <c r="C13" t="s">
        <v>8</v>
      </c>
      <c r="D13" t="s">
        <v>3</v>
      </c>
    </row>
    <row r="14" spans="2:17" x14ac:dyDescent="0.3">
      <c r="B14">
        <v>10</v>
      </c>
      <c r="C14" t="s">
        <v>8</v>
      </c>
      <c r="D14" t="s">
        <v>3</v>
      </c>
    </row>
    <row r="15" spans="2:17" x14ac:dyDescent="0.3">
      <c r="B15">
        <v>11</v>
      </c>
      <c r="C15" t="s">
        <v>17</v>
      </c>
      <c r="D15" t="s">
        <v>8</v>
      </c>
    </row>
    <row r="16" spans="2:17" x14ac:dyDescent="0.3">
      <c r="B16">
        <v>12</v>
      </c>
      <c r="C16" t="s">
        <v>17</v>
      </c>
      <c r="D16" t="s">
        <v>8</v>
      </c>
    </row>
    <row r="17" spans="2:4" x14ac:dyDescent="0.3">
      <c r="B17">
        <v>13</v>
      </c>
      <c r="C17" t="s">
        <v>8</v>
      </c>
      <c r="D17" t="s">
        <v>3</v>
      </c>
    </row>
    <row r="18" spans="2:4" x14ac:dyDescent="0.3">
      <c r="B18">
        <v>14</v>
      </c>
      <c r="C18" t="s">
        <v>17</v>
      </c>
      <c r="D18" t="s">
        <v>8</v>
      </c>
    </row>
    <row r="19" spans="2:4" x14ac:dyDescent="0.3">
      <c r="B19">
        <v>15</v>
      </c>
      <c r="C19" t="s">
        <v>17</v>
      </c>
      <c r="D19" t="s">
        <v>3</v>
      </c>
    </row>
    <row r="20" spans="2:4" x14ac:dyDescent="0.3">
      <c r="B20">
        <v>16</v>
      </c>
      <c r="C20" t="s">
        <v>17</v>
      </c>
      <c r="D20" t="s">
        <v>8</v>
      </c>
    </row>
    <row r="21" spans="2:4" x14ac:dyDescent="0.3">
      <c r="B21">
        <v>17</v>
      </c>
      <c r="C21" t="s">
        <v>3</v>
      </c>
      <c r="D21" t="s">
        <v>8</v>
      </c>
    </row>
    <row r="22" spans="2:4" x14ac:dyDescent="0.3">
      <c r="B22">
        <v>18</v>
      </c>
      <c r="C22" t="s">
        <v>17</v>
      </c>
      <c r="D22" t="s">
        <v>3</v>
      </c>
    </row>
    <row r="23" spans="2:4" x14ac:dyDescent="0.3">
      <c r="B23">
        <v>19</v>
      </c>
      <c r="C23" t="s">
        <v>17</v>
      </c>
      <c r="D23" t="s">
        <v>8</v>
      </c>
    </row>
    <row r="24" spans="2:4" x14ac:dyDescent="0.3">
      <c r="B24">
        <v>20</v>
      </c>
      <c r="C24" t="s">
        <v>8</v>
      </c>
      <c r="D24" t="s">
        <v>3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5EF2-8416-46B0-A395-EC89E2D07704}">
  <dimension ref="B2:Q24"/>
  <sheetViews>
    <sheetView showGridLines="0" workbookViewId="0">
      <selection activeCell="H15" sqref="H15"/>
    </sheetView>
  </sheetViews>
  <sheetFormatPr defaultRowHeight="14.4" x14ac:dyDescent="0.3"/>
  <cols>
    <col min="2" max="2" width="11" customWidth="1"/>
    <col min="3" max="3" width="25.109375" customWidth="1"/>
    <col min="4" max="4" width="35.109375" customWidth="1"/>
    <col min="5" max="5" width="27" customWidth="1"/>
    <col min="9" max="9" width="12.6640625" customWidth="1"/>
    <col min="10" max="10" width="17.6640625" bestFit="1" customWidth="1"/>
    <col min="11" max="11" width="10.33203125" bestFit="1" customWidth="1"/>
  </cols>
  <sheetData>
    <row r="2" spans="2:17" x14ac:dyDescent="0.3">
      <c r="B2" s="1" t="s">
        <v>20</v>
      </c>
      <c r="G2" s="1"/>
      <c r="M2" s="1"/>
    </row>
    <row r="4" spans="2:17" x14ac:dyDescent="0.3">
      <c r="B4" s="1" t="s">
        <v>0</v>
      </c>
      <c r="C4" s="1" t="s">
        <v>1</v>
      </c>
      <c r="D4" s="1" t="s">
        <v>2</v>
      </c>
      <c r="E4" s="1" t="s">
        <v>9</v>
      </c>
      <c r="G4" s="1" t="s">
        <v>7</v>
      </c>
      <c r="M4" s="1" t="s">
        <v>15</v>
      </c>
    </row>
    <row r="5" spans="2:17" x14ac:dyDescent="0.3">
      <c r="B5">
        <v>1</v>
      </c>
      <c r="C5" t="s">
        <v>17</v>
      </c>
      <c r="D5" t="s">
        <v>12</v>
      </c>
      <c r="G5" s="1" t="s">
        <v>4</v>
      </c>
      <c r="H5" s="1" t="s">
        <v>5</v>
      </c>
      <c r="I5" s="1" t="s">
        <v>17</v>
      </c>
      <c r="J5" s="1" t="s">
        <v>12</v>
      </c>
      <c r="K5" s="1" t="s">
        <v>3</v>
      </c>
      <c r="M5" s="1" t="s">
        <v>4</v>
      </c>
      <c r="N5" s="1" t="s">
        <v>5</v>
      </c>
      <c r="O5" s="1" t="s">
        <v>17</v>
      </c>
      <c r="P5" s="1" t="s">
        <v>12</v>
      </c>
      <c r="Q5" s="1" t="s">
        <v>3</v>
      </c>
    </row>
    <row r="6" spans="2:17" x14ac:dyDescent="0.3">
      <c r="B6">
        <v>2</v>
      </c>
      <c r="C6" t="s">
        <v>17</v>
      </c>
      <c r="D6" t="s">
        <v>3</v>
      </c>
      <c r="G6">
        <v>300</v>
      </c>
      <c r="H6">
        <v>20</v>
      </c>
      <c r="I6">
        <f>COUNTIF(Table1581823[Winner],I$5)</f>
        <v>16</v>
      </c>
      <c r="J6">
        <f>COUNTIF(Table1581823[Winner],J$5)</f>
        <v>1</v>
      </c>
      <c r="K6">
        <f>COUNTIF(Table1581823[Winner],K$5)</f>
        <v>3</v>
      </c>
      <c r="M6">
        <v>300</v>
      </c>
      <c r="N6">
        <v>20</v>
      </c>
      <c r="O6" s="2">
        <f>Table2691924[[#This Row],[MCTS]]/Table2691924[[#This Row],[Games]]</f>
        <v>0.8</v>
      </c>
      <c r="P6" s="2">
        <f>Table2691924[[#This Row],[ParanoidPruning]]/Table2691924[[#This Row],[Games]]</f>
        <v>0.05</v>
      </c>
      <c r="Q6" s="2">
        <f>Table2691924[[#This Row],[Random]]/Table2691924[[#This Row],[Games]]</f>
        <v>0.15</v>
      </c>
    </row>
    <row r="7" spans="2:17" x14ac:dyDescent="0.3">
      <c r="B7">
        <v>3</v>
      </c>
      <c r="C7" t="s">
        <v>17</v>
      </c>
      <c r="D7" t="s">
        <v>12</v>
      </c>
      <c r="O7" s="2"/>
      <c r="P7" s="2"/>
      <c r="Q7" s="2"/>
    </row>
    <row r="8" spans="2:17" x14ac:dyDescent="0.3">
      <c r="B8">
        <v>4</v>
      </c>
      <c r="C8" t="s">
        <v>17</v>
      </c>
      <c r="D8" t="s">
        <v>3</v>
      </c>
      <c r="O8" s="2"/>
      <c r="P8" s="2"/>
      <c r="Q8" s="2"/>
    </row>
    <row r="9" spans="2:17" x14ac:dyDescent="0.3">
      <c r="B9">
        <v>5</v>
      </c>
      <c r="C9" t="s">
        <v>17</v>
      </c>
      <c r="D9" t="s">
        <v>12</v>
      </c>
      <c r="G9" s="1" t="s">
        <v>6</v>
      </c>
      <c r="M9" s="1" t="s">
        <v>16</v>
      </c>
      <c r="O9" s="2"/>
      <c r="P9" s="2"/>
      <c r="Q9" s="2"/>
    </row>
    <row r="10" spans="2:17" x14ac:dyDescent="0.3">
      <c r="B10">
        <v>6</v>
      </c>
      <c r="C10" t="s">
        <v>3</v>
      </c>
      <c r="D10" t="s">
        <v>17</v>
      </c>
      <c r="G10" s="1" t="s">
        <v>4</v>
      </c>
      <c r="H10" s="1" t="s">
        <v>5</v>
      </c>
      <c r="I10" s="1" t="s">
        <v>17</v>
      </c>
      <c r="J10" s="1" t="s">
        <v>12</v>
      </c>
      <c r="K10" s="1" t="s">
        <v>3</v>
      </c>
      <c r="M10" s="1" t="s">
        <v>4</v>
      </c>
      <c r="N10" s="1" t="s">
        <v>5</v>
      </c>
      <c r="O10" s="3" t="s">
        <v>17</v>
      </c>
      <c r="P10" s="1" t="s">
        <v>12</v>
      </c>
      <c r="Q10" s="3" t="s">
        <v>3</v>
      </c>
    </row>
    <row r="11" spans="2:17" x14ac:dyDescent="0.3">
      <c r="B11">
        <v>7</v>
      </c>
      <c r="C11" t="s">
        <v>17</v>
      </c>
      <c r="D11" t="s">
        <v>3</v>
      </c>
      <c r="G11">
        <v>300</v>
      </c>
      <c r="H11">
        <v>20</v>
      </c>
      <c r="I11">
        <f>COUNTIF(Table1581823[Loser],I$10)</f>
        <v>3</v>
      </c>
      <c r="J11">
        <f>COUNTIF(Table1581823[Loser],J$10)</f>
        <v>9</v>
      </c>
      <c r="K11">
        <f>COUNTIF(Table1581823[Loser],K$10)</f>
        <v>8</v>
      </c>
      <c r="M11">
        <v>300</v>
      </c>
      <c r="N11">
        <v>20</v>
      </c>
      <c r="O11" s="2">
        <f>Table37102025[[#This Row],[MCTS]]/Table37102025[[#This Row],[Games]]</f>
        <v>0.15</v>
      </c>
      <c r="P11" s="2">
        <f>Table37102025[[#This Row],[ParanoidPruning]]/Table37102025[[#This Row],[Games]]</f>
        <v>0.45</v>
      </c>
      <c r="Q11" s="2">
        <f>Table37102025[[#This Row],[Random]]/Table37102025[[#This Row],[Games]]</f>
        <v>0.4</v>
      </c>
    </row>
    <row r="12" spans="2:17" x14ac:dyDescent="0.3">
      <c r="B12">
        <v>8</v>
      </c>
      <c r="C12" t="s">
        <v>17</v>
      </c>
      <c r="D12" t="s">
        <v>3</v>
      </c>
    </row>
    <row r="13" spans="2:17" x14ac:dyDescent="0.3">
      <c r="B13">
        <v>9</v>
      </c>
      <c r="C13" t="s">
        <v>12</v>
      </c>
      <c r="D13" t="s">
        <v>3</v>
      </c>
    </row>
    <row r="14" spans="2:17" x14ac:dyDescent="0.3">
      <c r="B14">
        <v>10</v>
      </c>
      <c r="C14" t="s">
        <v>17</v>
      </c>
      <c r="D14" t="s">
        <v>3</v>
      </c>
    </row>
    <row r="15" spans="2:17" x14ac:dyDescent="0.3">
      <c r="B15">
        <v>11</v>
      </c>
      <c r="C15" t="s">
        <v>3</v>
      </c>
      <c r="D15" t="s">
        <v>17</v>
      </c>
    </row>
    <row r="16" spans="2:17" x14ac:dyDescent="0.3">
      <c r="B16">
        <v>12</v>
      </c>
      <c r="C16" t="s">
        <v>17</v>
      </c>
      <c r="D16" t="s">
        <v>12</v>
      </c>
    </row>
    <row r="17" spans="2:4" x14ac:dyDescent="0.3">
      <c r="B17">
        <v>13</v>
      </c>
      <c r="C17" t="s">
        <v>17</v>
      </c>
      <c r="D17" t="s">
        <v>12</v>
      </c>
    </row>
    <row r="18" spans="2:4" x14ac:dyDescent="0.3">
      <c r="B18">
        <v>14</v>
      </c>
      <c r="C18" t="s">
        <v>17</v>
      </c>
      <c r="D18" t="s">
        <v>3</v>
      </c>
    </row>
    <row r="19" spans="2:4" x14ac:dyDescent="0.3">
      <c r="B19">
        <v>15</v>
      </c>
      <c r="C19" t="s">
        <v>17</v>
      </c>
      <c r="D19" t="s">
        <v>12</v>
      </c>
    </row>
    <row r="20" spans="2:4" x14ac:dyDescent="0.3">
      <c r="B20">
        <v>16</v>
      </c>
      <c r="C20" t="s">
        <v>17</v>
      </c>
      <c r="D20" t="s">
        <v>12</v>
      </c>
    </row>
    <row r="21" spans="2:4" x14ac:dyDescent="0.3">
      <c r="B21">
        <v>17</v>
      </c>
      <c r="C21" t="s">
        <v>17</v>
      </c>
      <c r="D21" t="s">
        <v>3</v>
      </c>
    </row>
    <row r="22" spans="2:4" x14ac:dyDescent="0.3">
      <c r="B22">
        <v>18</v>
      </c>
      <c r="C22" t="s">
        <v>17</v>
      </c>
      <c r="D22" t="s">
        <v>12</v>
      </c>
    </row>
    <row r="23" spans="2:4" x14ac:dyDescent="0.3">
      <c r="B23">
        <v>19</v>
      </c>
      <c r="C23" t="s">
        <v>17</v>
      </c>
      <c r="D23" t="s">
        <v>12</v>
      </c>
    </row>
    <row r="24" spans="2:4" x14ac:dyDescent="0.3">
      <c r="B24">
        <v>20</v>
      </c>
      <c r="C24" t="s">
        <v>3</v>
      </c>
      <c r="D24" t="s">
        <v>17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9879-5B65-4E12-A270-905DD8013E97}">
  <dimension ref="B2:Q24"/>
  <sheetViews>
    <sheetView showGridLines="0" workbookViewId="0">
      <selection activeCell="I15" sqref="I15"/>
    </sheetView>
  </sheetViews>
  <sheetFormatPr defaultRowHeight="14.4" x14ac:dyDescent="0.3"/>
  <cols>
    <col min="2" max="2" width="11" customWidth="1"/>
    <col min="3" max="3" width="25.109375" customWidth="1"/>
    <col min="4" max="4" width="35.109375" customWidth="1"/>
    <col min="5" max="5" width="27" customWidth="1"/>
    <col min="9" max="9" width="12.6640625" customWidth="1"/>
    <col min="10" max="10" width="17.6640625" bestFit="1" customWidth="1"/>
    <col min="11" max="11" width="10.33203125" bestFit="1" customWidth="1"/>
  </cols>
  <sheetData>
    <row r="2" spans="2:17" x14ac:dyDescent="0.3">
      <c r="B2" s="1" t="s">
        <v>21</v>
      </c>
      <c r="G2" s="1" t="s">
        <v>21</v>
      </c>
      <c r="M2" s="1" t="s">
        <v>21</v>
      </c>
    </row>
    <row r="4" spans="2:17" x14ac:dyDescent="0.3">
      <c r="B4" s="1" t="s">
        <v>0</v>
      </c>
      <c r="C4" s="1" t="s">
        <v>1</v>
      </c>
      <c r="D4" s="1" t="s">
        <v>2</v>
      </c>
      <c r="E4" s="1" t="s">
        <v>9</v>
      </c>
      <c r="G4" s="1" t="s">
        <v>7</v>
      </c>
      <c r="M4" s="1" t="s">
        <v>15</v>
      </c>
    </row>
    <row r="5" spans="2:17" x14ac:dyDescent="0.3">
      <c r="B5">
        <v>1</v>
      </c>
      <c r="C5" t="s">
        <v>17</v>
      </c>
      <c r="D5" t="s">
        <v>12</v>
      </c>
      <c r="G5" s="1" t="s">
        <v>4</v>
      </c>
      <c r="H5" s="1" t="s">
        <v>5</v>
      </c>
      <c r="I5" s="1" t="s">
        <v>17</v>
      </c>
      <c r="J5" s="1" t="s">
        <v>12</v>
      </c>
      <c r="K5" s="1" t="s">
        <v>8</v>
      </c>
      <c r="M5" s="1" t="s">
        <v>4</v>
      </c>
      <c r="N5" s="1" t="s">
        <v>5</v>
      </c>
      <c r="O5" s="1" t="s">
        <v>17</v>
      </c>
      <c r="P5" s="1" t="s">
        <v>12</v>
      </c>
      <c r="Q5" s="1" t="s">
        <v>8</v>
      </c>
    </row>
    <row r="6" spans="2:17" x14ac:dyDescent="0.3">
      <c r="B6">
        <v>2</v>
      </c>
      <c r="C6" t="s">
        <v>17</v>
      </c>
      <c r="D6" t="s">
        <v>12</v>
      </c>
      <c r="G6">
        <v>300</v>
      </c>
      <c r="H6">
        <v>20</v>
      </c>
      <c r="I6">
        <f>COUNTIF(Table158182328[Winner],I$5)</f>
        <v>13</v>
      </c>
      <c r="J6">
        <f>COUNTIF(Table158182328[Winner],J$5)</f>
        <v>4</v>
      </c>
      <c r="K6">
        <f>COUNTIF(Table158182328[Winner],K$5)</f>
        <v>3</v>
      </c>
      <c r="M6">
        <v>300</v>
      </c>
      <c r="N6">
        <v>20</v>
      </c>
      <c r="O6" s="2">
        <f>Table269192429[[#This Row],[MCTS]]/Table269192429[[#This Row],[Games]]</f>
        <v>0.65</v>
      </c>
      <c r="P6" s="2">
        <f>Table269192429[[#This Row],[ParanoidPruning]]/Table269192429[[#This Row],[Games]]</f>
        <v>0.2</v>
      </c>
      <c r="Q6" s="2">
        <f>Table269192429[[#This Row],[MaxN]]/Table269192429[[#This Row],[Games]]</f>
        <v>0.15</v>
      </c>
    </row>
    <row r="7" spans="2:17" x14ac:dyDescent="0.3">
      <c r="B7">
        <v>3</v>
      </c>
      <c r="C7" t="s">
        <v>12</v>
      </c>
      <c r="D7" t="s">
        <v>17</v>
      </c>
      <c r="O7" s="2"/>
      <c r="P7" s="2"/>
      <c r="Q7" s="2"/>
    </row>
    <row r="8" spans="2:17" x14ac:dyDescent="0.3">
      <c r="B8">
        <v>4</v>
      </c>
      <c r="C8" t="s">
        <v>17</v>
      </c>
      <c r="D8" t="s">
        <v>8</v>
      </c>
      <c r="O8" s="2"/>
      <c r="P8" s="2"/>
      <c r="Q8" s="2"/>
    </row>
    <row r="9" spans="2:17" x14ac:dyDescent="0.3">
      <c r="B9">
        <v>5</v>
      </c>
      <c r="C9" t="s">
        <v>17</v>
      </c>
      <c r="D9" t="s">
        <v>12</v>
      </c>
      <c r="G9" s="1" t="s">
        <v>6</v>
      </c>
      <c r="M9" s="1" t="s">
        <v>16</v>
      </c>
      <c r="O9" s="2"/>
      <c r="P9" s="2"/>
      <c r="Q9" s="2"/>
    </row>
    <row r="10" spans="2:17" x14ac:dyDescent="0.3">
      <c r="B10">
        <v>6</v>
      </c>
      <c r="C10" t="s">
        <v>12</v>
      </c>
      <c r="D10" t="s">
        <v>17</v>
      </c>
      <c r="G10" s="1" t="s">
        <v>4</v>
      </c>
      <c r="H10" s="1" t="s">
        <v>5</v>
      </c>
      <c r="I10" s="1" t="s">
        <v>17</v>
      </c>
      <c r="J10" s="1" t="s">
        <v>12</v>
      </c>
      <c r="K10" s="1" t="s">
        <v>8</v>
      </c>
      <c r="M10" s="1" t="s">
        <v>4</v>
      </c>
      <c r="N10" s="1" t="s">
        <v>5</v>
      </c>
      <c r="O10" s="3" t="s">
        <v>17</v>
      </c>
      <c r="P10" s="1" t="s">
        <v>12</v>
      </c>
      <c r="Q10" s="1" t="s">
        <v>8</v>
      </c>
    </row>
    <row r="11" spans="2:17" x14ac:dyDescent="0.3">
      <c r="B11">
        <v>7</v>
      </c>
      <c r="C11" t="s">
        <v>17</v>
      </c>
      <c r="D11" t="s">
        <v>12</v>
      </c>
      <c r="G11">
        <v>300</v>
      </c>
      <c r="H11">
        <v>20</v>
      </c>
      <c r="I11">
        <f>COUNTIF(Table158182328[Loser],I$10)</f>
        <v>6</v>
      </c>
      <c r="J11">
        <f>COUNTIF(Table158182328[Loser],J$10)</f>
        <v>7</v>
      </c>
      <c r="K11">
        <f>COUNTIF(Table158182328[Loser],K$10)</f>
        <v>7</v>
      </c>
      <c r="M11">
        <v>300</v>
      </c>
      <c r="N11">
        <v>20</v>
      </c>
      <c r="O11" s="2">
        <f>Table3710202530[[#This Row],[MCTS]]/Table3710202530[[#This Row],[Games]]</f>
        <v>0.3</v>
      </c>
      <c r="P11" s="2">
        <f>Table3710202530[[#This Row],[ParanoidPruning]]/Table3710202530[[#This Row],[Games]]</f>
        <v>0.35</v>
      </c>
      <c r="Q11" s="2">
        <f>Table3710202530[[#This Row],[MaxN]]/Table3710202530[[#This Row],[Games]]</f>
        <v>0.35</v>
      </c>
    </row>
    <row r="12" spans="2:17" x14ac:dyDescent="0.3">
      <c r="B12">
        <v>8</v>
      </c>
      <c r="C12" t="s">
        <v>8</v>
      </c>
      <c r="D12" t="s">
        <v>17</v>
      </c>
    </row>
    <row r="13" spans="2:17" x14ac:dyDescent="0.3">
      <c r="B13">
        <v>9</v>
      </c>
      <c r="C13" t="s">
        <v>17</v>
      </c>
      <c r="D13" t="s">
        <v>12</v>
      </c>
    </row>
    <row r="14" spans="2:17" x14ac:dyDescent="0.3">
      <c r="B14">
        <v>10</v>
      </c>
      <c r="C14" t="s">
        <v>12</v>
      </c>
      <c r="D14" t="s">
        <v>8</v>
      </c>
      <c r="E14" t="b">
        <v>1</v>
      </c>
    </row>
    <row r="15" spans="2:17" x14ac:dyDescent="0.3">
      <c r="B15">
        <v>11</v>
      </c>
      <c r="C15" t="s">
        <v>17</v>
      </c>
      <c r="D15" t="s">
        <v>12</v>
      </c>
    </row>
    <row r="16" spans="2:17" x14ac:dyDescent="0.3">
      <c r="B16">
        <v>12</v>
      </c>
      <c r="C16" t="s">
        <v>17</v>
      </c>
      <c r="D16" t="s">
        <v>8</v>
      </c>
    </row>
    <row r="17" spans="2:4" x14ac:dyDescent="0.3">
      <c r="B17">
        <v>13</v>
      </c>
      <c r="C17" t="s">
        <v>17</v>
      </c>
      <c r="D17" t="s">
        <v>12</v>
      </c>
    </row>
    <row r="18" spans="2:4" x14ac:dyDescent="0.3">
      <c r="B18">
        <v>14</v>
      </c>
      <c r="C18" t="s">
        <v>17</v>
      </c>
      <c r="D18" t="s">
        <v>8</v>
      </c>
    </row>
    <row r="19" spans="2:4" x14ac:dyDescent="0.3">
      <c r="B19">
        <v>15</v>
      </c>
      <c r="C19" t="s">
        <v>12</v>
      </c>
      <c r="D19" t="s">
        <v>17</v>
      </c>
    </row>
    <row r="20" spans="2:4" x14ac:dyDescent="0.3">
      <c r="B20">
        <v>16</v>
      </c>
      <c r="C20" t="s">
        <v>17</v>
      </c>
      <c r="D20" t="s">
        <v>8</v>
      </c>
    </row>
    <row r="21" spans="2:4" x14ac:dyDescent="0.3">
      <c r="B21">
        <v>17</v>
      </c>
      <c r="C21" t="s">
        <v>17</v>
      </c>
      <c r="D21" t="s">
        <v>8</v>
      </c>
    </row>
    <row r="22" spans="2:4" x14ac:dyDescent="0.3">
      <c r="B22">
        <v>18</v>
      </c>
      <c r="C22" t="s">
        <v>8</v>
      </c>
      <c r="D22" t="s">
        <v>17</v>
      </c>
    </row>
    <row r="23" spans="2:4" x14ac:dyDescent="0.3">
      <c r="B23">
        <v>19</v>
      </c>
      <c r="C23" t="s">
        <v>8</v>
      </c>
      <c r="D23" t="s">
        <v>17</v>
      </c>
    </row>
    <row r="24" spans="2:4" x14ac:dyDescent="0.3">
      <c r="B24">
        <v>20</v>
      </c>
      <c r="C24" t="s">
        <v>17</v>
      </c>
      <c r="D24" t="s">
        <v>8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paranoid-random</vt:lpstr>
      <vt:lpstr>maxN-random</vt:lpstr>
      <vt:lpstr>mcts-random</vt:lpstr>
      <vt:lpstr>maxN-paranoid-random</vt:lpstr>
      <vt:lpstr>mcts-maxn-random</vt:lpstr>
      <vt:lpstr>mcts-paranoid-random</vt:lpstr>
      <vt:lpstr>mcts-paranoid-maxn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Neo</dc:creator>
  <cp:lastModifiedBy>Jonathan Neo</cp:lastModifiedBy>
  <dcterms:created xsi:type="dcterms:W3CDTF">2020-10-22T12:17:20Z</dcterms:created>
  <dcterms:modified xsi:type="dcterms:W3CDTF">2020-10-22T14:36:10Z</dcterms:modified>
</cp:coreProperties>
</file>