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ler\Research\"/>
    </mc:Choice>
  </mc:AlternateContent>
  <xr:revisionPtr revIDLastSave="0" documentId="13_ncr:1_{65DB73F8-D303-4B83-8E10-36E0D46468B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7" i="1" l="1"/>
  <c r="R46" i="1"/>
  <c r="Q47" i="1"/>
  <c r="Q46" i="1"/>
  <c r="P47" i="1"/>
  <c r="P46" i="1"/>
  <c r="O47" i="1"/>
  <c r="O46" i="1"/>
  <c r="N47" i="1"/>
  <c r="N46" i="1"/>
  <c r="R37" i="1"/>
  <c r="R36" i="1"/>
  <c r="Q37" i="1"/>
  <c r="Q36" i="1"/>
  <c r="P37" i="1"/>
  <c r="P36" i="1"/>
  <c r="O37" i="1"/>
  <c r="O36" i="1"/>
  <c r="N37" i="1"/>
  <c r="N36" i="1"/>
  <c r="R25" i="1"/>
  <c r="R24" i="1"/>
  <c r="Q25" i="1"/>
  <c r="Q24" i="1"/>
  <c r="P25" i="1"/>
  <c r="P24" i="1"/>
  <c r="O25" i="1"/>
  <c r="O24" i="1"/>
  <c r="N25" i="1"/>
  <c r="N24" i="1"/>
  <c r="O15" i="1"/>
  <c r="O3" i="1"/>
  <c r="P16" i="1"/>
  <c r="R16" i="1"/>
  <c r="R15" i="1"/>
  <c r="Q16" i="1"/>
  <c r="Q15" i="1"/>
  <c r="P15" i="1"/>
  <c r="O16" i="1"/>
  <c r="N15" i="1"/>
  <c r="N3" i="1"/>
  <c r="N4" i="1"/>
  <c r="O4" i="1"/>
  <c r="R4" i="1"/>
  <c r="R3" i="1"/>
  <c r="Q4" i="1"/>
  <c r="Q3" i="1"/>
  <c r="P3" i="1"/>
  <c r="P4" i="1"/>
  <c r="I24" i="1" l="1"/>
  <c r="H24" i="1"/>
  <c r="E24" i="1"/>
  <c r="D24" i="1"/>
  <c r="I23" i="1"/>
  <c r="H23" i="1"/>
  <c r="E23" i="1"/>
  <c r="D23" i="1"/>
  <c r="I21" i="1"/>
  <c r="H21" i="1"/>
  <c r="I20" i="1"/>
  <c r="H20" i="1"/>
  <c r="D20" i="1"/>
  <c r="I18" i="1"/>
  <c r="H18" i="1"/>
  <c r="K16" i="1"/>
  <c r="J16" i="1"/>
  <c r="I16" i="1"/>
  <c r="H16" i="1"/>
  <c r="E16" i="1"/>
  <c r="E15" i="1"/>
  <c r="D16" i="1"/>
  <c r="I15" i="1"/>
  <c r="H15" i="1"/>
  <c r="D15" i="1"/>
  <c r="I14" i="1"/>
  <c r="H14" i="1"/>
  <c r="E14" i="1"/>
  <c r="D14" i="1"/>
  <c r="I8" i="1"/>
  <c r="H8" i="1"/>
  <c r="G8" i="1"/>
  <c r="F8" i="1"/>
  <c r="E8" i="1"/>
  <c r="D8" i="1"/>
  <c r="H7" i="1"/>
  <c r="I7" i="1"/>
  <c r="E7" i="1"/>
  <c r="D7" i="1"/>
  <c r="I6" i="1"/>
  <c r="H6" i="1"/>
  <c r="E6" i="1"/>
  <c r="D6" i="1"/>
  <c r="I5" i="1"/>
  <c r="H5" i="1"/>
  <c r="E5" i="1"/>
  <c r="D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<sst xmlns="http://schemas.openxmlformats.org/spreadsheetml/2006/main" count="110" uniqueCount="82">
  <si>
    <t>file name</t>
  </si>
  <si>
    <t>grouping</t>
  </si>
  <si>
    <t>earlySys1.wav</t>
  </si>
  <si>
    <t>earlySys2.wav</t>
  </si>
  <si>
    <t>earlySys3.wav</t>
  </si>
  <si>
    <t>earlySys4.wav</t>
  </si>
  <si>
    <t>earlySys5.wav</t>
  </si>
  <si>
    <t>earlySys6.wav</t>
  </si>
  <si>
    <t>earlySys7.wav</t>
  </si>
  <si>
    <t>earlySys8.wav</t>
  </si>
  <si>
    <t>earlySys9.wav</t>
  </si>
  <si>
    <t>earlySys10.wav</t>
  </si>
  <si>
    <t>earlySys11.wav</t>
  </si>
  <si>
    <t>onset time after previous heart sound/ms</t>
  </si>
  <si>
    <t>systolic(0)/diastolic(1)</t>
  </si>
  <si>
    <t>duration/ms</t>
  </si>
  <si>
    <t xml:space="preserve"> pitch freq/Hz</t>
  </si>
  <si>
    <t>Systole/Diastole duration/ms</t>
  </si>
  <si>
    <t>holoSyst2.wav</t>
  </si>
  <si>
    <t>holoSyst1.wav</t>
  </si>
  <si>
    <t>holoSyst3.wav</t>
  </si>
  <si>
    <t>holoSyst4.wav</t>
  </si>
  <si>
    <t>holoSyst5.wav</t>
  </si>
  <si>
    <t>holoSyst6.wav</t>
  </si>
  <si>
    <t>holoSyst7.wav</t>
  </si>
  <si>
    <t>holoSyst8.wav</t>
  </si>
  <si>
    <t>holoSyst9.wav</t>
  </si>
  <si>
    <t>holoSyst10.wav</t>
  </si>
  <si>
    <t>midSys1.wav</t>
  </si>
  <si>
    <t>midSys2.wav</t>
  </si>
  <si>
    <t>midSys3.wav</t>
  </si>
  <si>
    <t>midSys4.wav</t>
  </si>
  <si>
    <t>midSys5.wav</t>
  </si>
  <si>
    <t>midSys6.wav</t>
  </si>
  <si>
    <t>midSys7.wav</t>
  </si>
  <si>
    <t>midSys8.wav</t>
  </si>
  <si>
    <t>midSys9.wav</t>
  </si>
  <si>
    <t>midSys10.wav</t>
  </si>
  <si>
    <t>midSys11.wav</t>
  </si>
  <si>
    <t>midSys12.wav</t>
  </si>
  <si>
    <t xml:space="preserve">lateSys1.wav </t>
  </si>
  <si>
    <t xml:space="preserve">lateSys2.wav </t>
  </si>
  <si>
    <t xml:space="preserve">lateSys3.wav </t>
  </si>
  <si>
    <t xml:space="preserve">lateSys4.wav </t>
  </si>
  <si>
    <t xml:space="preserve">lateSys5.wav </t>
  </si>
  <si>
    <t xml:space="preserve">lateSys6.wav </t>
  </si>
  <si>
    <t xml:space="preserve">lateSys7.wav </t>
  </si>
  <si>
    <t xml:space="preserve">lateSys8.wav </t>
  </si>
  <si>
    <t xml:space="preserve">lateSys9.wav </t>
  </si>
  <si>
    <t xml:space="preserve">lateSys10.wav </t>
  </si>
  <si>
    <t>earlyDias1.wav</t>
  </si>
  <si>
    <t>earlyDias2.wav</t>
  </si>
  <si>
    <t>earlyDias3.wav</t>
  </si>
  <si>
    <t>earlyDias4.wav</t>
  </si>
  <si>
    <t>earlyDias5.wav</t>
  </si>
  <si>
    <t>earlyDias6.wav</t>
  </si>
  <si>
    <t>earlyDias7.wav</t>
  </si>
  <si>
    <t>midDias1.wav</t>
  </si>
  <si>
    <t>midDias2.wav</t>
  </si>
  <si>
    <t>midDias3.wav</t>
  </si>
  <si>
    <t>midDias4.wav</t>
  </si>
  <si>
    <t>midDias5.wav</t>
  </si>
  <si>
    <t>midDias6.wav</t>
  </si>
  <si>
    <t>midDias7.wav</t>
  </si>
  <si>
    <t>midDias8.wav</t>
  </si>
  <si>
    <t>mean</t>
  </si>
  <si>
    <t>sd</t>
  </si>
  <si>
    <t>s/d</t>
  </si>
  <si>
    <t>onset</t>
  </si>
  <si>
    <t>duration</t>
  </si>
  <si>
    <t>s/d duration</t>
  </si>
  <si>
    <t>pitch</t>
  </si>
  <si>
    <t>group:0</t>
  </si>
  <si>
    <t>group:1</t>
  </si>
  <si>
    <t>group:2</t>
  </si>
  <si>
    <t>group:3</t>
  </si>
  <si>
    <t>group:4</t>
  </si>
  <si>
    <t>early systolic</t>
  </si>
  <si>
    <t>holo systolic</t>
  </si>
  <si>
    <t>mid systolic</t>
  </si>
  <si>
    <t>late systolic</t>
  </si>
  <si>
    <t>early diastolic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</si>
</sst>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0" fillId="0" borderId="0" xfId="0" applyFill="1"/>
    <xf numFmtId="0" fontId="0" fillId="0" borderId="0" xfId="0" applyFont="1" applyFill="1"/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9"/>
  <sheetViews>
    <sheetView tabSelected="1" workbookViewId="0">
      <selection activeCell="P43" sqref="P43"/>
    </sheetView>
  </sheetViews>
  <sheetFormatPr defaultRowHeight="14.4" x14ac:dyDescent="0.3"/>
  <cols>
    <col min="2" max="2" width="16.21875" customWidth="1"/>
    <col min="3" max="3" width="20" customWidth="1"/>
    <col min="4" max="4" width="16.77734375" customWidth="1"/>
    <col min="5" max="5" width="18" customWidth="1"/>
    <col min="6" max="6" width="6.6640625" customWidth="1"/>
    <col min="7" max="7" width="6" customWidth="1"/>
    <col min="8" max="8" width="13.6640625" customWidth="1"/>
    <col min="9" max="9" width="10.6640625" customWidth="1"/>
    <col min="10" max="10" width="6.33203125" customWidth="1"/>
    <col min="11" max="11" width="6.6640625" customWidth="1"/>
  </cols>
  <sheetData>
    <row r="1" spans="1:18" x14ac:dyDescent="0.3">
      <c r="A1" t="s">
        <v>1</v>
      </c>
      <c r="B1" t="s">
        <v>0</v>
      </c>
      <c r="C1" t="s">
        <v>14</v>
      </c>
      <c r="D1" s="5" t="s">
        <v>13</v>
      </c>
      <c r="E1" s="6"/>
      <c r="F1" s="5" t="s">
        <v>15</v>
      </c>
      <c r="G1" s="6"/>
      <c r="H1" s="5" t="s">
        <v>17</v>
      </c>
      <c r="I1" s="6"/>
      <c r="J1" s="5" t="s">
        <v>16</v>
      </c>
      <c r="K1" s="6"/>
      <c r="N1" t="s">
        <v>72</v>
      </c>
      <c r="O1" t="s">
        <v>77</v>
      </c>
    </row>
    <row r="2" spans="1:18" x14ac:dyDescent="0.3">
      <c r="A2">
        <v>0</v>
      </c>
      <c r="B2" t="s">
        <v>2</v>
      </c>
      <c r="C2">
        <v>0</v>
      </c>
      <c r="D2">
        <v>50</v>
      </c>
      <c r="E2">
        <v>50</v>
      </c>
      <c r="F2">
        <v>180</v>
      </c>
      <c r="G2">
        <v>180</v>
      </c>
      <c r="H2">
        <f>710-350</f>
        <v>360</v>
      </c>
      <c r="I2">
        <f>1740-1400</f>
        <v>340</v>
      </c>
      <c r="J2">
        <v>392</v>
      </c>
      <c r="K2">
        <v>399</v>
      </c>
      <c r="N2" t="s">
        <v>67</v>
      </c>
      <c r="O2" t="s">
        <v>68</v>
      </c>
      <c r="P2" t="s">
        <v>69</v>
      </c>
      <c r="Q2" t="s">
        <v>70</v>
      </c>
      <c r="R2" t="s">
        <v>71</v>
      </c>
    </row>
    <row r="3" spans="1:18" x14ac:dyDescent="0.3">
      <c r="A3">
        <v>0</v>
      </c>
      <c r="B3" t="s">
        <v>3</v>
      </c>
      <c r="C3">
        <v>0</v>
      </c>
      <c r="D3">
        <v>50</v>
      </c>
      <c r="E3">
        <v>50</v>
      </c>
      <c r="F3">
        <v>160</v>
      </c>
      <c r="G3">
        <v>160</v>
      </c>
      <c r="H3">
        <f>760-410</f>
        <v>350</v>
      </c>
      <c r="I3">
        <f>1770-1420</f>
        <v>350</v>
      </c>
      <c r="J3">
        <v>394</v>
      </c>
      <c r="K3">
        <v>377</v>
      </c>
      <c r="M3" t="s">
        <v>65</v>
      </c>
      <c r="N3">
        <f>AVERAGE(C2:C8)</f>
        <v>0</v>
      </c>
      <c r="O3">
        <f>AVERAGE(E2:E8)</f>
        <v>50</v>
      </c>
      <c r="P3">
        <f>AVERAGE(F2:F8)</f>
        <v>204.28571428571428</v>
      </c>
      <c r="Q3">
        <f>AVERAGE(H2:H8)</f>
        <v>354.28571428571428</v>
      </c>
      <c r="R3">
        <f>AVERAGE(J2:J8)</f>
        <v>388.57142857142856</v>
      </c>
    </row>
    <row r="4" spans="1:18" x14ac:dyDescent="0.3">
      <c r="A4">
        <v>0</v>
      </c>
      <c r="B4" t="s">
        <v>4</v>
      </c>
      <c r="C4">
        <v>0</v>
      </c>
      <c r="D4">
        <v>50</v>
      </c>
      <c r="E4">
        <v>50</v>
      </c>
      <c r="F4">
        <v>190</v>
      </c>
      <c r="G4">
        <v>230</v>
      </c>
      <c r="H4">
        <f>780-440</f>
        <v>340</v>
      </c>
      <c r="I4">
        <f>1800-1450</f>
        <v>350</v>
      </c>
      <c r="J4">
        <v>398</v>
      </c>
      <c r="K4">
        <v>389</v>
      </c>
      <c r="M4" t="s">
        <v>66</v>
      </c>
      <c r="N4">
        <f>_xlfn.STDEV.P(D2:D8)</f>
        <v>0</v>
      </c>
      <c r="O4">
        <f>_xlfn.STDEV.P(E2:E8)</f>
        <v>0</v>
      </c>
      <c r="P4">
        <f>_xlfn.STDEV.P(F2:F8)</f>
        <v>34.992710611188258</v>
      </c>
      <c r="Q4">
        <f>_xlfn.STDEV.P(H2:H8)</f>
        <v>7.2843135908468346</v>
      </c>
      <c r="R4">
        <f>_xlfn.STDEV.P(J2:J8)</f>
        <v>8.5833250775998859</v>
      </c>
    </row>
    <row r="5" spans="1:18" x14ac:dyDescent="0.3">
      <c r="A5">
        <v>0</v>
      </c>
      <c r="B5" t="s">
        <v>5</v>
      </c>
      <c r="C5">
        <v>0</v>
      </c>
      <c r="D5">
        <f>310-260</f>
        <v>50</v>
      </c>
      <c r="E5">
        <f>1330-1280</f>
        <v>50</v>
      </c>
      <c r="F5">
        <v>220</v>
      </c>
      <c r="G5">
        <v>260</v>
      </c>
      <c r="H5">
        <f>620-260</f>
        <v>360</v>
      </c>
      <c r="I5">
        <f>1630-1280</f>
        <v>350</v>
      </c>
      <c r="J5">
        <v>393</v>
      </c>
      <c r="K5">
        <v>376</v>
      </c>
    </row>
    <row r="6" spans="1:18" x14ac:dyDescent="0.3">
      <c r="A6">
        <v>0</v>
      </c>
      <c r="B6" t="s">
        <v>6</v>
      </c>
      <c r="C6">
        <v>0</v>
      </c>
      <c r="D6">
        <f>320-270</f>
        <v>50</v>
      </c>
      <c r="E6">
        <f>1340-1290</f>
        <v>50</v>
      </c>
      <c r="F6">
        <v>230</v>
      </c>
      <c r="G6">
        <v>270</v>
      </c>
      <c r="H6">
        <f>620-270</f>
        <v>350</v>
      </c>
      <c r="I6">
        <f>1640-1290</f>
        <v>350</v>
      </c>
      <c r="J6">
        <v>378</v>
      </c>
      <c r="K6">
        <v>387</v>
      </c>
    </row>
    <row r="7" spans="1:18" x14ac:dyDescent="0.3">
      <c r="A7">
        <v>0</v>
      </c>
      <c r="B7" t="s">
        <v>7</v>
      </c>
      <c r="C7">
        <v>0</v>
      </c>
      <c r="D7">
        <f>350-300</f>
        <v>50</v>
      </c>
      <c r="E7">
        <f>1350-1300</f>
        <v>50</v>
      </c>
      <c r="F7">
        <v>270</v>
      </c>
      <c r="G7">
        <v>230</v>
      </c>
      <c r="H7">
        <f>660-300</f>
        <v>360</v>
      </c>
      <c r="I7">
        <f>1650-1300</f>
        <v>350</v>
      </c>
      <c r="J7">
        <v>373</v>
      </c>
      <c r="K7">
        <v>390</v>
      </c>
    </row>
    <row r="8" spans="1:18" x14ac:dyDescent="0.3">
      <c r="A8">
        <v>0</v>
      </c>
      <c r="B8" t="s">
        <v>8</v>
      </c>
      <c r="C8">
        <v>0</v>
      </c>
      <c r="D8">
        <f>200-150</f>
        <v>50</v>
      </c>
      <c r="E8">
        <f>50</f>
        <v>50</v>
      </c>
      <c r="F8">
        <f>180</f>
        <v>180</v>
      </c>
      <c r="G8">
        <f>160</f>
        <v>160</v>
      </c>
      <c r="H8">
        <f>510-150</f>
        <v>360</v>
      </c>
      <c r="I8">
        <f>1540-1200</f>
        <v>340</v>
      </c>
      <c r="J8">
        <v>392</v>
      </c>
      <c r="K8">
        <v>399</v>
      </c>
    </row>
    <row r="9" spans="1:18" x14ac:dyDescent="0.3">
      <c r="A9">
        <v>0</v>
      </c>
      <c r="B9" t="s">
        <v>9</v>
      </c>
      <c r="C9">
        <v>0</v>
      </c>
      <c r="D9" s="4"/>
      <c r="E9" s="4"/>
      <c r="F9" s="4"/>
      <c r="G9" s="4"/>
      <c r="H9" s="4"/>
      <c r="I9" s="4"/>
      <c r="J9" s="4"/>
      <c r="K9" s="4"/>
    </row>
    <row r="10" spans="1:18" x14ac:dyDescent="0.3">
      <c r="A10">
        <v>0</v>
      </c>
      <c r="B10" t="s">
        <v>10</v>
      </c>
      <c r="C10">
        <v>0</v>
      </c>
      <c r="D10" s="3"/>
      <c r="E10" s="3"/>
      <c r="F10" s="3"/>
      <c r="G10" s="3"/>
      <c r="H10" s="3"/>
      <c r="I10" s="3"/>
      <c r="J10" s="3"/>
      <c r="K10" s="3"/>
    </row>
    <row r="11" spans="1:18" x14ac:dyDescent="0.3">
      <c r="A11">
        <v>0</v>
      </c>
      <c r="B11" t="s">
        <v>11</v>
      </c>
      <c r="C11">
        <v>0</v>
      </c>
      <c r="D11" s="3"/>
      <c r="E11" s="3"/>
      <c r="F11" s="3"/>
      <c r="G11" s="3"/>
      <c r="H11" s="3"/>
      <c r="I11" s="3"/>
      <c r="J11" s="3"/>
      <c r="K11" s="3"/>
    </row>
    <row r="12" spans="1:18" x14ac:dyDescent="0.3">
      <c r="A12">
        <v>0</v>
      </c>
      <c r="B12" t="s">
        <v>12</v>
      </c>
      <c r="C12">
        <v>0</v>
      </c>
      <c r="D12" s="3"/>
      <c r="E12" s="3"/>
      <c r="F12" s="3"/>
      <c r="G12" s="3"/>
      <c r="H12" s="3"/>
      <c r="I12" s="3"/>
      <c r="J12" s="3"/>
      <c r="K12" s="3"/>
    </row>
    <row r="13" spans="1:18" x14ac:dyDescent="0.3">
      <c r="A13">
        <v>1</v>
      </c>
      <c r="B13" t="s">
        <v>19</v>
      </c>
      <c r="C13">
        <v>0</v>
      </c>
      <c r="D13" s="3"/>
      <c r="E13" s="3"/>
      <c r="F13" s="3"/>
      <c r="G13" s="3"/>
      <c r="H13" s="3"/>
      <c r="I13" s="3"/>
      <c r="J13" s="3"/>
      <c r="K13" s="3"/>
      <c r="N13" t="s">
        <v>73</v>
      </c>
      <c r="O13" t="s">
        <v>78</v>
      </c>
    </row>
    <row r="14" spans="1:18" x14ac:dyDescent="0.3">
      <c r="A14">
        <v>1</v>
      </c>
      <c r="B14" t="s">
        <v>18</v>
      </c>
      <c r="C14">
        <v>0</v>
      </c>
      <c r="D14">
        <f>620-460</f>
        <v>160</v>
      </c>
      <c r="E14">
        <f>1490-1440</f>
        <v>50</v>
      </c>
      <c r="F14">
        <v>30</v>
      </c>
      <c r="G14">
        <v>90</v>
      </c>
      <c r="H14">
        <f>800-460</f>
        <v>340</v>
      </c>
      <c r="I14">
        <f>1790-1440</f>
        <v>350</v>
      </c>
      <c r="J14">
        <v>322</v>
      </c>
      <c r="K14">
        <v>344</v>
      </c>
      <c r="N14" t="s">
        <v>67</v>
      </c>
      <c r="O14" t="s">
        <v>68</v>
      </c>
      <c r="P14" t="s">
        <v>69</v>
      </c>
      <c r="Q14" t="s">
        <v>70</v>
      </c>
      <c r="R14" t="s">
        <v>71</v>
      </c>
    </row>
    <row r="15" spans="1:18" x14ac:dyDescent="0.3">
      <c r="A15">
        <v>1</v>
      </c>
      <c r="B15" t="s">
        <v>20</v>
      </c>
      <c r="C15">
        <v>0</v>
      </c>
      <c r="D15">
        <f>310-260</f>
        <v>50</v>
      </c>
      <c r="E15">
        <f>1220-1170</f>
        <v>50</v>
      </c>
      <c r="F15">
        <v>230</v>
      </c>
      <c r="G15">
        <v>240</v>
      </c>
      <c r="H15">
        <f>580-260</f>
        <v>320</v>
      </c>
      <c r="I15">
        <f>1500-1170</f>
        <v>330</v>
      </c>
      <c r="J15">
        <v>171</v>
      </c>
      <c r="K15">
        <v>179</v>
      </c>
      <c r="M15" t="s">
        <v>65</v>
      </c>
      <c r="N15">
        <f>AVERAGE(C14:C22)</f>
        <v>0</v>
      </c>
      <c r="O15">
        <f>AVERAGE(E14:E22)</f>
        <v>50</v>
      </c>
      <c r="P15">
        <f>AVERAGE(F14:F22)</f>
        <v>200</v>
      </c>
      <c r="Q15">
        <f>AVERAGE(H14:H22)</f>
        <v>326.66666666666669</v>
      </c>
      <c r="R15">
        <f>AVERAGE(J14:J22)</f>
        <v>331.83333333333331</v>
      </c>
    </row>
    <row r="16" spans="1:18" x14ac:dyDescent="0.3">
      <c r="A16">
        <v>1</v>
      </c>
      <c r="B16" t="s">
        <v>21</v>
      </c>
      <c r="C16">
        <v>0</v>
      </c>
      <c r="D16">
        <f>400-350</f>
        <v>50</v>
      </c>
      <c r="E16">
        <f>1440-1390</f>
        <v>50</v>
      </c>
      <c r="F16">
        <v>270</v>
      </c>
      <c r="G16">
        <v>250</v>
      </c>
      <c r="H16">
        <f>710-350</f>
        <v>360</v>
      </c>
      <c r="I16">
        <f>1730-1390</f>
        <v>340</v>
      </c>
      <c r="J16">
        <f>393</f>
        <v>393</v>
      </c>
      <c r="K16">
        <f>387</f>
        <v>387</v>
      </c>
      <c r="M16" t="s">
        <v>66</v>
      </c>
      <c r="N16">
        <v>0</v>
      </c>
      <c r="O16">
        <f>_xlfn.STDEV.P(E14:E22)</f>
        <v>0</v>
      </c>
      <c r="P16">
        <f>_xlfn.STDEV.P(F14:F22)</f>
        <v>84.063468086123279</v>
      </c>
      <c r="Q16">
        <f>_xlfn.STDEV.P(H14:H22)</f>
        <v>36.362373715452378</v>
      </c>
      <c r="R16">
        <f>_xlfn.STDEV.P(J14:J22)</f>
        <v>76.623357332401511</v>
      </c>
    </row>
    <row r="17" spans="1:18" x14ac:dyDescent="0.3">
      <c r="A17">
        <v>1</v>
      </c>
      <c r="B17" t="s">
        <v>22</v>
      </c>
      <c r="C17">
        <v>0</v>
      </c>
      <c r="D17" s="3"/>
      <c r="E17" s="3"/>
      <c r="F17" s="3"/>
      <c r="G17" s="3"/>
      <c r="H17" s="3"/>
      <c r="I17" s="3"/>
      <c r="J17" s="3"/>
      <c r="K17" s="3"/>
    </row>
    <row r="18" spans="1:18" x14ac:dyDescent="0.3">
      <c r="A18">
        <v>1</v>
      </c>
      <c r="B18" t="s">
        <v>23</v>
      </c>
      <c r="C18">
        <v>0</v>
      </c>
      <c r="D18">
        <v>50</v>
      </c>
      <c r="E18">
        <v>50</v>
      </c>
      <c r="F18">
        <v>250</v>
      </c>
      <c r="G18">
        <v>250</v>
      </c>
      <c r="H18">
        <f>650-310</f>
        <v>340</v>
      </c>
      <c r="I18">
        <f>1650-1310</f>
        <v>340</v>
      </c>
      <c r="J18">
        <v>392</v>
      </c>
      <c r="K18">
        <v>298</v>
      </c>
    </row>
    <row r="19" spans="1:18" x14ac:dyDescent="0.3">
      <c r="A19">
        <v>1</v>
      </c>
      <c r="B19" t="s">
        <v>24</v>
      </c>
      <c r="C19">
        <v>0</v>
      </c>
      <c r="D19" s="3"/>
      <c r="E19" s="3"/>
      <c r="F19" s="3"/>
      <c r="G19" s="3"/>
      <c r="H19" s="3"/>
      <c r="I19" s="3"/>
      <c r="J19" s="3"/>
      <c r="K19" s="3"/>
    </row>
    <row r="20" spans="1:18" x14ac:dyDescent="0.3">
      <c r="A20">
        <v>1</v>
      </c>
      <c r="B20" t="s">
        <v>25</v>
      </c>
      <c r="C20">
        <v>0</v>
      </c>
      <c r="D20">
        <f>380-330</f>
        <v>50</v>
      </c>
      <c r="E20">
        <v>50</v>
      </c>
      <c r="F20">
        <v>160</v>
      </c>
      <c r="G20">
        <v>150</v>
      </c>
      <c r="H20">
        <f>580-330</f>
        <v>250</v>
      </c>
      <c r="I20">
        <f>1560-1320</f>
        <v>240</v>
      </c>
      <c r="J20">
        <v>338</v>
      </c>
      <c r="K20">
        <v>357</v>
      </c>
    </row>
    <row r="21" spans="1:18" x14ac:dyDescent="0.3">
      <c r="A21">
        <v>1</v>
      </c>
      <c r="B21" t="s">
        <v>26</v>
      </c>
      <c r="C21">
        <v>0</v>
      </c>
      <c r="D21">
        <v>50</v>
      </c>
      <c r="E21">
        <v>50</v>
      </c>
      <c r="F21" s="1">
        <v>260</v>
      </c>
      <c r="G21" s="2">
        <v>270</v>
      </c>
      <c r="H21" s="2">
        <f>690-340</f>
        <v>350</v>
      </c>
      <c r="I21" s="2">
        <f>1690-1330</f>
        <v>360</v>
      </c>
      <c r="J21" s="2">
        <v>375</v>
      </c>
      <c r="K21" s="2">
        <v>356</v>
      </c>
    </row>
    <row r="22" spans="1:18" x14ac:dyDescent="0.3">
      <c r="A22">
        <v>1</v>
      </c>
      <c r="B22" t="s">
        <v>27</v>
      </c>
      <c r="C22">
        <v>0</v>
      </c>
      <c r="D22" s="2"/>
      <c r="E22" s="2"/>
      <c r="F22" s="2"/>
      <c r="G22" s="2"/>
      <c r="H22" s="2"/>
      <c r="I22" s="2"/>
      <c r="J22" s="2"/>
      <c r="K22" s="2"/>
      <c r="N22" t="s">
        <v>74</v>
      </c>
      <c r="O22" t="s">
        <v>79</v>
      </c>
    </row>
    <row r="23" spans="1:18" x14ac:dyDescent="0.3">
      <c r="A23">
        <v>2</v>
      </c>
      <c r="B23" t="s">
        <v>28</v>
      </c>
      <c r="C23">
        <v>0</v>
      </c>
      <c r="D23">
        <f>310-250</f>
        <v>60</v>
      </c>
      <c r="E23">
        <f>1310-1240</f>
        <v>70</v>
      </c>
      <c r="F23">
        <v>120</v>
      </c>
      <c r="G23">
        <v>100</v>
      </c>
      <c r="H23">
        <f>630-250</f>
        <v>380</v>
      </c>
      <c r="I23">
        <f>1590-1240</f>
        <v>350</v>
      </c>
      <c r="J23">
        <v>95</v>
      </c>
      <c r="K23">
        <v>131</v>
      </c>
      <c r="N23" t="s">
        <v>67</v>
      </c>
      <c r="O23" t="s">
        <v>68</v>
      </c>
      <c r="P23" t="s">
        <v>69</v>
      </c>
      <c r="Q23" t="s">
        <v>70</v>
      </c>
      <c r="R23" t="s">
        <v>71</v>
      </c>
    </row>
    <row r="24" spans="1:18" x14ac:dyDescent="0.3">
      <c r="A24">
        <v>2</v>
      </c>
      <c r="B24" t="s">
        <v>29</v>
      </c>
      <c r="C24">
        <v>0</v>
      </c>
      <c r="D24">
        <f>430-380</f>
        <v>50</v>
      </c>
      <c r="E24">
        <f>1620-1440</f>
        <v>180</v>
      </c>
      <c r="F24">
        <v>30</v>
      </c>
      <c r="G24">
        <v>40</v>
      </c>
      <c r="H24">
        <f>760-380</f>
        <v>380</v>
      </c>
      <c r="I24">
        <f>1810-1440</f>
        <v>370</v>
      </c>
      <c r="J24">
        <v>90</v>
      </c>
      <c r="K24">
        <v>138</v>
      </c>
      <c r="M24" t="s">
        <v>65</v>
      </c>
      <c r="N24">
        <f>AVERAGE(C23:C34)</f>
        <v>0</v>
      </c>
      <c r="O24">
        <f>AVERAGE(E23:E34)</f>
        <v>129</v>
      </c>
      <c r="P24">
        <f>AVERAGE(F23:F34)</f>
        <v>62</v>
      </c>
      <c r="Q24">
        <f>AVERAGE(H23:H34)</f>
        <v>360</v>
      </c>
      <c r="R24">
        <f>AVERAGE(J23:J34)</f>
        <v>130.9</v>
      </c>
    </row>
    <row r="25" spans="1:18" x14ac:dyDescent="0.3">
      <c r="A25">
        <v>2</v>
      </c>
      <c r="B25" t="s">
        <v>30</v>
      </c>
      <c r="C25">
        <v>0</v>
      </c>
      <c r="D25">
        <v>140</v>
      </c>
      <c r="E25">
        <v>140</v>
      </c>
      <c r="F25">
        <v>30</v>
      </c>
      <c r="G25">
        <v>40</v>
      </c>
      <c r="H25">
        <v>340</v>
      </c>
      <c r="I25">
        <v>340</v>
      </c>
      <c r="J25">
        <v>195</v>
      </c>
      <c r="K25">
        <v>145</v>
      </c>
      <c r="M25" t="s">
        <v>66</v>
      </c>
      <c r="N25">
        <f>_xlfn.STDEV.P(C23:C34)</f>
        <v>0</v>
      </c>
      <c r="O25">
        <f>_xlfn.STDEV.P(E23:E34)</f>
        <v>46.357307945997036</v>
      </c>
      <c r="P25">
        <f>_xlfn.STDEV.P(F23:F34)</f>
        <v>49.558046773455466</v>
      </c>
      <c r="Q25">
        <f>_xlfn.STDEV.P(H23:H34)</f>
        <v>27.928480087537881</v>
      </c>
      <c r="R25">
        <f>_xlfn.STDEV.P(J23:J34)</f>
        <v>31.973270086120372</v>
      </c>
    </row>
    <row r="26" spans="1:18" x14ac:dyDescent="0.3">
      <c r="A26">
        <v>2</v>
      </c>
      <c r="B26" t="s">
        <v>31</v>
      </c>
      <c r="C26">
        <v>0</v>
      </c>
      <c r="D26">
        <v>150</v>
      </c>
      <c r="E26">
        <v>50</v>
      </c>
      <c r="F26">
        <v>30</v>
      </c>
      <c r="G26">
        <v>30</v>
      </c>
      <c r="H26">
        <v>360</v>
      </c>
      <c r="I26">
        <v>360</v>
      </c>
      <c r="J26">
        <v>155</v>
      </c>
      <c r="K26">
        <v>86</v>
      </c>
    </row>
    <row r="27" spans="1:18" x14ac:dyDescent="0.3">
      <c r="A27">
        <v>2</v>
      </c>
      <c r="B27" t="s">
        <v>32</v>
      </c>
      <c r="C27">
        <v>0</v>
      </c>
      <c r="D27">
        <v>160</v>
      </c>
      <c r="E27">
        <v>160</v>
      </c>
      <c r="F27">
        <v>50</v>
      </c>
      <c r="G27">
        <v>50</v>
      </c>
      <c r="H27">
        <v>360</v>
      </c>
      <c r="I27">
        <v>360</v>
      </c>
      <c r="J27">
        <v>97</v>
      </c>
      <c r="K27">
        <v>102</v>
      </c>
    </row>
    <row r="28" spans="1:18" x14ac:dyDescent="0.3">
      <c r="A28">
        <v>2</v>
      </c>
      <c r="B28" t="s">
        <v>33</v>
      </c>
      <c r="C28">
        <v>0</v>
      </c>
      <c r="D28">
        <v>160</v>
      </c>
      <c r="E28">
        <v>160</v>
      </c>
      <c r="F28">
        <v>40</v>
      </c>
      <c r="G28">
        <v>40</v>
      </c>
      <c r="H28">
        <v>360</v>
      </c>
      <c r="I28">
        <v>360</v>
      </c>
      <c r="J28">
        <v>122</v>
      </c>
      <c r="K28">
        <v>126</v>
      </c>
    </row>
    <row r="29" spans="1:18" x14ac:dyDescent="0.3">
      <c r="A29">
        <v>2</v>
      </c>
      <c r="B29" t="s">
        <v>34</v>
      </c>
      <c r="C29">
        <v>0</v>
      </c>
      <c r="D29">
        <v>160</v>
      </c>
      <c r="E29">
        <v>160</v>
      </c>
      <c r="F29">
        <v>40</v>
      </c>
      <c r="G29">
        <v>40</v>
      </c>
      <c r="H29">
        <v>360</v>
      </c>
      <c r="I29">
        <v>360</v>
      </c>
      <c r="J29">
        <v>118</v>
      </c>
      <c r="K29">
        <v>121</v>
      </c>
    </row>
    <row r="30" spans="1:18" x14ac:dyDescent="0.3">
      <c r="A30">
        <v>2</v>
      </c>
      <c r="B30" t="s">
        <v>35</v>
      </c>
      <c r="C30">
        <v>0</v>
      </c>
      <c r="D30">
        <v>160</v>
      </c>
      <c r="E30">
        <v>160</v>
      </c>
      <c r="F30">
        <v>40</v>
      </c>
      <c r="G30">
        <v>40</v>
      </c>
      <c r="H30">
        <v>370</v>
      </c>
      <c r="I30">
        <v>370</v>
      </c>
      <c r="J30">
        <v>143</v>
      </c>
      <c r="K30">
        <v>149</v>
      </c>
    </row>
    <row r="31" spans="1:18" x14ac:dyDescent="0.3">
      <c r="A31">
        <v>2</v>
      </c>
      <c r="B31" t="s">
        <v>36</v>
      </c>
      <c r="C31">
        <v>0</v>
      </c>
    </row>
    <row r="32" spans="1:18" x14ac:dyDescent="0.3">
      <c r="A32">
        <v>2</v>
      </c>
      <c r="B32" t="s">
        <v>37</v>
      </c>
      <c r="C32">
        <v>0</v>
      </c>
      <c r="D32">
        <v>150</v>
      </c>
      <c r="E32">
        <v>150</v>
      </c>
      <c r="F32">
        <v>50</v>
      </c>
      <c r="G32">
        <v>40</v>
      </c>
      <c r="H32">
        <v>400</v>
      </c>
      <c r="I32">
        <v>370</v>
      </c>
      <c r="J32">
        <v>131</v>
      </c>
      <c r="K32">
        <v>142</v>
      </c>
    </row>
    <row r="33" spans="1:18" x14ac:dyDescent="0.3">
      <c r="A33">
        <v>2</v>
      </c>
      <c r="B33" t="s">
        <v>38</v>
      </c>
      <c r="C33">
        <v>0</v>
      </c>
    </row>
    <row r="34" spans="1:18" x14ac:dyDescent="0.3">
      <c r="A34">
        <v>2</v>
      </c>
      <c r="B34" t="s">
        <v>39</v>
      </c>
      <c r="C34">
        <v>0</v>
      </c>
      <c r="D34">
        <v>50</v>
      </c>
      <c r="E34">
        <v>60</v>
      </c>
      <c r="F34">
        <v>190</v>
      </c>
      <c r="G34">
        <v>200</v>
      </c>
      <c r="H34">
        <v>290</v>
      </c>
      <c r="I34">
        <v>290</v>
      </c>
      <c r="J34">
        <v>163</v>
      </c>
      <c r="K34">
        <v>158</v>
      </c>
      <c r="N34" t="s">
        <v>75</v>
      </c>
      <c r="O34" t="s">
        <v>80</v>
      </c>
    </row>
    <row r="35" spans="1:18" x14ac:dyDescent="0.3">
      <c r="A35">
        <v>3</v>
      </c>
      <c r="B35" t="s">
        <v>40</v>
      </c>
      <c r="C35">
        <v>0</v>
      </c>
      <c r="D35">
        <v>200</v>
      </c>
      <c r="E35">
        <v>210</v>
      </c>
      <c r="F35">
        <v>110</v>
      </c>
      <c r="G35">
        <v>100</v>
      </c>
      <c r="H35">
        <v>340</v>
      </c>
      <c r="I35">
        <v>360</v>
      </c>
      <c r="J35">
        <v>374</v>
      </c>
      <c r="K35">
        <v>377</v>
      </c>
      <c r="N35" t="s">
        <v>67</v>
      </c>
      <c r="O35" t="s">
        <v>68</v>
      </c>
      <c r="P35" t="s">
        <v>69</v>
      </c>
      <c r="Q35" t="s">
        <v>70</v>
      </c>
      <c r="R35" t="s">
        <v>71</v>
      </c>
    </row>
    <row r="36" spans="1:18" x14ac:dyDescent="0.3">
      <c r="A36">
        <v>3</v>
      </c>
      <c r="B36" t="s">
        <v>41</v>
      </c>
      <c r="C36">
        <v>0</v>
      </c>
      <c r="D36">
        <v>190</v>
      </c>
      <c r="E36">
        <v>200</v>
      </c>
      <c r="F36">
        <v>50</v>
      </c>
      <c r="G36">
        <v>50</v>
      </c>
      <c r="H36">
        <v>280</v>
      </c>
      <c r="I36">
        <v>290</v>
      </c>
      <c r="J36">
        <v>383</v>
      </c>
      <c r="K36">
        <v>393</v>
      </c>
      <c r="M36" t="s">
        <v>65</v>
      </c>
      <c r="N36">
        <f>AVERAGE(C35:C44)</f>
        <v>0</v>
      </c>
      <c r="O36">
        <f>AVERAGE(E35:E44)</f>
        <v>183.33333333333334</v>
      </c>
      <c r="P36">
        <f>AVERAGE(F35:F44)</f>
        <v>60</v>
      </c>
      <c r="Q36">
        <f>AVERAGE(H35:H44)</f>
        <v>345.55555555555554</v>
      </c>
      <c r="R36">
        <f>AVERAGE(J35:J44)</f>
        <v>260.33333333333331</v>
      </c>
    </row>
    <row r="37" spans="1:18" x14ac:dyDescent="0.3">
      <c r="A37">
        <v>3</v>
      </c>
      <c r="B37" s="3" t="s">
        <v>42</v>
      </c>
      <c r="C37">
        <v>0</v>
      </c>
      <c r="M37" t="s">
        <v>66</v>
      </c>
      <c r="N37">
        <f>_xlfn.STDEV.P(C35:C44)</f>
        <v>0</v>
      </c>
      <c r="O37">
        <f>_xlfn.STDEV.P(E35:E44)</f>
        <v>28.284271247461902</v>
      </c>
      <c r="P37">
        <f>_xlfn.STDEV.P(F35:F44)</f>
        <v>38.297084310253524</v>
      </c>
      <c r="Q37">
        <f>_xlfn.STDEV.P(H35:H44)</f>
        <v>24.088314876309774</v>
      </c>
      <c r="R37">
        <f>_xlfn.STDEV.P(J35:J44)</f>
        <v>106.55097893079683</v>
      </c>
    </row>
    <row r="38" spans="1:18" x14ac:dyDescent="0.3">
      <c r="A38">
        <v>3</v>
      </c>
      <c r="B38" t="s">
        <v>43</v>
      </c>
      <c r="C38">
        <v>0</v>
      </c>
      <c r="D38">
        <v>200</v>
      </c>
      <c r="E38">
        <v>210</v>
      </c>
      <c r="F38">
        <v>120</v>
      </c>
      <c r="G38">
        <v>110</v>
      </c>
      <c r="H38">
        <v>360</v>
      </c>
      <c r="I38">
        <v>360</v>
      </c>
      <c r="J38">
        <v>378</v>
      </c>
      <c r="K38">
        <v>374</v>
      </c>
    </row>
    <row r="39" spans="1:18" x14ac:dyDescent="0.3">
      <c r="A39">
        <v>3</v>
      </c>
      <c r="B39" t="s">
        <v>44</v>
      </c>
      <c r="C39">
        <v>0</v>
      </c>
      <c r="D39">
        <v>220</v>
      </c>
      <c r="E39">
        <v>210</v>
      </c>
      <c r="F39">
        <v>110</v>
      </c>
      <c r="G39">
        <v>100</v>
      </c>
      <c r="H39">
        <v>360</v>
      </c>
      <c r="I39">
        <v>360</v>
      </c>
      <c r="J39">
        <v>378</v>
      </c>
      <c r="K39">
        <v>373</v>
      </c>
    </row>
    <row r="40" spans="1:18" x14ac:dyDescent="0.3">
      <c r="A40">
        <v>3</v>
      </c>
      <c r="B40" t="s">
        <v>45</v>
      </c>
      <c r="C40">
        <v>0</v>
      </c>
      <c r="D40">
        <v>150</v>
      </c>
      <c r="E40">
        <v>160</v>
      </c>
      <c r="F40">
        <v>30</v>
      </c>
      <c r="G40">
        <v>30</v>
      </c>
      <c r="H40">
        <v>360</v>
      </c>
      <c r="I40">
        <v>370</v>
      </c>
      <c r="J40">
        <v>181</v>
      </c>
      <c r="K40">
        <v>161</v>
      </c>
    </row>
    <row r="41" spans="1:18" x14ac:dyDescent="0.3">
      <c r="A41">
        <v>3</v>
      </c>
      <c r="B41" t="s">
        <v>46</v>
      </c>
      <c r="C41">
        <v>0</v>
      </c>
      <c r="D41">
        <v>150</v>
      </c>
      <c r="E41">
        <v>140</v>
      </c>
      <c r="F41">
        <v>30</v>
      </c>
      <c r="G41">
        <v>40</v>
      </c>
      <c r="H41">
        <v>360</v>
      </c>
      <c r="I41">
        <v>350</v>
      </c>
      <c r="J41">
        <v>194</v>
      </c>
      <c r="K41">
        <v>180</v>
      </c>
    </row>
    <row r="42" spans="1:18" x14ac:dyDescent="0.3">
      <c r="A42">
        <v>3</v>
      </c>
      <c r="B42" t="s">
        <v>47</v>
      </c>
      <c r="C42">
        <v>0</v>
      </c>
      <c r="D42">
        <v>160</v>
      </c>
      <c r="E42">
        <v>150</v>
      </c>
      <c r="F42">
        <v>30</v>
      </c>
      <c r="G42">
        <v>40</v>
      </c>
      <c r="H42">
        <v>350</v>
      </c>
      <c r="I42">
        <v>350</v>
      </c>
      <c r="J42">
        <v>143</v>
      </c>
      <c r="K42">
        <v>164</v>
      </c>
    </row>
    <row r="43" spans="1:18" x14ac:dyDescent="0.3">
      <c r="A43">
        <v>3</v>
      </c>
      <c r="B43" t="s">
        <v>48</v>
      </c>
      <c r="C43">
        <v>0</v>
      </c>
      <c r="D43">
        <v>150</v>
      </c>
      <c r="E43">
        <v>160</v>
      </c>
      <c r="F43">
        <v>30</v>
      </c>
      <c r="G43">
        <v>30</v>
      </c>
      <c r="H43">
        <v>350</v>
      </c>
      <c r="I43">
        <v>370</v>
      </c>
      <c r="J43">
        <v>168</v>
      </c>
      <c r="K43">
        <v>150</v>
      </c>
    </row>
    <row r="44" spans="1:18" x14ac:dyDescent="0.3">
      <c r="A44">
        <v>3</v>
      </c>
      <c r="B44" t="s">
        <v>49</v>
      </c>
      <c r="C44">
        <v>0</v>
      </c>
      <c r="D44">
        <v>150</v>
      </c>
      <c r="E44">
        <v>210</v>
      </c>
      <c r="F44">
        <v>30</v>
      </c>
      <c r="G44">
        <v>120</v>
      </c>
      <c r="H44">
        <v>350</v>
      </c>
      <c r="I44">
        <v>370</v>
      </c>
      <c r="J44">
        <v>144</v>
      </c>
      <c r="K44">
        <v>396</v>
      </c>
      <c r="N44" t="s">
        <v>76</v>
      </c>
      <c r="O44" t="s">
        <v>81</v>
      </c>
    </row>
    <row r="45" spans="1:18" x14ac:dyDescent="0.3">
      <c r="A45">
        <v>4</v>
      </c>
      <c r="B45" t="s">
        <v>50</v>
      </c>
      <c r="C45">
        <v>1</v>
      </c>
      <c r="D45">
        <v>50</v>
      </c>
      <c r="F45">
        <v>390</v>
      </c>
      <c r="H45">
        <v>670</v>
      </c>
      <c r="J45">
        <v>126</v>
      </c>
      <c r="N45" t="s">
        <v>67</v>
      </c>
      <c r="O45" t="s">
        <v>68</v>
      </c>
      <c r="P45" t="s">
        <v>69</v>
      </c>
      <c r="Q45" t="s">
        <v>70</v>
      </c>
      <c r="R45" t="s">
        <v>71</v>
      </c>
    </row>
    <row r="46" spans="1:18" x14ac:dyDescent="0.3">
      <c r="A46">
        <v>4</v>
      </c>
      <c r="B46" t="s">
        <v>51</v>
      </c>
      <c r="C46">
        <v>1</v>
      </c>
      <c r="M46" t="s">
        <v>65</v>
      </c>
      <c r="N46">
        <f>AVERAGE(C45:C51)</f>
        <v>1</v>
      </c>
      <c r="O46">
        <f>AVERAGE(D45:D51)</f>
        <v>50</v>
      </c>
      <c r="P46">
        <f>AVERAGE(F45:F51)</f>
        <v>386</v>
      </c>
      <c r="Q46">
        <f>AVERAGE(H45:H51)</f>
        <v>676</v>
      </c>
      <c r="R46">
        <f>AVERAGE(J45:J51)</f>
        <v>125.2</v>
      </c>
    </row>
    <row r="47" spans="1:18" x14ac:dyDescent="0.3">
      <c r="A47">
        <v>4</v>
      </c>
      <c r="B47" t="s">
        <v>52</v>
      </c>
      <c r="C47">
        <v>1</v>
      </c>
      <c r="M47" t="s">
        <v>66</v>
      </c>
      <c r="N47">
        <f>_xlfn.STDEV.P(C45:C51)</f>
        <v>0</v>
      </c>
      <c r="O47">
        <f>_xlfn.STDEV.P(D45:D51)</f>
        <v>0</v>
      </c>
      <c r="P47">
        <f>_xlfn.STDEV.P(F45:F51)</f>
        <v>4.8989794855663558</v>
      </c>
      <c r="Q47">
        <f>_xlfn.STDEV.P(H45:H51)</f>
        <v>4.8989794855663558</v>
      </c>
      <c r="R47">
        <f>_xlfn.STDEV.P(J45:J51)</f>
        <v>1.16619037896906</v>
      </c>
    </row>
    <row r="48" spans="1:18" x14ac:dyDescent="0.3">
      <c r="A48">
        <v>4</v>
      </c>
      <c r="B48" t="s">
        <v>53</v>
      </c>
      <c r="C48">
        <v>1</v>
      </c>
      <c r="D48">
        <v>50</v>
      </c>
      <c r="F48">
        <v>380</v>
      </c>
      <c r="H48">
        <v>680</v>
      </c>
      <c r="J48">
        <v>126</v>
      </c>
    </row>
    <row r="49" spans="1:10" x14ac:dyDescent="0.3">
      <c r="A49">
        <v>4</v>
      </c>
      <c r="B49" t="s">
        <v>54</v>
      </c>
      <c r="C49">
        <v>1</v>
      </c>
      <c r="D49">
        <v>50</v>
      </c>
      <c r="F49">
        <v>390</v>
      </c>
      <c r="H49">
        <v>670</v>
      </c>
      <c r="J49">
        <v>125</v>
      </c>
    </row>
    <row r="50" spans="1:10" x14ac:dyDescent="0.3">
      <c r="A50">
        <v>4</v>
      </c>
      <c r="B50" t="s">
        <v>55</v>
      </c>
      <c r="C50">
        <v>1</v>
      </c>
      <c r="D50">
        <v>50</v>
      </c>
      <c r="F50">
        <v>390</v>
      </c>
      <c r="H50">
        <v>680</v>
      </c>
      <c r="J50">
        <v>123</v>
      </c>
    </row>
    <row r="51" spans="1:10" x14ac:dyDescent="0.3">
      <c r="A51">
        <v>4</v>
      </c>
      <c r="B51" t="s">
        <v>56</v>
      </c>
      <c r="C51">
        <v>1</v>
      </c>
      <c r="D51">
        <v>50</v>
      </c>
      <c r="F51">
        <v>380</v>
      </c>
      <c r="H51">
        <v>680</v>
      </c>
      <c r="J51">
        <v>126</v>
      </c>
    </row>
    <row r="52" spans="1:10" x14ac:dyDescent="0.3">
      <c r="A52">
        <v>5</v>
      </c>
      <c r="B52" t="s">
        <v>57</v>
      </c>
      <c r="C52">
        <v>1</v>
      </c>
    </row>
    <row r="53" spans="1:10" x14ac:dyDescent="0.3">
      <c r="A53">
        <v>5</v>
      </c>
      <c r="B53" t="s">
        <v>58</v>
      </c>
      <c r="C53">
        <v>1</v>
      </c>
    </row>
    <row r="54" spans="1:10" x14ac:dyDescent="0.3">
      <c r="A54">
        <v>5</v>
      </c>
      <c r="B54" t="s">
        <v>59</v>
      </c>
      <c r="C54">
        <v>1</v>
      </c>
    </row>
    <row r="55" spans="1:10" x14ac:dyDescent="0.3">
      <c r="A55">
        <v>5</v>
      </c>
      <c r="B55" t="s">
        <v>60</v>
      </c>
      <c r="C55">
        <v>1</v>
      </c>
    </row>
    <row r="56" spans="1:10" x14ac:dyDescent="0.3">
      <c r="A56">
        <v>5</v>
      </c>
      <c r="B56" t="s">
        <v>61</v>
      </c>
      <c r="C56">
        <v>1</v>
      </c>
    </row>
    <row r="57" spans="1:10" x14ac:dyDescent="0.3">
      <c r="A57">
        <v>5</v>
      </c>
      <c r="B57" t="s">
        <v>62</v>
      </c>
      <c r="C57">
        <v>1</v>
      </c>
    </row>
    <row r="58" spans="1:10" x14ac:dyDescent="0.3">
      <c r="A58">
        <v>5</v>
      </c>
      <c r="B58" t="s">
        <v>63</v>
      </c>
      <c r="C58">
        <v>1</v>
      </c>
    </row>
    <row r="59" spans="1:10" x14ac:dyDescent="0.3">
      <c r="A59">
        <v>5</v>
      </c>
      <c r="B59" t="s">
        <v>64</v>
      </c>
      <c r="C59">
        <v>1</v>
      </c>
    </row>
  </sheetData>
  <mergeCells count="4">
    <mergeCell ref="J1:K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Chen</dc:creator>
  <cp:lastModifiedBy>Skyler</cp:lastModifiedBy>
  <dcterms:created xsi:type="dcterms:W3CDTF">2018-02-12T02:33:27Z</dcterms:created>
  <dcterms:modified xsi:type="dcterms:W3CDTF">2018-10-01T19:06:57Z</dcterms:modified>
</cp:coreProperties>
</file>