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/>
  </bookViews>
  <sheets>
    <sheet name="Controle de Investimentos" sheetId="2" r:id="rId1"/>
    <sheet name="Plan1" sheetId="3" r:id="rId2"/>
  </sheets>
  <externalReferences>
    <externalReference r:id="rId3"/>
  </externalReferences>
  <definedNames>
    <definedName name="aporte">'Controle de Investimentos'!$D$18</definedName>
    <definedName name="dividendos_mensais">'Controle de Investimentos'!$D$22</definedName>
    <definedName name="patrimonio">'Controle de Investimentos'!$D$21</definedName>
    <definedName name="qtde_anos">'Controle de Investimentos'!$D$19</definedName>
    <definedName name="rendimento_carteira">'Controle de Investimentos'!$D$14</definedName>
    <definedName name="taxa_mensal">'Controle de Investimentos'!$D$20</definedName>
  </definedNames>
  <calcPr calcId="145621"/>
</workbook>
</file>

<file path=xl/calcChain.xml><?xml version="1.0" encoding="utf-8"?>
<calcChain xmlns="http://schemas.openxmlformats.org/spreadsheetml/2006/main">
  <c r="D15" i="2" l="1"/>
  <c r="C37" i="2"/>
  <c r="C38" i="2"/>
  <c r="C39" i="2"/>
  <c r="C40" i="2"/>
  <c r="C41" i="2"/>
  <c r="C36" i="2"/>
  <c r="A10" i="3"/>
  <c r="A15" i="3"/>
  <c r="A16" i="3"/>
  <c r="A17" i="3"/>
  <c r="A18" i="3"/>
  <c r="A19" i="3"/>
  <c r="A20" i="3"/>
  <c r="A11" i="3"/>
  <c r="A12" i="3"/>
  <c r="A13" i="3"/>
  <c r="A14" i="3"/>
  <c r="A9" i="3"/>
  <c r="A4" i="3"/>
  <c r="A5" i="3"/>
  <c r="A6" i="3"/>
  <c r="A7" i="3"/>
  <c r="A8" i="3"/>
  <c r="A3" i="3"/>
  <c r="C33" i="2"/>
  <c r="D41" i="2" l="1"/>
  <c r="D40" i="2"/>
  <c r="D36" i="2"/>
  <c r="D39" i="2"/>
  <c r="D38" i="2"/>
  <c r="D37" i="2"/>
  <c r="C26" i="2"/>
  <c r="D26" i="2" s="1"/>
  <c r="D21" i="2"/>
  <c r="D22" i="2" s="1"/>
  <c r="C30" i="2"/>
  <c r="D30" i="2" s="1"/>
  <c r="C29" i="2"/>
  <c r="D29" i="2" s="1"/>
  <c r="C28" i="2"/>
  <c r="D28" i="2" s="1"/>
  <c r="C27" i="2"/>
  <c r="D27" i="2" s="1"/>
  <c r="D42" i="2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<sst xmlns="http://schemas.openxmlformats.org/spreadsheetml/2006/main" count="69" uniqueCount="33">
  <si>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</si>
  <si>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</si>
  <si>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</si>
  <si>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</si>
  <si>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</si>
  <si>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</si>
  <si>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</si>
  <si>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</si>
  <si>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</si>
  <si>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</si>
  <si>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</si>
  <si>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Cenários</t>
  </si>
  <si>
    <t>Configurações</t>
  </si>
  <si>
    <t>Rendimento Carteira</t>
  </si>
  <si>
    <t>Salário</t>
  </si>
  <si>
    <t>Investimento Mensal</t>
  </si>
  <si>
    <t>Agressivo</t>
  </si>
  <si>
    <t>Conservador</t>
  </si>
  <si>
    <t>Valor a ser investido por mês</t>
  </si>
  <si>
    <t>PERFIL</t>
  </si>
  <si>
    <t>TIPO DE FII</t>
  </si>
  <si>
    <t>Percentual Sugerido</t>
  </si>
  <si>
    <t>Valores</t>
  </si>
  <si>
    <t>FOFs</t>
  </si>
  <si>
    <t>DESENVOLVIMENTO</t>
  </si>
  <si>
    <t>HOTELARIA</t>
  </si>
  <si>
    <t>PAPEL</t>
  </si>
  <si>
    <t>TIJOLO</t>
  </si>
  <si>
    <t>HÍBRIDOS</t>
  </si>
  <si>
    <t>%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</si>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</sst>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8"/>
      <color theme="2"/>
      <name val="Arial"/>
      <family val="2"/>
      <scheme val="minor"/>
    </font>
    <font>
      <sz val="18"/>
      <color rgb="FF000000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8"/>
      <color theme="0"/>
      <name val="Arial"/>
      <family val="2"/>
      <scheme val="minor"/>
    </font>
    <font>
      <sz val="12"/>
      <color rgb="FF000000"/>
      <name val="Arial"/>
      <family val="2"/>
      <scheme val="major"/>
    </font>
    <font>
      <b/>
      <sz val="12"/>
      <color rgb="FF000000"/>
      <name val="Arial"/>
      <family val="2"/>
      <scheme val="major"/>
    </font>
    <font>
      <b/>
      <sz val="11"/>
      <color theme="0"/>
      <name val="Arial"/>
      <family val="2"/>
      <scheme val="minor"/>
    </font>
    <font>
      <b/>
      <sz val="18"/>
      <color theme="0"/>
      <name val="Arial"/>
      <family val="2"/>
      <scheme val="minor"/>
    </font>
    <font>
      <sz val="12"/>
      <color rgb="FF9C65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Down="1">
      <left/>
      <right/>
      <top style="thin">
        <color theme="0"/>
      </top>
      <bottom/>
      <diagonal style="thin">
        <color theme="0"/>
      </diagonal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4" fillId="4" borderId="0" xfId="0" applyFont="1" applyFill="1" applyAlignment="1"/>
    <xf numFmtId="9" fontId="0" fillId="0" borderId="0" xfId="0" applyNumberFormat="1" applyFont="1" applyAlignment="1"/>
    <xf numFmtId="164" fontId="6" fillId="3" borderId="11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0" borderId="19" xfId="0" applyFont="1" applyBorder="1" applyAlignment="1"/>
    <xf numFmtId="0" fontId="0" fillId="0" borderId="15" xfId="0" applyFont="1" applyBorder="1" applyAlignment="1"/>
    <xf numFmtId="0" fontId="7" fillId="0" borderId="21" xfId="0" applyFont="1" applyBorder="1" applyAlignment="1">
      <alignment horizontal="center"/>
    </xf>
    <xf numFmtId="0" fontId="9" fillId="0" borderId="0" xfId="0" applyFont="1" applyBorder="1" applyAlignment="1"/>
    <xf numFmtId="164" fontId="6" fillId="7" borderId="22" xfId="0" applyNumberFormat="1" applyFont="1" applyFill="1" applyBorder="1" applyAlignment="1">
      <alignment horizontal="center"/>
    </xf>
    <xf numFmtId="9" fontId="6" fillId="7" borderId="21" xfId="0" applyNumberFormat="1" applyFont="1" applyFill="1" applyBorder="1" applyAlignment="1">
      <alignment horizontal="center"/>
    </xf>
    <xf numFmtId="164" fontId="6" fillId="7" borderId="20" xfId="0" applyNumberFormat="1" applyFont="1" applyFill="1" applyBorder="1" applyAlignment="1">
      <alignment horizontal="center"/>
    </xf>
    <xf numFmtId="8" fontId="7" fillId="3" borderId="22" xfId="0" applyNumberFormat="1" applyFont="1" applyFill="1" applyBorder="1" applyAlignment="1">
      <alignment horizontal="center"/>
    </xf>
    <xf numFmtId="10" fontId="7" fillId="0" borderId="21" xfId="0" applyNumberFormat="1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/>
    <xf numFmtId="0" fontId="0" fillId="0" borderId="1" xfId="0" applyFont="1" applyBorder="1" applyAlignment="1"/>
    <xf numFmtId="0" fontId="1" fillId="0" borderId="3" xfId="0" applyFont="1" applyBorder="1" applyAlignment="1"/>
    <xf numFmtId="9" fontId="0" fillId="0" borderId="2" xfId="0" applyNumberFormat="1" applyFont="1" applyBorder="1" applyAlignment="1"/>
    <xf numFmtId="9" fontId="0" fillId="0" borderId="19" xfId="0" applyNumberFormat="1" applyFont="1" applyBorder="1" applyAlignment="1"/>
    <xf numFmtId="0" fontId="0" fillId="0" borderId="16" xfId="0" applyFont="1" applyBorder="1" applyAlignment="1"/>
    <xf numFmtId="0" fontId="1" fillId="0" borderId="23" xfId="0" applyFont="1" applyBorder="1" applyAlignment="1"/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/>
    </xf>
    <xf numFmtId="8" fontId="7" fillId="3" borderId="20" xfId="0" applyNumberFormat="1" applyFont="1" applyFill="1" applyBorder="1" applyAlignment="1">
      <alignment horizontal="center"/>
    </xf>
    <xf numFmtId="0" fontId="9" fillId="0" borderId="26" xfId="0" applyFont="1" applyBorder="1" applyAlignment="1">
      <alignment horizontal="left" indent="2"/>
    </xf>
    <xf numFmtId="0" fontId="9" fillId="0" borderId="18" xfId="0" applyFont="1" applyBorder="1" applyAlignment="1">
      <alignment horizontal="left" indent="2"/>
    </xf>
    <xf numFmtId="0" fontId="10" fillId="3" borderId="26" xfId="0" applyFont="1" applyFill="1" applyBorder="1" applyAlignment="1">
      <alignment horizontal="left" indent="2"/>
    </xf>
    <xf numFmtId="0" fontId="10" fillId="3" borderId="18" xfId="0" applyFont="1" applyFill="1" applyBorder="1" applyAlignment="1">
      <alignment horizontal="left" indent="2"/>
    </xf>
    <xf numFmtId="0" fontId="9" fillId="7" borderId="27" xfId="0" applyFont="1" applyFill="1" applyBorder="1" applyAlignment="1">
      <alignment horizontal="left" indent="2"/>
    </xf>
    <xf numFmtId="0" fontId="9" fillId="7" borderId="17" xfId="0" applyFont="1" applyFill="1" applyBorder="1" applyAlignment="1">
      <alignment horizontal="left" indent="2"/>
    </xf>
    <xf numFmtId="0" fontId="9" fillId="7" borderId="26" xfId="0" applyFont="1" applyFill="1" applyBorder="1" applyAlignment="1">
      <alignment horizontal="left" indent="2"/>
    </xf>
    <xf numFmtId="0" fontId="9" fillId="7" borderId="18" xfId="0" applyFont="1" applyFill="1" applyBorder="1" applyAlignment="1">
      <alignment horizontal="left" indent="2"/>
    </xf>
    <xf numFmtId="0" fontId="9" fillId="7" borderId="24" xfId="0" applyFont="1" applyFill="1" applyBorder="1" applyAlignment="1">
      <alignment horizontal="left" indent="2"/>
    </xf>
    <xf numFmtId="0" fontId="9" fillId="7" borderId="25" xfId="0" applyFont="1" applyFill="1" applyBorder="1" applyAlignment="1">
      <alignment horizontal="left" indent="2"/>
    </xf>
    <xf numFmtId="0" fontId="9" fillId="0" borderId="27" xfId="0" applyFont="1" applyBorder="1" applyAlignment="1">
      <alignment horizontal="left" indent="2"/>
    </xf>
    <xf numFmtId="0" fontId="9" fillId="0" borderId="17" xfId="0" applyFont="1" applyBorder="1" applyAlignment="1">
      <alignment horizontal="left" indent="2"/>
    </xf>
    <xf numFmtId="0" fontId="10" fillId="3" borderId="24" xfId="0" applyFont="1" applyFill="1" applyBorder="1" applyAlignment="1">
      <alignment horizontal="left" indent="2"/>
    </xf>
    <xf numFmtId="0" fontId="10" fillId="3" borderId="25" xfId="0" applyFont="1" applyFill="1" applyBorder="1" applyAlignment="1">
      <alignment horizontal="left" indent="2"/>
    </xf>
    <xf numFmtId="0" fontId="9" fillId="3" borderId="7" xfId="0" applyFont="1" applyFill="1" applyBorder="1" applyAlignment="1">
      <alignment horizontal="left" indent="2"/>
    </xf>
    <xf numFmtId="0" fontId="9" fillId="3" borderId="8" xfId="0" applyFont="1" applyFill="1" applyBorder="1" applyAlignment="1">
      <alignment horizontal="left" indent="2"/>
    </xf>
    <xf numFmtId="0" fontId="9" fillId="3" borderId="10" xfId="0" applyFont="1" applyFill="1" applyBorder="1" applyAlignment="1">
      <alignment horizontal="left" indent="2"/>
    </xf>
    <xf numFmtId="0" fontId="13" fillId="6" borderId="0" xfId="1" applyFont="1" applyBorder="1" applyAlignment="1"/>
    <xf numFmtId="0" fontId="13" fillId="6" borderId="0" xfId="1" applyFont="1" applyAlignment="1"/>
    <xf numFmtId="0" fontId="10" fillId="7" borderId="0" xfId="0" applyFont="1" applyFill="1" applyBorder="1" applyAlignment="1"/>
    <xf numFmtId="164" fontId="14" fillId="7" borderId="0" xfId="0" applyNumberFormat="1" applyFont="1" applyFill="1" applyAlignment="1"/>
    <xf numFmtId="0" fontId="15" fillId="7" borderId="0" xfId="0" applyFont="1" applyFill="1" applyAlignment="1"/>
    <xf numFmtId="0" fontId="14" fillId="8" borderId="0" xfId="0" applyFont="1" applyFill="1" applyAlignment="1"/>
    <xf numFmtId="0" fontId="15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164" fontId="15" fillId="7" borderId="0" xfId="0" applyNumberFormat="1" applyFont="1" applyFill="1" applyAlignment="1">
      <alignment horizontal="center"/>
    </xf>
    <xf numFmtId="0" fontId="15" fillId="8" borderId="0" xfId="0" applyFont="1" applyFill="1" applyAlignment="1"/>
    <xf numFmtId="164" fontId="14" fillId="8" borderId="0" xfId="0" applyNumberFormat="1" applyFont="1" applyFill="1" applyAlignment="1"/>
    <xf numFmtId="0" fontId="0" fillId="0" borderId="0" xfId="0"/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'Controle de Investimentos'!$C$35</c:f>
              <c:strCache>
                <c:ptCount val="1"/>
                <c:pt idx="0">
                  <c:v>Percentual Sugerido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'Controle de Investimentos'!$B$36:$B$41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'Controle de Investimentos'!$C$36:$C$41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4229221347331582E-2"/>
          <c:y val="0.7421773840769903"/>
          <c:w val="0.84487489063867016"/>
          <c:h val="0.23004483814523186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701208</xdr:colOff>
      <xdr:row>43</xdr:row>
      <xdr:rowOff>132229</xdr:rowOff>
    </xdr:from>
    <xdr:to>
      <xdr:col>3</xdr:col>
      <xdr:colOff>246530</xdr:colOff>
      <xdr:row>63</xdr:row>
      <xdr:rowOff>89647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560294</xdr:colOff>
      <xdr:row>0</xdr:row>
      <xdr:rowOff>89647</xdr:rowOff>
    </xdr:from>
    <xdr:to>
      <xdr:col>3</xdr:col>
      <xdr:colOff>1098176</xdr:colOff>
      <xdr:row>10</xdr:row>
      <xdr:rowOff>34295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916" b="22727"/>
        <a:stretch/>
      </xdr:blipFill>
      <xdr:spPr>
        <a:xfrm>
          <a:off x="560294" y="89647"/>
          <a:ext cx="6510617" cy="15470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</sheetNames>
    <sheetDataSet>
      <sheetData sheetId="0">
        <row r="6">
          <cell r="I6" t="str">
            <v>Total de Atividades</v>
          </cell>
          <cell r="J6">
            <v>3</v>
          </cell>
        </row>
        <row r="7">
          <cell r="I7" t="str">
            <v>Atividades Concluidas</v>
          </cell>
          <cell r="J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W65"/>
  <sheetViews>
    <sheetView showGridLines="0" tabSelected="1" zoomScale="85" zoomScaleNormal="85" workbookViewId="0">
      <selection activeCell="C26" sqref="C26"/>
    </sheetView>
  </sheetViews>
  <sheetFormatPr defaultColWidth="0" defaultRowHeight="12.75" zeroHeight="1" x14ac:dyDescent="0.2"/>
  <cols>
    <col min="1" max="1" width="9.140625" customWidth="1"/>
    <col min="2" max="2" width="43.85546875" customWidth="1"/>
    <col min="3" max="3" width="36.7109375" customWidth="1"/>
    <col min="4" max="4" width="16.85546875" customWidth="1"/>
    <col min="5" max="5" width="3" customWidth="1"/>
    <col min="6" max="6" width="3.28515625" hidden="1" customWidth="1"/>
    <col min="7" max="7" width="3.85546875" hidden="1" customWidth="1"/>
    <col min="8" max="8" width="4.28515625" hidden="1" customWidth="1"/>
    <col min="9" max="9" width="2.7109375" hidden="1" customWidth="1"/>
    <col min="10" max="11" width="9.140625" hidden="1" customWidth="1"/>
    <col min="12" max="802" width="0" hidden="1" customWidth="1"/>
    <col min="803" max="803" width="21.42578125" hidden="1" customWidth="1"/>
    <col min="804" max="16384" width="9.140625" hidden="1"/>
  </cols>
  <sheetData>
    <row r="1" spans="1:8" x14ac:dyDescent="0.2">
      <c r="A1" s="3"/>
      <c r="B1" s="3"/>
      <c r="C1" s="3"/>
      <c r="D1" s="3"/>
      <c r="E1" s="3"/>
    </row>
    <row r="2" spans="1:8" x14ac:dyDescent="0.2">
      <c r="A2" s="3"/>
      <c r="B2" s="3"/>
      <c r="C2" s="3"/>
      <c r="D2" s="3"/>
      <c r="E2" s="3"/>
    </row>
    <row r="3" spans="1:8" x14ac:dyDescent="0.2">
      <c r="A3" s="3"/>
      <c r="B3" s="3"/>
      <c r="D3" s="3"/>
      <c r="E3" s="3"/>
    </row>
    <row r="4" spans="1:8" ht="15" x14ac:dyDescent="0.2">
      <c r="A4" s="3"/>
      <c r="B4" s="3"/>
      <c r="C4" s="3"/>
      <c r="D4" s="17"/>
      <c r="E4" s="3"/>
    </row>
    <row r="5" spans="1:8" x14ac:dyDescent="0.2">
      <c r="A5" s="3"/>
      <c r="B5" s="24"/>
      <c r="C5" s="3"/>
      <c r="D5" s="3"/>
      <c r="E5" s="3"/>
    </row>
    <row r="6" spans="1:8" x14ac:dyDescent="0.2">
      <c r="A6" s="3"/>
      <c r="B6" s="3"/>
      <c r="C6" s="3"/>
      <c r="D6" s="3"/>
      <c r="E6" s="3"/>
    </row>
    <row r="7" spans="1:8" x14ac:dyDescent="0.2">
      <c r="A7" s="3"/>
      <c r="B7" s="3"/>
      <c r="C7" s="3"/>
      <c r="D7" s="3"/>
      <c r="E7" s="3"/>
    </row>
    <row r="8" spans="1:8" x14ac:dyDescent="0.2">
      <c r="E8" s="3"/>
    </row>
    <row r="9" spans="1:8" x14ac:dyDescent="0.2">
      <c r="D9" s="3"/>
      <c r="E9" s="3"/>
    </row>
    <row r="10" spans="1:8" x14ac:dyDescent="0.2">
      <c r="A10" s="3"/>
      <c r="B10" s="3"/>
      <c r="E10" s="3"/>
    </row>
    <row r="11" spans="1:8" x14ac:dyDescent="0.2">
      <c r="E11" s="3"/>
    </row>
    <row r="12" spans="1:8" ht="23.25" x14ac:dyDescent="0.2">
      <c r="B12" s="31" t="s">
        <v>12</v>
      </c>
      <c r="C12" s="32"/>
      <c r="D12" s="33"/>
    </row>
    <row r="13" spans="1:8" ht="23.25" x14ac:dyDescent="0.35">
      <c r="B13" s="46" t="s">
        <v>14</v>
      </c>
      <c r="C13" s="47"/>
      <c r="D13" s="18">
        <v>4200</v>
      </c>
      <c r="G13" s="4"/>
    </row>
    <row r="14" spans="1:8" ht="15.75" customHeight="1" x14ac:dyDescent="0.2">
      <c r="A14" s="14"/>
      <c r="B14" s="48" t="s">
        <v>13</v>
      </c>
      <c r="C14" s="49"/>
      <c r="D14" s="19">
        <v>0.01</v>
      </c>
      <c r="E14" s="15"/>
      <c r="H14" s="3"/>
    </row>
    <row r="15" spans="1:8" ht="15.75" customHeight="1" x14ac:dyDescent="0.2">
      <c r="A15" s="14"/>
      <c r="B15" s="50" t="s">
        <v>32</v>
      </c>
      <c r="C15" s="51"/>
      <c r="D15" s="20">
        <f>D13*30%</f>
        <v>1260</v>
      </c>
    </row>
    <row r="16" spans="1:8" ht="15.75" customHeight="1" x14ac:dyDescent="0.2">
      <c r="B16" s="3"/>
      <c r="C16" s="3"/>
      <c r="D16" s="3"/>
      <c r="E16" s="3"/>
    </row>
    <row r="17" spans="1:10" ht="15.75" customHeight="1" x14ac:dyDescent="0.2">
      <c r="B17" s="36" t="s">
        <v>15</v>
      </c>
      <c r="C17" s="34"/>
      <c r="D17" s="35"/>
    </row>
    <row r="18" spans="1:10" ht="15.75" customHeight="1" x14ac:dyDescent="0.25">
      <c r="A18" s="14"/>
      <c r="B18" s="52" t="s">
        <v>0</v>
      </c>
      <c r="C18" s="53"/>
      <c r="D18" s="40">
        <v>200</v>
      </c>
      <c r="F18" s="5"/>
    </row>
    <row r="19" spans="1:10" ht="15.75" x14ac:dyDescent="0.25">
      <c r="B19" s="42" t="s">
        <v>1</v>
      </c>
      <c r="C19" s="43"/>
      <c r="D19" s="16">
        <v>5</v>
      </c>
    </row>
    <row r="20" spans="1:10" ht="15.75" x14ac:dyDescent="0.25">
      <c r="B20" s="42" t="s">
        <v>2</v>
      </c>
      <c r="C20" s="43"/>
      <c r="D20" s="22">
        <v>1.0789999999999999E-2</v>
      </c>
    </row>
    <row r="21" spans="1:10" ht="15.75" x14ac:dyDescent="0.25">
      <c r="B21" s="44" t="s">
        <v>3</v>
      </c>
      <c r="C21" s="45"/>
      <c r="D21" s="21">
        <f>FV(taxa_mensal,qtde_anos*12,aporte*-1)</f>
        <v>16755.382799697527</v>
      </c>
      <c r="J21" s="2"/>
    </row>
    <row r="22" spans="1:10" ht="15.75" x14ac:dyDescent="0.25">
      <c r="B22" s="54" t="s">
        <v>4</v>
      </c>
      <c r="C22" s="55"/>
      <c r="D22" s="41">
        <f>patrimonio*rendimento_carteira</f>
        <v>167.55382799697529</v>
      </c>
    </row>
    <row r="23" spans="1:10" x14ac:dyDescent="0.2">
      <c r="B23" s="13"/>
      <c r="C23" s="13"/>
      <c r="D23" s="13"/>
    </row>
    <row r="24" spans="1:10" x14ac:dyDescent="0.2"/>
    <row r="25" spans="1:10" ht="23.25" x14ac:dyDescent="0.2">
      <c r="B25" s="38" t="s">
        <v>11</v>
      </c>
      <c r="C25" s="39"/>
      <c r="D25" s="37" t="s">
        <v>10</v>
      </c>
    </row>
    <row r="26" spans="1:10" ht="15" x14ac:dyDescent="0.2">
      <c r="B26" s="56" t="s">
        <v>5</v>
      </c>
      <c r="C26" s="6">
        <f>FV($D$20,2*12,$D$18*-1)</f>
        <v>5445.5254595290435</v>
      </c>
      <c r="D26" s="7">
        <f>C26*rendimento_carteira</f>
        <v>54.455254595290434</v>
      </c>
    </row>
    <row r="27" spans="1:10" ht="15" x14ac:dyDescent="0.2">
      <c r="B27" s="57" t="s">
        <v>6</v>
      </c>
      <c r="C27" s="8">
        <f>FV($D$20,5*12,$D$18*-1)</f>
        <v>16755.382799697527</v>
      </c>
      <c r="D27" s="9">
        <f>C27*$D$14</f>
        <v>167.55382799697529</v>
      </c>
    </row>
    <row r="28" spans="1:10" ht="15" x14ac:dyDescent="0.2">
      <c r="B28" s="56" t="s">
        <v>7</v>
      </c>
      <c r="C28" s="10">
        <f>FV($D$20,10*12,$D$18*-1)</f>
        <v>48656.842506034438</v>
      </c>
      <c r="D28" s="9">
        <f>C28*$D$14</f>
        <v>486.5684250603444</v>
      </c>
    </row>
    <row r="29" spans="1:10" ht="15" x14ac:dyDescent="0.2">
      <c r="B29" s="57" t="s">
        <v>8</v>
      </c>
      <c r="C29" s="8">
        <f>FV($D$20,20*12,$D$18*-1)</f>
        <v>225039.68001941612</v>
      </c>
      <c r="D29" s="9">
        <f>C29*$D$14</f>
        <v>2250.3968001941612</v>
      </c>
    </row>
    <row r="30" spans="1:10" ht="15" x14ac:dyDescent="0.2">
      <c r="B30" s="58" t="s">
        <v>9</v>
      </c>
      <c r="C30" s="11">
        <f>FV($D$20,30*12,$D$18*-1)</f>
        <v>864433.93100094295</v>
      </c>
      <c r="D30" s="12">
        <f>C30*$D$14</f>
        <v>8644.339310009429</v>
      </c>
    </row>
    <row r="31" spans="1:10" x14ac:dyDescent="0.2"/>
    <row r="32" spans="1:10" ht="15" x14ac:dyDescent="0.2">
      <c r="B32" s="59" t="s">
        <v>19</v>
      </c>
      <c r="C32" s="60" t="s">
        <v>16</v>
      </c>
      <c r="D32" s="60"/>
    </row>
    <row r="33" spans="2:4" ht="15.75" x14ac:dyDescent="0.25">
      <c r="B33" s="61" t="s">
        <v>18</v>
      </c>
      <c r="C33" s="62">
        <f>aporte</f>
        <v>200</v>
      </c>
      <c r="D33" s="63"/>
    </row>
    <row r="34" spans="2:4" x14ac:dyDescent="0.2"/>
    <row r="35" spans="2:4" ht="15.75" x14ac:dyDescent="0.25">
      <c r="B35" s="64" t="s">
        <v>20</v>
      </c>
      <c r="C35" s="64" t="s">
        <v>21</v>
      </c>
      <c r="D35" s="64" t="s">
        <v>22</v>
      </c>
    </row>
    <row r="36" spans="2:4" ht="15" x14ac:dyDescent="0.2">
      <c r="B36" s="65" t="s">
        <v>26</v>
      </c>
      <c r="C36" s="66">
        <f>VLOOKUP($C$32&amp;"-"&amp;B36,Plan1!$A:$D,4,FALSE)</f>
        <v>0.5</v>
      </c>
      <c r="D36" s="67">
        <f>C36*$C$33</f>
        <v>100</v>
      </c>
    </row>
    <row r="37" spans="2:4" ht="15" x14ac:dyDescent="0.2">
      <c r="B37" s="65" t="s">
        <v>27</v>
      </c>
      <c r="C37" s="66">
        <f>VLOOKUP($C$32&amp;"-"&amp;B37,Plan1!$A:$D,4,FALSE)</f>
        <v>0.1</v>
      </c>
      <c r="D37" s="67">
        <f>C37*$C$33</f>
        <v>20</v>
      </c>
    </row>
    <row r="38" spans="2:4" ht="15" x14ac:dyDescent="0.2">
      <c r="B38" s="65" t="s">
        <v>28</v>
      </c>
      <c r="C38" s="66">
        <f>VLOOKUP($C$32&amp;"-"&amp;B38,Plan1!$A:$D,4,FALSE)</f>
        <v>0.05</v>
      </c>
      <c r="D38" s="67">
        <f>C38*$C$33</f>
        <v>10</v>
      </c>
    </row>
    <row r="39" spans="2:4" ht="15" x14ac:dyDescent="0.2">
      <c r="B39" s="65" t="s">
        <v>23</v>
      </c>
      <c r="C39" s="66">
        <f>VLOOKUP($C$32&amp;"-"&amp;B39,Plan1!$A:$D,4,FALSE)</f>
        <v>0.05</v>
      </c>
      <c r="D39" s="67">
        <f>C39*$C$33</f>
        <v>10</v>
      </c>
    </row>
    <row r="40" spans="2:4" ht="15" x14ac:dyDescent="0.2">
      <c r="B40" s="65" t="s">
        <v>24</v>
      </c>
      <c r="C40" s="66">
        <f>VLOOKUP($C$32&amp;"-"&amp;B40,Plan1!$A:$D,4,FALSE)</f>
        <v>0.2</v>
      </c>
      <c r="D40" s="67">
        <f>C40*$C$33</f>
        <v>40</v>
      </c>
    </row>
    <row r="41" spans="2:4" ht="15" x14ac:dyDescent="0.2">
      <c r="B41" s="65" t="s">
        <v>25</v>
      </c>
      <c r="C41" s="66">
        <f>VLOOKUP($C$32&amp;"-"&amp;B41,Plan1!$A:$D,4,FALSE)</f>
        <v>0.1</v>
      </c>
      <c r="D41" s="67">
        <f>C41*$C$33</f>
        <v>20</v>
      </c>
    </row>
    <row r="42" spans="2:4" ht="15.75" x14ac:dyDescent="0.25">
      <c r="B42" s="68"/>
      <c r="C42" s="68"/>
      <c r="D42" s="69">
        <f>SUM(D36:D41)</f>
        <v>200</v>
      </c>
    </row>
    <row r="43" spans="2:4" x14ac:dyDescent="0.2"/>
    <row r="44" spans="2:4" x14ac:dyDescent="0.2"/>
    <row r="45" spans="2:4" x14ac:dyDescent="0.2"/>
    <row r="46" spans="2:4" x14ac:dyDescent="0.2"/>
    <row r="47" spans="2:4" x14ac:dyDescent="0.2"/>
    <row r="48" spans="2:4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</sheetData>
  <mergeCells count="9">
    <mergeCell ref="B21:C21"/>
    <mergeCell ref="B25:C25"/>
    <mergeCell ref="B13:C13"/>
    <mergeCell ref="B19:C19"/>
    <mergeCell ref="B20:C20"/>
    <mergeCell ref="B22:C22"/>
    <mergeCell ref="B18:C18"/>
    <mergeCell ref="B15:C15"/>
    <mergeCell ref="B14:C14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opLeftCell="B10" zoomScale="196" zoomScaleNormal="196" workbookViewId="0">
      <selection activeCell="B23" sqref="A23:XFD1048576"/>
    </sheetView>
  </sheetViews>
  <sheetFormatPr defaultColWidth="0" defaultRowHeight="12.75" zeroHeight="1" x14ac:dyDescent="0.2"/>
  <cols>
    <col min="1" max="1" width="30.85546875" bestFit="1" customWidth="1"/>
    <col min="2" max="2" width="11.140625" bestFit="1" customWidth="1"/>
    <col min="3" max="3" width="19.7109375" bestFit="1" customWidth="1"/>
    <col min="4" max="6" width="9.140625" customWidth="1"/>
    <col min="7" max="7" width="16" hidden="1"/>
    <col min="8" max="8" width="11.5703125" hidden="1"/>
    <col min="9" max="16384" width="9.140625" hidden="1"/>
  </cols>
  <sheetData>
    <row r="1" spans="1:8" x14ac:dyDescent="0.2"/>
    <row r="2" spans="1:8" x14ac:dyDescent="0.2">
      <c r="A2" s="23" t="s">
        <v>30</v>
      </c>
      <c r="B2" s="23" t="s">
        <v>19</v>
      </c>
      <c r="C2" s="23" t="s">
        <v>20</v>
      </c>
      <c r="D2" s="23" t="s">
        <v>29</v>
      </c>
    </row>
    <row r="3" spans="1:8" x14ac:dyDescent="0.2">
      <c r="A3" t="str">
        <f>B3&amp;"-"&amp;C3</f>
        <v>Conservador-PAPEL</v>
      </c>
      <c r="B3" t="s">
        <v>17</v>
      </c>
      <c r="C3" s="1" t="s">
        <v>26</v>
      </c>
      <c r="D3" s="5">
        <v>0.3</v>
      </c>
    </row>
    <row r="4" spans="1:8" x14ac:dyDescent="0.2">
      <c r="A4" t="str">
        <f t="shared" ref="A4:A9" si="0">B4&amp;"-"&amp;C4</f>
        <v>Conservador-TIJOLO</v>
      </c>
      <c r="B4" t="s">
        <v>17</v>
      </c>
      <c r="C4" s="1" t="s">
        <v>27</v>
      </c>
      <c r="D4" s="5">
        <v>0.5</v>
      </c>
    </row>
    <row r="5" spans="1:8" x14ac:dyDescent="0.2">
      <c r="A5" t="str">
        <f t="shared" si="0"/>
        <v>Conservador-HÍBRIDOS</v>
      </c>
      <c r="B5" t="s">
        <v>17</v>
      </c>
      <c r="C5" s="1" t="s">
        <v>28</v>
      </c>
      <c r="D5" s="5">
        <v>0.1</v>
      </c>
    </row>
    <row r="6" spans="1:8" x14ac:dyDescent="0.2">
      <c r="A6" t="str">
        <f t="shared" si="0"/>
        <v>Conservador-FOFs</v>
      </c>
      <c r="B6" t="s">
        <v>17</v>
      </c>
      <c r="C6" s="1" t="s">
        <v>23</v>
      </c>
      <c r="D6" s="5">
        <v>0.1</v>
      </c>
      <c r="H6" s="1"/>
    </row>
    <row r="7" spans="1:8" x14ac:dyDescent="0.2">
      <c r="A7" t="str">
        <f t="shared" si="0"/>
        <v>Conservador-DESENVOLVIMENTO</v>
      </c>
      <c r="B7" t="s">
        <v>17</v>
      </c>
      <c r="C7" s="1" t="s">
        <v>24</v>
      </c>
      <c r="D7" s="5">
        <v>0</v>
      </c>
      <c r="F7" s="3"/>
      <c r="G7" s="3"/>
      <c r="H7" s="70"/>
    </row>
    <row r="8" spans="1:8" x14ac:dyDescent="0.2">
      <c r="A8" t="str">
        <f t="shared" si="0"/>
        <v>Conservador-HOTELARIA</v>
      </c>
      <c r="B8" t="s">
        <v>17</v>
      </c>
      <c r="C8" s="1" t="s">
        <v>25</v>
      </c>
      <c r="D8" s="5">
        <v>0</v>
      </c>
    </row>
    <row r="9" spans="1:8" x14ac:dyDescent="0.2">
      <c r="A9" s="25" t="str">
        <f t="shared" si="0"/>
        <v>Moderado-PAPEL</v>
      </c>
      <c r="B9" s="26" t="s">
        <v>31</v>
      </c>
      <c r="C9" s="26" t="s">
        <v>26</v>
      </c>
      <c r="D9" s="27">
        <v>0.32</v>
      </c>
    </row>
    <row r="10" spans="1:8" x14ac:dyDescent="0.2">
      <c r="A10" s="15" t="str">
        <f>$B$10&amp;"-"&amp;$C$10</f>
        <v>Moderado-TIJOLO</v>
      </c>
      <c r="B10" s="24" t="s">
        <v>31</v>
      </c>
      <c r="C10" s="24" t="s">
        <v>27</v>
      </c>
      <c r="D10" s="28">
        <v>0.35</v>
      </c>
    </row>
    <row r="11" spans="1:8" x14ac:dyDescent="0.2">
      <c r="A11" s="15" t="str">
        <f t="shared" ref="A11:A20" si="1">B11&amp;"-"&amp;C11</f>
        <v>Moderado-HÍBRIDOS</v>
      </c>
      <c r="B11" s="24" t="s">
        <v>31</v>
      </c>
      <c r="C11" s="24" t="s">
        <v>28</v>
      </c>
      <c r="D11" s="28">
        <v>0.08</v>
      </c>
    </row>
    <row r="12" spans="1:8" x14ac:dyDescent="0.2">
      <c r="A12" s="15" t="str">
        <f t="shared" si="1"/>
        <v>Moderado-FOFs</v>
      </c>
      <c r="B12" s="24" t="s">
        <v>31</v>
      </c>
      <c r="C12" s="24" t="s">
        <v>23</v>
      </c>
      <c r="D12" s="28">
        <v>0.05</v>
      </c>
    </row>
    <row r="13" spans="1:8" x14ac:dyDescent="0.2">
      <c r="A13" s="15" t="str">
        <f t="shared" si="1"/>
        <v>Moderado-DESENVOLVIMENTO</v>
      </c>
      <c r="B13" s="24" t="s">
        <v>31</v>
      </c>
      <c r="C13" s="24" t="s">
        <v>24</v>
      </c>
      <c r="D13" s="28">
        <v>0.1</v>
      </c>
    </row>
    <row r="14" spans="1:8" x14ac:dyDescent="0.2">
      <c r="A14" s="29" t="str">
        <f t="shared" si="1"/>
        <v>Moderado-HOTELARIA</v>
      </c>
      <c r="B14" s="30" t="s">
        <v>31</v>
      </c>
      <c r="C14" s="30" t="s">
        <v>25</v>
      </c>
      <c r="D14" s="28">
        <v>0.1</v>
      </c>
    </row>
    <row r="15" spans="1:8" x14ac:dyDescent="0.2">
      <c r="A15" t="str">
        <f t="shared" si="1"/>
        <v>Agressivo-PAPEL</v>
      </c>
      <c r="B15" s="1" t="s">
        <v>16</v>
      </c>
      <c r="C15" s="1" t="s">
        <v>26</v>
      </c>
      <c r="D15" s="5">
        <v>0.5</v>
      </c>
    </row>
    <row r="16" spans="1:8" x14ac:dyDescent="0.2">
      <c r="A16" t="str">
        <f t="shared" si="1"/>
        <v>Agressivo-TIJOLO</v>
      </c>
      <c r="B16" s="1" t="s">
        <v>16</v>
      </c>
      <c r="C16" s="1" t="s">
        <v>27</v>
      </c>
      <c r="D16" s="5">
        <v>0.1</v>
      </c>
    </row>
    <row r="17" spans="1:4" x14ac:dyDescent="0.2">
      <c r="A17" t="str">
        <f t="shared" si="1"/>
        <v>Agressivo-HÍBRIDOS</v>
      </c>
      <c r="B17" s="1" t="s">
        <v>16</v>
      </c>
      <c r="C17" s="1" t="s">
        <v>28</v>
      </c>
      <c r="D17" s="5">
        <v>0.05</v>
      </c>
    </row>
    <row r="18" spans="1:4" x14ac:dyDescent="0.2">
      <c r="A18" t="str">
        <f t="shared" si="1"/>
        <v>Agressivo-FOFs</v>
      </c>
      <c r="B18" s="1" t="s">
        <v>16</v>
      </c>
      <c r="C18" s="1" t="s">
        <v>23</v>
      </c>
      <c r="D18" s="5">
        <v>0.05</v>
      </c>
    </row>
    <row r="19" spans="1:4" x14ac:dyDescent="0.2">
      <c r="A19" t="str">
        <f t="shared" si="1"/>
        <v>Agressivo-DESENVOLVIMENTO</v>
      </c>
      <c r="B19" s="1" t="s">
        <v>16</v>
      </c>
      <c r="C19" s="1" t="s">
        <v>24</v>
      </c>
      <c r="D19" s="5">
        <v>0.2</v>
      </c>
    </row>
    <row r="20" spans="1:4" x14ac:dyDescent="0.2">
      <c r="A20" t="str">
        <f t="shared" si="1"/>
        <v>Agressivo-HOTELARIA</v>
      </c>
      <c r="B20" s="1" t="s">
        <v>16</v>
      </c>
      <c r="C20" s="1" t="s">
        <v>25</v>
      </c>
      <c r="D20" s="5">
        <v>0.1</v>
      </c>
    </row>
    <row r="21" spans="1:4" x14ac:dyDescent="0.2"/>
    <row r="22" spans="1:4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Controle de Investimentos</vt:lpstr>
      <vt:lpstr>Plan1</vt:lpstr>
      <vt:lpstr>aporte</vt:lpstr>
      <vt:lpstr>dividendos_mensais</vt:lpstr>
      <vt:lpstr>patrimonio</vt:lpstr>
      <vt:lpstr>qtde_anos</vt:lpstr>
      <vt:lpstr>rendimento_carteira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Coutinho Alves</dc:creator>
  <cp:lastModifiedBy>Maria Eduarda Coutinho Alves</cp:lastModifiedBy>
  <dcterms:created xsi:type="dcterms:W3CDTF">2025-06-25T19:34:44Z</dcterms:created>
  <dcterms:modified xsi:type="dcterms:W3CDTF">2025-06-25T21:40:34Z</dcterms:modified>
</cp:coreProperties>
</file>