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VbaProject\20170226 搭接長度精細計算\"/>
    </mc:Choice>
  </mc:AlternateContent>
  <bookViews>
    <workbookView xWindow="0" yWindow="0" windowWidth="28800" windowHeight="11505" activeTab="1" xr2:uid="{36866538-CAE9-470A-A443-7FA4456DF146}"/>
  </bookViews>
  <sheets>
    <sheet name="牆筋發展長度計算表(不考慮搭接影響)" sheetId="1" r:id="rId1"/>
    <sheet name="基本伸展長度表 Ldb" sheetId="2" r:id="rId2"/>
  </sheets>
  <calcPr calcId="171027"/>
  <fileRecoveryPr autoRecover="0"/>
</workbook>
</file>

<file path=xl/calcChain.xml><?xml version="1.0" encoding="utf-8"?>
<calcChain xmlns="http://schemas.openxmlformats.org/spreadsheetml/2006/main">
  <c r="D4" i="2" l="1"/>
  <c r="BG2" i="1" l="1"/>
  <c r="AS2" i="1"/>
  <c r="AE2" i="1"/>
  <c r="L27" i="2"/>
  <c r="K27" i="2"/>
  <c r="J27" i="2"/>
  <c r="I27" i="2"/>
  <c r="H27" i="2"/>
  <c r="G27" i="2"/>
  <c r="F27" i="2"/>
  <c r="E27" i="2"/>
  <c r="D27" i="2"/>
  <c r="L26" i="2"/>
  <c r="K26" i="2"/>
  <c r="J26" i="2"/>
  <c r="I26" i="2"/>
  <c r="H26" i="2"/>
  <c r="G26" i="2"/>
  <c r="F26" i="2"/>
  <c r="E26" i="2"/>
  <c r="D26" i="2"/>
  <c r="L25" i="2"/>
  <c r="K25" i="2"/>
  <c r="J25" i="2"/>
  <c r="I25" i="2"/>
  <c r="H25" i="2"/>
  <c r="G25" i="2"/>
  <c r="F25" i="2"/>
  <c r="E25" i="2"/>
  <c r="D25" i="2"/>
  <c r="L24" i="2"/>
  <c r="K24" i="2"/>
  <c r="J24" i="2"/>
  <c r="I24" i="2"/>
  <c r="H24" i="2"/>
  <c r="G24" i="2"/>
  <c r="F24" i="2"/>
  <c r="E24" i="2"/>
  <c r="D24" i="2"/>
  <c r="L23" i="2"/>
  <c r="K23" i="2"/>
  <c r="J23" i="2"/>
  <c r="I23" i="2"/>
  <c r="H23" i="2"/>
  <c r="G23" i="2"/>
  <c r="F23" i="2"/>
  <c r="E23" i="2"/>
  <c r="D23" i="2"/>
  <c r="L22" i="2"/>
  <c r="K22" i="2"/>
  <c r="J22" i="2"/>
  <c r="I22" i="2"/>
  <c r="H22" i="2"/>
  <c r="G22" i="2"/>
  <c r="F22" i="2"/>
  <c r="E22" i="2"/>
  <c r="D22" i="2"/>
  <c r="L21" i="2"/>
  <c r="K21" i="2"/>
  <c r="J21" i="2"/>
  <c r="I21" i="2"/>
  <c r="H21" i="2"/>
  <c r="G21" i="2"/>
  <c r="F21" i="2"/>
  <c r="E21" i="2"/>
  <c r="D21" i="2"/>
  <c r="L20" i="2"/>
  <c r="K20" i="2"/>
  <c r="J20" i="2"/>
  <c r="I20" i="2"/>
  <c r="H20" i="2"/>
  <c r="G20" i="2"/>
  <c r="F20" i="2"/>
  <c r="E20" i="2"/>
  <c r="D20" i="2"/>
  <c r="L19" i="2"/>
  <c r="K19" i="2"/>
  <c r="J19" i="2"/>
  <c r="I19" i="2"/>
  <c r="H19" i="2"/>
  <c r="G19" i="2"/>
  <c r="F19" i="2"/>
  <c r="E19" i="2"/>
  <c r="D19" i="2"/>
  <c r="L18" i="2"/>
  <c r="K18" i="2"/>
  <c r="J18" i="2"/>
  <c r="I18" i="2"/>
  <c r="H18" i="2"/>
  <c r="G18" i="2"/>
  <c r="F18" i="2"/>
  <c r="E18" i="2"/>
  <c r="D18" i="2"/>
  <c r="L17" i="2"/>
  <c r="K17" i="2"/>
  <c r="J17" i="2"/>
  <c r="I17" i="2"/>
  <c r="H17" i="2"/>
  <c r="G17" i="2"/>
  <c r="F17" i="2"/>
  <c r="E17" i="2"/>
  <c r="D17" i="2"/>
  <c r="L16" i="2"/>
  <c r="K16" i="2"/>
  <c r="J16" i="2"/>
  <c r="I16" i="2"/>
  <c r="H16" i="2"/>
  <c r="G16" i="2"/>
  <c r="F16" i="2"/>
  <c r="E16" i="2"/>
  <c r="D16" i="2"/>
  <c r="L15" i="2"/>
  <c r="K15" i="2"/>
  <c r="J15" i="2"/>
  <c r="I15" i="2"/>
  <c r="H15" i="2"/>
  <c r="G15" i="2"/>
  <c r="F15" i="2"/>
  <c r="E15" i="2"/>
  <c r="D15" i="2"/>
  <c r="L14" i="2"/>
  <c r="K14" i="2"/>
  <c r="J14" i="2"/>
  <c r="I14" i="2"/>
  <c r="H14" i="2"/>
  <c r="G14" i="2"/>
  <c r="F14" i="2"/>
  <c r="E14" i="2"/>
  <c r="D14" i="2"/>
  <c r="L13" i="2"/>
  <c r="K13" i="2"/>
  <c r="J13" i="2"/>
  <c r="I13" i="2"/>
  <c r="H13" i="2"/>
  <c r="G13" i="2"/>
  <c r="F13" i="2"/>
  <c r="E13" i="2"/>
  <c r="D13" i="2"/>
  <c r="L12" i="2"/>
  <c r="K12" i="2"/>
  <c r="J12" i="2"/>
  <c r="I12" i="2"/>
  <c r="H12" i="2"/>
  <c r="G12" i="2"/>
  <c r="F12" i="2"/>
  <c r="E12" i="2"/>
  <c r="D12" i="2"/>
  <c r="D8" i="2"/>
  <c r="D6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E4" i="2"/>
  <c r="F4" i="2"/>
  <c r="G4" i="2"/>
  <c r="E5" i="2"/>
  <c r="F5" i="2"/>
  <c r="G5" i="2"/>
  <c r="E6" i="2"/>
  <c r="F6" i="2"/>
  <c r="G6" i="2"/>
  <c r="E7" i="2"/>
  <c r="F7" i="2"/>
  <c r="G7" i="2"/>
  <c r="D7" i="2"/>
  <c r="D5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H4" i="2"/>
  <c r="I4" i="2"/>
  <c r="J4" i="2"/>
  <c r="K4" i="2"/>
  <c r="L4" i="2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BJ12" i="1" l="1"/>
  <c r="BI12" i="1"/>
  <c r="BH12" i="1"/>
  <c r="BG12" i="1"/>
  <c r="BF12" i="1"/>
  <c r="BJ11" i="1"/>
  <c r="BI11" i="1"/>
  <c r="BH11" i="1"/>
  <c r="BG11" i="1"/>
  <c r="BF11" i="1"/>
  <c r="BJ10" i="1"/>
  <c r="BI10" i="1"/>
  <c r="BH10" i="1"/>
  <c r="BG10" i="1"/>
  <c r="BF10" i="1"/>
  <c r="BJ9" i="1"/>
  <c r="BI9" i="1"/>
  <c r="BH9" i="1"/>
  <c r="BG9" i="1"/>
  <c r="BF9" i="1"/>
  <c r="BJ8" i="1"/>
  <c r="BI8" i="1"/>
  <c r="BH8" i="1"/>
  <c r="BG8" i="1"/>
  <c r="BF8" i="1"/>
  <c r="BJ7" i="1"/>
  <c r="BI7" i="1"/>
  <c r="BH7" i="1"/>
  <c r="BG7" i="1"/>
  <c r="BF7" i="1"/>
  <c r="BJ6" i="1"/>
  <c r="BI6" i="1"/>
  <c r="BH6" i="1"/>
  <c r="BG6" i="1"/>
  <c r="BF6" i="1"/>
  <c r="BJ5" i="1"/>
  <c r="BI5" i="1"/>
  <c r="BH5" i="1"/>
  <c r="BG5" i="1"/>
  <c r="BF5" i="1"/>
  <c r="BJ4" i="1"/>
  <c r="BI4" i="1"/>
  <c r="BH4" i="1"/>
  <c r="BG4" i="1"/>
  <c r="BF4" i="1"/>
  <c r="BI2" i="1"/>
  <c r="AV12" i="1"/>
  <c r="AU12" i="1"/>
  <c r="AT12" i="1"/>
  <c r="AS12" i="1"/>
  <c r="AR12" i="1"/>
  <c r="AW12" i="1" s="1"/>
  <c r="AV11" i="1"/>
  <c r="AU11" i="1"/>
  <c r="AT11" i="1"/>
  <c r="AS11" i="1"/>
  <c r="AR11" i="1"/>
  <c r="AV10" i="1"/>
  <c r="AU10" i="1"/>
  <c r="AT10" i="1"/>
  <c r="AS10" i="1"/>
  <c r="AR10" i="1"/>
  <c r="AV9" i="1"/>
  <c r="AU9" i="1"/>
  <c r="AT9" i="1"/>
  <c r="AS9" i="1"/>
  <c r="AR9" i="1"/>
  <c r="AV8" i="1"/>
  <c r="AU8" i="1"/>
  <c r="AT8" i="1"/>
  <c r="AS8" i="1"/>
  <c r="AR8" i="1"/>
  <c r="AW8" i="1" s="1"/>
  <c r="AV7" i="1"/>
  <c r="AU7" i="1"/>
  <c r="AT7" i="1"/>
  <c r="AS7" i="1"/>
  <c r="AR7" i="1"/>
  <c r="AV6" i="1"/>
  <c r="AU6" i="1"/>
  <c r="AT6" i="1"/>
  <c r="AS6" i="1"/>
  <c r="AR6" i="1"/>
  <c r="AV5" i="1"/>
  <c r="AU5" i="1"/>
  <c r="AT5" i="1"/>
  <c r="AS5" i="1"/>
  <c r="AR5" i="1"/>
  <c r="AV4" i="1"/>
  <c r="AU4" i="1"/>
  <c r="AT4" i="1"/>
  <c r="AS4" i="1"/>
  <c r="AR4" i="1"/>
  <c r="BD4" i="1" s="1"/>
  <c r="AU2" i="1"/>
  <c r="AH12" i="1"/>
  <c r="AG12" i="1"/>
  <c r="AF12" i="1"/>
  <c r="AE12" i="1"/>
  <c r="AD12" i="1"/>
  <c r="AH11" i="1"/>
  <c r="AG11" i="1"/>
  <c r="AF11" i="1"/>
  <c r="AE11" i="1"/>
  <c r="AD11" i="1"/>
  <c r="AI11" i="1" s="1"/>
  <c r="AH10" i="1"/>
  <c r="AG10" i="1"/>
  <c r="AF10" i="1"/>
  <c r="AE10" i="1"/>
  <c r="AD10" i="1"/>
  <c r="AH9" i="1"/>
  <c r="AG9" i="1"/>
  <c r="AF9" i="1"/>
  <c r="AE9" i="1"/>
  <c r="AD9" i="1"/>
  <c r="AH8" i="1"/>
  <c r="AG8" i="1"/>
  <c r="AF8" i="1"/>
  <c r="AE8" i="1"/>
  <c r="AD8" i="1"/>
  <c r="AH7" i="1"/>
  <c r="AG7" i="1"/>
  <c r="AF7" i="1"/>
  <c r="AE7" i="1"/>
  <c r="AD7" i="1"/>
  <c r="AI7" i="1" s="1"/>
  <c r="AH6" i="1"/>
  <c r="AG6" i="1"/>
  <c r="AF6" i="1"/>
  <c r="AE6" i="1"/>
  <c r="AD6" i="1"/>
  <c r="AH5" i="1"/>
  <c r="AG5" i="1"/>
  <c r="AF5" i="1"/>
  <c r="AL5" i="1" s="1"/>
  <c r="AE5" i="1"/>
  <c r="AD5" i="1"/>
  <c r="AH4" i="1"/>
  <c r="AG4" i="1"/>
  <c r="AF4" i="1"/>
  <c r="AE4" i="1"/>
  <c r="AD4" i="1"/>
  <c r="AG2" i="1"/>
  <c r="G5" i="1"/>
  <c r="H5" i="1"/>
  <c r="I5" i="1"/>
  <c r="J5" i="1"/>
  <c r="K5" i="1"/>
  <c r="L5" i="1"/>
  <c r="M5" i="1"/>
  <c r="N5" i="1"/>
  <c r="G6" i="1"/>
  <c r="H6" i="1"/>
  <c r="I6" i="1"/>
  <c r="J6" i="1"/>
  <c r="K6" i="1"/>
  <c r="L6" i="1"/>
  <c r="M6" i="1"/>
  <c r="N6" i="1"/>
  <c r="G7" i="1"/>
  <c r="H7" i="1"/>
  <c r="I7" i="1"/>
  <c r="J7" i="1"/>
  <c r="K7" i="1"/>
  <c r="L7" i="1"/>
  <c r="M7" i="1"/>
  <c r="N7" i="1"/>
  <c r="G8" i="1"/>
  <c r="H8" i="1"/>
  <c r="I8" i="1"/>
  <c r="J8" i="1"/>
  <c r="K8" i="1"/>
  <c r="L8" i="1"/>
  <c r="M8" i="1"/>
  <c r="N8" i="1"/>
  <c r="G9" i="1"/>
  <c r="H9" i="1"/>
  <c r="I9" i="1"/>
  <c r="J9" i="1"/>
  <c r="K9" i="1"/>
  <c r="L9" i="1"/>
  <c r="M9" i="1"/>
  <c r="N9" i="1"/>
  <c r="G10" i="1"/>
  <c r="H10" i="1"/>
  <c r="I10" i="1"/>
  <c r="J10" i="1"/>
  <c r="K10" i="1"/>
  <c r="L10" i="1"/>
  <c r="M10" i="1"/>
  <c r="N10" i="1"/>
  <c r="G11" i="1"/>
  <c r="H11" i="1"/>
  <c r="I11" i="1"/>
  <c r="J11" i="1"/>
  <c r="K11" i="1"/>
  <c r="L11" i="1"/>
  <c r="M11" i="1"/>
  <c r="N11" i="1"/>
  <c r="H4" i="1"/>
  <c r="I4" i="1"/>
  <c r="J4" i="1"/>
  <c r="K4" i="1"/>
  <c r="L4" i="1"/>
  <c r="M4" i="1"/>
  <c r="N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Q11" i="1"/>
  <c r="R11" i="1"/>
  <c r="S11" i="1"/>
  <c r="T11" i="1"/>
  <c r="Q12" i="1"/>
  <c r="R12" i="1"/>
  <c r="S12" i="1"/>
  <c r="T12" i="1"/>
  <c r="P11" i="1"/>
  <c r="P12" i="1"/>
  <c r="P4" i="1"/>
  <c r="T4" i="1"/>
  <c r="S4" i="1"/>
  <c r="R4" i="1"/>
  <c r="Q4" i="1"/>
  <c r="S2" i="1"/>
  <c r="Q2" i="1"/>
  <c r="G12" i="1"/>
  <c r="H12" i="1"/>
  <c r="I12" i="1"/>
  <c r="J12" i="1"/>
  <c r="K12" i="1"/>
  <c r="L12" i="1"/>
  <c r="M12" i="1"/>
  <c r="N12" i="1"/>
  <c r="G4" i="1"/>
  <c r="AI5" i="1" l="1"/>
  <c r="AP9" i="1"/>
  <c r="AJ4" i="1"/>
  <c r="AP6" i="1"/>
  <c r="AL7" i="1"/>
  <c r="AI8" i="1"/>
  <c r="AP10" i="1"/>
  <c r="AJ11" i="1"/>
  <c r="AI12" i="1"/>
  <c r="AW4" i="1"/>
  <c r="AW5" i="1"/>
  <c r="AZ7" i="1"/>
  <c r="BD8" i="1"/>
  <c r="AW9" i="1"/>
  <c r="BD11" i="1"/>
  <c r="AZ12" i="1"/>
  <c r="BD10" i="1"/>
  <c r="AI9" i="1"/>
  <c r="AW6" i="1"/>
  <c r="AW10" i="1"/>
  <c r="AL9" i="1"/>
  <c r="AZ10" i="1"/>
  <c r="AZ6" i="1"/>
  <c r="AJ5" i="1"/>
  <c r="AI6" i="1"/>
  <c r="AJ9" i="1"/>
  <c r="AI10" i="1"/>
  <c r="AW7" i="1"/>
  <c r="AX10" i="1"/>
  <c r="AW11" i="1"/>
  <c r="AP5" i="1"/>
  <c r="BD6" i="1"/>
  <c r="U8" i="1"/>
  <c r="BK8" i="1" s="1"/>
  <c r="AM4" i="1"/>
  <c r="AL11" i="1"/>
  <c r="AL10" i="1"/>
  <c r="AP8" i="1"/>
  <c r="AP7" i="1"/>
  <c r="AL6" i="1"/>
  <c r="BD12" i="1"/>
  <c r="AZ11" i="1"/>
  <c r="BD9" i="1"/>
  <c r="BD7" i="1"/>
  <c r="AZ5" i="1"/>
  <c r="V4" i="1"/>
  <c r="BL4" i="1" s="1"/>
  <c r="AP4" i="1"/>
  <c r="AL4" i="1"/>
  <c r="AO12" i="1"/>
  <c r="AK12" i="1"/>
  <c r="AO11" i="1"/>
  <c r="AK11" i="1"/>
  <c r="AO10" i="1"/>
  <c r="AK10" i="1"/>
  <c r="AO9" i="1"/>
  <c r="AK9" i="1"/>
  <c r="AO8" i="1"/>
  <c r="AK8" i="1"/>
  <c r="AO7" i="1"/>
  <c r="AK7" i="1"/>
  <c r="AO6" i="1"/>
  <c r="AK6" i="1"/>
  <c r="AO5" i="1"/>
  <c r="AK5" i="1"/>
  <c r="BC4" i="1"/>
  <c r="AY4" i="1"/>
  <c r="BC12" i="1"/>
  <c r="AY12" i="1"/>
  <c r="BC11" i="1"/>
  <c r="AY11" i="1"/>
  <c r="BC10" i="1"/>
  <c r="AY10" i="1"/>
  <c r="BC9" i="1"/>
  <c r="AY9" i="1"/>
  <c r="BC8" i="1"/>
  <c r="AY8" i="1"/>
  <c r="BC7" i="1"/>
  <c r="AY7" i="1"/>
  <c r="BC6" i="1"/>
  <c r="AY6" i="1"/>
  <c r="BC5" i="1"/>
  <c r="AY5" i="1"/>
  <c r="AI4" i="1"/>
  <c r="AP12" i="1"/>
  <c r="AP11" i="1"/>
  <c r="AL8" i="1"/>
  <c r="AZ4" i="1"/>
  <c r="AZ9" i="1"/>
  <c r="AZ8" i="1"/>
  <c r="AO4" i="1"/>
  <c r="AK4" i="1"/>
  <c r="AN12" i="1"/>
  <c r="AJ12" i="1"/>
  <c r="AN11" i="1"/>
  <c r="AN10" i="1"/>
  <c r="AJ10" i="1"/>
  <c r="AN9" i="1"/>
  <c r="AN8" i="1"/>
  <c r="AJ8" i="1"/>
  <c r="AN7" i="1"/>
  <c r="AJ7" i="1"/>
  <c r="AN6" i="1"/>
  <c r="AJ6" i="1"/>
  <c r="AN5" i="1"/>
  <c r="BB4" i="1"/>
  <c r="AX4" i="1"/>
  <c r="BB12" i="1"/>
  <c r="AX12" i="1"/>
  <c r="BB11" i="1"/>
  <c r="AX11" i="1"/>
  <c r="BB10" i="1"/>
  <c r="BB9" i="1"/>
  <c r="AX9" i="1"/>
  <c r="BB8" i="1"/>
  <c r="AX8" i="1"/>
  <c r="BB7" i="1"/>
  <c r="AX7" i="1"/>
  <c r="BB6" i="1"/>
  <c r="AX6" i="1"/>
  <c r="BB5" i="1"/>
  <c r="AX5" i="1"/>
  <c r="AL12" i="1"/>
  <c r="BD5" i="1"/>
  <c r="W4" i="1"/>
  <c r="X5" i="1"/>
  <c r="BN5" i="1" s="1"/>
  <c r="AN4" i="1"/>
  <c r="AM12" i="1"/>
  <c r="AM11" i="1"/>
  <c r="AM10" i="1"/>
  <c r="AM9" i="1"/>
  <c r="AM8" i="1"/>
  <c r="AM7" i="1"/>
  <c r="AM6" i="1"/>
  <c r="AM5" i="1"/>
  <c r="BA4" i="1"/>
  <c r="BA12" i="1"/>
  <c r="BA11" i="1"/>
  <c r="BA10" i="1"/>
  <c r="BA9" i="1"/>
  <c r="BA8" i="1"/>
  <c r="BA7" i="1"/>
  <c r="BA6" i="1"/>
  <c r="BA5" i="1"/>
  <c r="Y4" i="1"/>
  <c r="Z4" i="1"/>
  <c r="AA9" i="1"/>
  <c r="AA5" i="1"/>
  <c r="BQ5" i="1" s="1"/>
  <c r="AB4" i="1"/>
  <c r="BR4" i="1" s="1"/>
  <c r="X4" i="1"/>
  <c r="BN4" i="1" s="1"/>
  <c r="U5" i="1"/>
  <c r="BK5" i="1" s="1"/>
  <c r="AA4" i="1"/>
  <c r="AA11" i="1"/>
  <c r="U10" i="1"/>
  <c r="BK10" i="1" s="1"/>
  <c r="U6" i="1"/>
  <c r="BK6" i="1" s="1"/>
  <c r="AA8" i="1"/>
  <c r="BQ8" i="1" s="1"/>
  <c r="AB11" i="1"/>
  <c r="AB10" i="1"/>
  <c r="BR10" i="1" s="1"/>
  <c r="U7" i="1"/>
  <c r="X6" i="1"/>
  <c r="BN6" i="1" s="1"/>
  <c r="AB9" i="1"/>
  <c r="X8" i="1"/>
  <c r="BN8" i="1" s="1"/>
  <c r="U12" i="1"/>
  <c r="BK12" i="1" s="1"/>
  <c r="X9" i="1"/>
  <c r="W8" i="1"/>
  <c r="BM8" i="1" s="1"/>
  <c r="U11" i="1"/>
  <c r="BK11" i="1" s="1"/>
  <c r="U9" i="1"/>
  <c r="AB8" i="1"/>
  <c r="AB5" i="1"/>
  <c r="BR5" i="1" s="1"/>
  <c r="X11" i="1"/>
  <c r="X10" i="1"/>
  <c r="BN10" i="1" s="1"/>
  <c r="AB7" i="1"/>
  <c r="BR7" i="1" s="1"/>
  <c r="X7" i="1"/>
  <c r="AB6" i="1"/>
  <c r="BR6" i="1" s="1"/>
  <c r="W11" i="1"/>
  <c r="BM11" i="1" s="1"/>
  <c r="W10" i="1"/>
  <c r="W9" i="1"/>
  <c r="W7" i="1"/>
  <c r="W5" i="1"/>
  <c r="BM5" i="1" s="1"/>
  <c r="Z11" i="1"/>
  <c r="V11" i="1"/>
  <c r="Z10" i="1"/>
  <c r="BP10" i="1" s="1"/>
  <c r="V10" i="1"/>
  <c r="BL10" i="1" s="1"/>
  <c r="Z9" i="1"/>
  <c r="V9" i="1"/>
  <c r="Z8" i="1"/>
  <c r="V8" i="1"/>
  <c r="BL8" i="1" s="1"/>
  <c r="Z7" i="1"/>
  <c r="V7" i="1"/>
  <c r="Z6" i="1"/>
  <c r="V6" i="1"/>
  <c r="BL6" i="1" s="1"/>
  <c r="Z5" i="1"/>
  <c r="V5" i="1"/>
  <c r="AA10" i="1"/>
  <c r="AA7" i="1"/>
  <c r="BQ7" i="1" s="1"/>
  <c r="AA6" i="1"/>
  <c r="BQ6" i="1" s="1"/>
  <c r="W6" i="1"/>
  <c r="Y11" i="1"/>
  <c r="BO11" i="1" s="1"/>
  <c r="Y10" i="1"/>
  <c r="BO10" i="1" s="1"/>
  <c r="Y9" i="1"/>
  <c r="BO9" i="1" s="1"/>
  <c r="Y8" i="1"/>
  <c r="BO8" i="1" s="1"/>
  <c r="Y7" i="1"/>
  <c r="BO7" i="1" s="1"/>
  <c r="Y6" i="1"/>
  <c r="BO6" i="1" s="1"/>
  <c r="Y5" i="1"/>
  <c r="W12" i="1"/>
  <c r="BM12" i="1" s="1"/>
  <c r="U4" i="1"/>
  <c r="BK4" i="1" s="1"/>
  <c r="AB12" i="1"/>
  <c r="BR12" i="1" s="1"/>
  <c r="X12" i="1"/>
  <c r="AA12" i="1"/>
  <c r="BQ12" i="1" s="1"/>
  <c r="Z12" i="1"/>
  <c r="BP12" i="1" s="1"/>
  <c r="V12" i="1"/>
  <c r="BL12" i="1" s="1"/>
  <c r="Y12" i="1"/>
  <c r="BN7" i="1" l="1"/>
  <c r="BQ11" i="1"/>
  <c r="BN12" i="1"/>
  <c r="BK7" i="1"/>
  <c r="BQ9" i="1"/>
  <c r="BP4" i="1"/>
  <c r="BL11" i="1"/>
  <c r="BM9" i="1"/>
  <c r="BM6" i="1"/>
  <c r="BL5" i="1"/>
  <c r="BK9" i="1"/>
  <c r="BP6" i="1"/>
  <c r="BP8" i="1"/>
  <c r="BM7" i="1"/>
  <c r="BL7" i="1"/>
  <c r="BL9" i="1"/>
  <c r="BO12" i="1"/>
  <c r="BO5" i="1"/>
  <c r="BP5" i="1"/>
  <c r="BP7" i="1"/>
  <c r="BP9" i="1"/>
  <c r="BP11" i="1"/>
  <c r="BM10" i="1"/>
  <c r="BR8" i="1"/>
  <c r="BN9" i="1"/>
  <c r="BQ4" i="1"/>
  <c r="BM4" i="1"/>
  <c r="BQ10" i="1"/>
  <c r="BN11" i="1"/>
  <c r="BR9" i="1"/>
  <c r="BR11" i="1"/>
  <c r="BO4" i="1"/>
</calcChain>
</file>

<file path=xl/sharedStrings.xml><?xml version="1.0" encoding="utf-8"?>
<sst xmlns="http://schemas.openxmlformats.org/spreadsheetml/2006/main" count="99" uniqueCount="35">
  <si>
    <t>cm</t>
    <phoneticPr fontId="1" type="noConversion"/>
  </si>
  <si>
    <t>db/*cb+ktr</t>
  </si>
  <si>
    <t>SD280
SD280W</t>
    <phoneticPr fontId="1" type="noConversion"/>
  </si>
  <si>
    <t>SD420
SD420W</t>
    <phoneticPr fontId="1" type="noConversion"/>
  </si>
  <si>
    <r>
      <rPr>
        <sz val="12"/>
        <color theme="1"/>
        <rFont val="微軟正黑體"/>
        <family val="2"/>
        <charset val="136"/>
      </rPr>
      <t>鋼筋或鋼線中心至最近混凝土表面之距離</t>
    </r>
    <r>
      <rPr>
        <sz val="12"/>
        <color theme="1"/>
        <rFont val="Calibri"/>
        <family val="2"/>
      </rPr>
      <t xml:space="preserve">  =  </t>
    </r>
    <r>
      <rPr>
        <sz val="12"/>
        <color theme="1"/>
        <rFont val="微軟正黑體"/>
        <family val="2"/>
        <charset val="136"/>
      </rPr>
      <t>箍筋直徑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保護層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鋼筋直徑</t>
    </r>
    <r>
      <rPr>
        <sz val="12"/>
        <color theme="1"/>
        <rFont val="Calibri"/>
        <family val="2"/>
      </rPr>
      <t xml:space="preserve">/2 </t>
    </r>
    <phoneticPr fontId="1" type="noConversion"/>
  </si>
  <si>
    <r>
      <rPr>
        <sz val="12"/>
        <color theme="1"/>
        <rFont val="微軟正黑體"/>
        <family val="2"/>
        <charset val="136"/>
      </rPr>
      <t>待伸展鋼筋或鋼線之中心間距之半</t>
    </r>
    <phoneticPr fontId="1" type="noConversion"/>
  </si>
  <si>
    <r>
      <rPr>
        <sz val="12"/>
        <color theme="1"/>
        <rFont val="微軟正黑體"/>
        <family val="2"/>
        <charset val="136"/>
      </rPr>
      <t>垂直劈裂</t>
    </r>
    <r>
      <rPr>
        <sz val="12"/>
        <color theme="1"/>
        <rFont val="Calibri"/>
        <family val="2"/>
      </rPr>
      <t xml:space="preserve"> ktr</t>
    </r>
  </si>
  <si>
    <r>
      <rPr>
        <sz val="12"/>
        <color theme="1"/>
        <rFont val="微軟正黑體"/>
        <family val="2"/>
        <charset val="136"/>
      </rPr>
      <t>水平劈裂</t>
    </r>
    <r>
      <rPr>
        <sz val="12"/>
        <color theme="1"/>
        <rFont val="Calibri"/>
        <family val="2"/>
      </rPr>
      <t xml:space="preserve"> ktr</t>
    </r>
  </si>
  <si>
    <r>
      <rPr>
        <sz val="12"/>
        <color theme="1"/>
        <rFont val="微軟正黑體"/>
        <family val="2"/>
        <charset val="136"/>
      </rPr>
      <t>保護層厚度</t>
    </r>
    <phoneticPr fontId="1" type="noConversion"/>
  </si>
  <si>
    <r>
      <rPr>
        <sz val="12"/>
        <color theme="1"/>
        <rFont val="微軟正黑體"/>
        <family val="2"/>
        <charset val="136"/>
      </rPr>
      <t>主筋</t>
    </r>
    <r>
      <rPr>
        <sz val="12"/>
        <color theme="1"/>
        <rFont val="Calibri"/>
        <family val="2"/>
      </rPr>
      <t>fy=</t>
    </r>
    <phoneticPr fontId="1" type="noConversion"/>
  </si>
  <si>
    <r>
      <t>kgf/cm</t>
    </r>
    <r>
      <rPr>
        <vertAlign val="superscript"/>
        <sz val="12"/>
        <color theme="1"/>
        <rFont val="Calibri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</si>
  <si>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單位：</t>
    </r>
    <phoneticPr fontId="1" type="noConversion"/>
  </si>
  <si>
    <r>
      <rPr>
        <sz val="12"/>
        <rFont val="微軟正黑體"/>
        <family val="2"/>
        <charset val="136"/>
      </rPr>
      <t>保護層厚度</t>
    </r>
    <phoneticPr fontId="1" type="noConversion"/>
  </si>
  <si>
    <r>
      <rPr>
        <sz val="12"/>
        <rFont val="微軟正黑體"/>
        <family val="2"/>
        <charset val="136"/>
      </rPr>
      <t>主筋</t>
    </r>
    <r>
      <rPr>
        <sz val="12"/>
        <rFont val="Calibri"/>
        <family val="2"/>
      </rPr>
      <t>fy=</t>
    </r>
    <phoneticPr fontId="1" type="noConversion"/>
  </si>
  <si>
    <r>
      <t>kgf/cm</t>
    </r>
    <r>
      <rPr>
        <vertAlign val="superscript"/>
        <sz val="12"/>
        <rFont val="Calibri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</si>
  <si>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箍筋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</si>
  <si>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箍筋
</t>
    </r>
    <r>
      <rPr>
        <sz val="12"/>
        <color theme="1"/>
        <rFont val="Calibri"/>
        <family val="2"/>
      </rPr>
      <t>fyt
(kgf/cm</t>
    </r>
    <r>
      <rPr>
        <vertAlign val="superscript"/>
        <sz val="12"/>
        <color theme="1"/>
        <rFont val="Calibri"/>
        <family val="2"/>
      </rPr>
      <t>2)</t>
    </r>
    <phoneticPr fontId="1" type="noConversion"/>
  </si>
  <si>
    <r>
      <rPr>
        <sz val="12"/>
        <color theme="1"/>
        <rFont val="微軟正黑體"/>
        <family val="2"/>
        <charset val="136"/>
      </rPr>
      <t>間距</t>
    </r>
    <r>
      <rPr>
        <sz val="12"/>
        <color theme="1"/>
        <rFont val="Calibri"/>
        <family val="2"/>
      </rPr>
      <t>(cm)</t>
    </r>
    <phoneticPr fontId="1" type="noConversion"/>
  </si>
  <si>
    <r>
      <rPr>
        <sz val="12"/>
        <color theme="1"/>
        <rFont val="微軟正黑體"/>
        <family val="2"/>
        <charset val="136"/>
      </rPr>
      <t>梁寬</t>
    </r>
    <r>
      <rPr>
        <sz val="12"/>
        <color theme="1"/>
        <rFont val="Calibri"/>
        <family val="2"/>
      </rPr>
      <t>(cm)</t>
    </r>
    <phoneticPr fontId="1" type="noConversion"/>
  </si>
  <si>
    <r>
      <rPr>
        <sz val="12"/>
        <color theme="1"/>
        <rFont val="微軟正黑體"/>
        <family val="2"/>
        <charset val="136"/>
      </rPr>
      <t>伸展或搭接鋼筋支數</t>
    </r>
    <phoneticPr fontId="1" type="noConversion"/>
  </si>
  <si>
    <r>
      <rPr>
        <sz val="12"/>
        <rFont val="微軟正黑體"/>
        <family val="2"/>
        <charset val="136"/>
      </rPr>
      <t>箍筋</t>
    </r>
    <phoneticPr fontId="1" type="noConversion"/>
  </si>
  <si>
    <r>
      <rPr>
        <sz val="12"/>
        <rFont val="微軟正黑體"/>
        <family val="2"/>
        <charset val="136"/>
      </rPr>
      <t xml:space="preserve">箍筋
</t>
    </r>
    <r>
      <rPr>
        <sz val="12"/>
        <rFont val="Calibri"/>
        <family val="2"/>
      </rPr>
      <t>fyt
(kgf/cm</t>
    </r>
    <r>
      <rPr>
        <vertAlign val="superscript"/>
        <sz val="12"/>
        <rFont val="Calibri"/>
        <family val="2"/>
      </rPr>
      <t>2)</t>
    </r>
    <phoneticPr fontId="1" type="noConversion"/>
  </si>
  <si>
    <r>
      <rPr>
        <sz val="12"/>
        <rFont val="微軟正黑體"/>
        <family val="2"/>
        <charset val="136"/>
      </rPr>
      <t>間距</t>
    </r>
    <r>
      <rPr>
        <sz val="12"/>
        <rFont val="Calibri"/>
        <family val="2"/>
      </rPr>
      <t>(cm)</t>
    </r>
    <phoneticPr fontId="1" type="noConversion"/>
  </si>
  <si>
    <r>
      <rPr>
        <sz val="12"/>
        <rFont val="微軟正黑體"/>
        <family val="2"/>
        <charset val="136"/>
      </rPr>
      <t>梁寬</t>
    </r>
    <r>
      <rPr>
        <sz val="12"/>
        <rFont val="Calibri"/>
        <family val="2"/>
      </rPr>
      <t>(cm)</t>
    </r>
    <phoneticPr fontId="1" type="noConversion"/>
  </si>
  <si>
    <r>
      <rPr>
        <sz val="12"/>
        <rFont val="微軟正黑體"/>
        <family val="2"/>
        <charset val="136"/>
      </rPr>
      <t>伸展或搭接鋼筋支數</t>
    </r>
    <phoneticPr fontId="1" type="noConversion"/>
  </si>
  <si>
    <r>
      <rPr>
        <sz val="12"/>
        <color theme="1"/>
        <rFont val="微軟正黑體"/>
        <family val="2"/>
        <charset val="136"/>
      </rPr>
      <t>基本伸展長度表</t>
    </r>
    <r>
      <rPr>
        <sz val="12"/>
        <color theme="1"/>
        <rFont val="Calibri"/>
        <family val="2"/>
      </rPr>
      <t xml:space="preserve"> Ldb</t>
    </r>
    <r>
      <rPr>
        <sz val="12"/>
        <color theme="1"/>
        <rFont val="微軟正黑體"/>
        <family val="2"/>
        <charset val="136"/>
      </rPr>
      <t>（單位：</t>
    </r>
    <r>
      <rPr>
        <sz val="12"/>
        <color theme="1"/>
        <rFont val="Calibri"/>
        <family val="2"/>
      </rPr>
      <t>cm</t>
    </r>
    <r>
      <rPr>
        <sz val="12"/>
        <color theme="1"/>
        <rFont val="微軟正黑體"/>
        <family val="2"/>
        <charset val="136"/>
      </rPr>
      <t>）</t>
    </r>
    <phoneticPr fontId="1" type="noConversion"/>
  </si>
  <si>
    <r>
      <rPr>
        <sz val="12"/>
        <color theme="1"/>
        <rFont val="微軟正黑體"/>
        <family val="2"/>
        <charset val="136"/>
      </rPr>
      <t>設計組合</t>
    </r>
    <phoneticPr fontId="1" type="noConversion"/>
  </si>
  <si>
    <r>
      <rPr>
        <sz val="12"/>
        <color theme="1"/>
        <rFont val="微軟正黑體"/>
        <family val="2"/>
        <charset val="136"/>
      </rPr>
      <t>鋼筋位置</t>
    </r>
    <phoneticPr fontId="1" type="noConversion"/>
  </si>
  <si>
    <r>
      <rPr>
        <sz val="12"/>
        <color theme="1"/>
        <rFont val="微軟正黑體"/>
        <family val="2"/>
        <charset val="136"/>
      </rPr>
      <t>鋼筋代號</t>
    </r>
    <phoneticPr fontId="1" type="noConversion"/>
  </si>
  <si>
    <r>
      <t>fc' (kgf / cm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</si>
  <si>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鋼筋</t>
    </r>
    <r>
      <rPr>
        <sz val="12"/>
        <color theme="1"/>
        <rFont val="Calibri"/>
        <family val="2"/>
      </rPr>
      <t xml:space="preserve"> CNS </t>
    </r>
    <r>
      <rPr>
        <sz val="12"/>
        <color theme="1"/>
        <rFont val="微軟正黑體"/>
        <family val="2"/>
        <charset val="136"/>
      </rPr>
      <t>等級</t>
    </r>
    <phoneticPr fontId="1" type="noConversion"/>
  </si>
  <si>
    <r>
      <rPr>
        <sz val="12"/>
        <color theme="1"/>
        <rFont val="微軟正黑體"/>
        <family val="2"/>
        <charset val="136"/>
      </rPr>
      <t>頂層鋼筋</t>
    </r>
    <phoneticPr fontId="1" type="noConversion"/>
  </si>
  <si>
    <r>
      <rPr>
        <sz val="12"/>
        <color theme="1"/>
        <rFont val="微軟正黑體"/>
        <family val="2"/>
        <charset val="136"/>
      </rPr>
      <t>其他鋼筋</t>
    </r>
    <phoneticPr fontId="1" type="noConversion"/>
  </si>
  <si>
    <r>
      <rPr>
        <sz val="12"/>
        <color theme="1"/>
        <rFont val="微軟正黑體"/>
        <family val="2"/>
        <charset val="136"/>
      </rPr>
      <t>註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微軟正黑體"/>
        <family val="2"/>
        <charset val="136"/>
      </rPr>
      <t>：頂層鋼筋係指水平鋼筋其下混凝土一次澆置厚度大於</t>
    </r>
    <r>
      <rPr>
        <sz val="12"/>
        <color theme="1"/>
        <rFont val="Calibri"/>
        <family val="2"/>
      </rPr>
      <t xml:space="preserve"> 30 cm </t>
    </r>
    <r>
      <rPr>
        <sz val="12"/>
        <color theme="1"/>
        <rFont val="微軟正黑體"/>
        <family val="2"/>
        <charset val="136"/>
      </rPr>
      <t>者。</t>
    </r>
    <phoneticPr fontId="1" type="noConversion"/>
  </si>
  <si>
    <r>
      <rPr>
        <sz val="12"/>
        <color theme="1"/>
        <rFont val="微軟正黑體"/>
        <family val="2"/>
        <charset val="136"/>
      </rPr>
      <t>註</t>
    </r>
    <r>
      <rPr>
        <sz val="12"/>
        <color theme="1"/>
        <rFont val="Calibri"/>
        <family val="2"/>
      </rPr>
      <t xml:space="preserve"> 2</t>
    </r>
    <r>
      <rPr>
        <sz val="12"/>
        <color theme="1"/>
        <rFont val="微軟正黑體"/>
        <family val="2"/>
        <charset val="136"/>
      </rPr>
      <t>：表列數值適用於常重混凝土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</si>
</sst>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D&quot;0"/>
    <numFmt numFmtId="177" formatCode="0.0"/>
    <numFmt numFmtId="178" formatCode="&quot;主筋fy= &quot;0&quot; kgf/cm2&quot;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vertAlign val="superscript"/>
      <sz val="12"/>
      <color theme="1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sz val="12"/>
      <color theme="1"/>
      <name val="Calibr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7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20"/>
  <sheetViews>
    <sheetView workbookViewId="0">
      <selection activeCell="M9" sqref="M9"/>
    </sheetView>
  </sheetViews>
  <sheetFormatPr defaultRowHeight="15.75" x14ac:dyDescent="0.25"/>
  <cols>
    <col min="1" max="1" width="9" style="1"/>
    <col min="2" max="2" width="12.25" style="1" customWidth="1"/>
    <col min="3" max="3" width="10.375" style="1" customWidth="1"/>
    <col min="4" max="4" width="8.625" style="38" bestFit="1" customWidth="1"/>
    <col min="5" max="5" width="10.875" style="38" customWidth="1"/>
    <col min="6" max="6" width="11.625" style="38" customWidth="1"/>
    <col min="7" max="12" width="5.5" style="1" bestFit="1" customWidth="1"/>
    <col min="13" max="13" width="8" style="1" bestFit="1" customWidth="1"/>
    <col min="14" max="14" width="5.5" style="1" bestFit="1" customWidth="1"/>
    <col min="15" max="15" width="1.375" style="1" customWidth="1"/>
    <col min="16" max="16" width="12.25" style="1" customWidth="1"/>
    <col min="17" max="17" width="10.375" style="1" customWidth="1"/>
    <col min="18" max="18" width="8.625" style="38" bestFit="1" customWidth="1"/>
    <col min="19" max="19" width="10.875" style="38" customWidth="1"/>
    <col min="20" max="20" width="11.625" style="38" customWidth="1"/>
    <col min="21" max="26" width="5.625" style="1" bestFit="1" customWidth="1"/>
    <col min="27" max="27" width="8" style="1" bestFit="1" customWidth="1"/>
    <col min="28" max="28" width="5.625" style="1" bestFit="1" customWidth="1"/>
    <col min="29" max="29" width="1.375" style="1" customWidth="1"/>
    <col min="30" max="30" width="12.25" style="1" customWidth="1"/>
    <col min="31" max="31" width="10.375" style="1" customWidth="1"/>
    <col min="32" max="32" width="8.625" style="38" bestFit="1" customWidth="1"/>
    <col min="33" max="33" width="10.875" style="38" customWidth="1"/>
    <col min="34" max="34" width="11.625" style="38" customWidth="1"/>
    <col min="35" max="35" width="7.625" style="1" bestFit="1" customWidth="1"/>
    <col min="36" max="40" width="5.5" style="1" bestFit="1" customWidth="1"/>
    <col min="41" max="41" width="8" style="1" bestFit="1" customWidth="1"/>
    <col min="42" max="42" width="5.5" style="1" bestFit="1" customWidth="1"/>
    <col min="43" max="43" width="1.375" style="1" customWidth="1"/>
    <col min="44" max="44" width="12.25" style="1" customWidth="1"/>
    <col min="45" max="45" width="10.375" style="1" customWidth="1"/>
    <col min="46" max="46" width="8.625" style="38" bestFit="1" customWidth="1"/>
    <col min="47" max="47" width="10.875" style="38" customWidth="1"/>
    <col min="48" max="48" width="11.625" style="38" customWidth="1"/>
    <col min="49" max="49" width="7.625" style="1" bestFit="1" customWidth="1"/>
    <col min="50" max="54" width="5.5" style="1" bestFit="1" customWidth="1"/>
    <col min="55" max="55" width="8" style="1" bestFit="1" customWidth="1"/>
    <col min="56" max="56" width="5.5" style="1" bestFit="1" customWidth="1"/>
    <col min="57" max="57" width="1.375" style="1" customWidth="1"/>
    <col min="58" max="58" width="12.25" style="1" customWidth="1"/>
    <col min="59" max="59" width="10.375" style="1" customWidth="1"/>
    <col min="60" max="60" width="8.625" style="38" bestFit="1" customWidth="1"/>
    <col min="61" max="61" width="10.875" style="38" customWidth="1"/>
    <col min="62" max="62" width="11.625" style="38" customWidth="1"/>
    <col min="63" max="63" width="7.625" style="1" bestFit="1" customWidth="1"/>
    <col min="64" max="68" width="5.625" style="1" bestFit="1" customWidth="1"/>
    <col min="69" max="69" width="8" style="1" bestFit="1" customWidth="1"/>
    <col min="70" max="70" width="5.625" style="1" bestFit="1" customWidth="1"/>
    <col min="71" max="16384" width="9" style="1"/>
  </cols>
  <sheetData>
    <row r="1" spans="2:70" ht="25.5" customHeight="1" x14ac:dyDescent="0.25">
      <c r="B1" s="44" t="s">
        <v>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P1" s="44" t="s">
        <v>5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D1" s="45" t="s">
        <v>6</v>
      </c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R1" s="45" t="s">
        <v>7</v>
      </c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F1" s="46" t="s">
        <v>1</v>
      </c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</row>
    <row r="2" spans="2:70" ht="27" customHeight="1" x14ac:dyDescent="0.25">
      <c r="B2" s="2" t="s">
        <v>8</v>
      </c>
      <c r="C2" s="42">
        <v>4</v>
      </c>
      <c r="D2" s="3" t="s">
        <v>9</v>
      </c>
      <c r="E2" s="4">
        <v>4200</v>
      </c>
      <c r="F2" s="5" t="s">
        <v>10</v>
      </c>
      <c r="G2" s="6"/>
      <c r="H2" s="6"/>
      <c r="I2" s="6"/>
      <c r="J2" s="6"/>
      <c r="K2" s="6"/>
      <c r="L2" s="6"/>
      <c r="M2" s="7" t="s">
        <v>11</v>
      </c>
      <c r="N2" s="8" t="s">
        <v>0</v>
      </c>
      <c r="P2" s="9" t="s">
        <v>12</v>
      </c>
      <c r="Q2" s="43">
        <f>$C$2</f>
        <v>4</v>
      </c>
      <c r="R2" s="10" t="s">
        <v>13</v>
      </c>
      <c r="S2" s="10">
        <f>$E$2</f>
        <v>4200</v>
      </c>
      <c r="T2" s="11" t="s">
        <v>14</v>
      </c>
      <c r="U2" s="6"/>
      <c r="V2" s="6"/>
      <c r="W2" s="6"/>
      <c r="X2" s="6"/>
      <c r="Y2" s="6"/>
      <c r="Z2" s="6"/>
      <c r="AA2" s="7" t="s">
        <v>11</v>
      </c>
      <c r="AB2" s="8" t="s">
        <v>0</v>
      </c>
      <c r="AD2" s="9" t="s">
        <v>12</v>
      </c>
      <c r="AE2" s="43">
        <f>$C$2</f>
        <v>4</v>
      </c>
      <c r="AF2" s="10" t="s">
        <v>13</v>
      </c>
      <c r="AG2" s="10">
        <f>$E$2</f>
        <v>4200</v>
      </c>
      <c r="AH2" s="11" t="s">
        <v>14</v>
      </c>
      <c r="AI2" s="6"/>
      <c r="AJ2" s="6"/>
      <c r="AK2" s="6"/>
      <c r="AL2" s="6"/>
      <c r="AM2" s="6"/>
      <c r="AN2" s="6"/>
      <c r="AO2" s="7" t="s">
        <v>11</v>
      </c>
      <c r="AP2" s="8" t="s">
        <v>0</v>
      </c>
      <c r="AR2" s="9" t="s">
        <v>12</v>
      </c>
      <c r="AS2" s="43">
        <f>$C$2</f>
        <v>4</v>
      </c>
      <c r="AT2" s="10" t="s">
        <v>13</v>
      </c>
      <c r="AU2" s="10">
        <f>$E$2</f>
        <v>4200</v>
      </c>
      <c r="AV2" s="11" t="s">
        <v>14</v>
      </c>
      <c r="AW2" s="6"/>
      <c r="AX2" s="6"/>
      <c r="AY2" s="6"/>
      <c r="AZ2" s="6"/>
      <c r="BA2" s="6"/>
      <c r="BB2" s="6"/>
      <c r="BC2" s="7" t="s">
        <v>11</v>
      </c>
      <c r="BD2" s="8" t="s">
        <v>0</v>
      </c>
      <c r="BF2" s="9" t="s">
        <v>12</v>
      </c>
      <c r="BG2" s="43">
        <f>$C$2</f>
        <v>4</v>
      </c>
      <c r="BH2" s="10" t="s">
        <v>13</v>
      </c>
      <c r="BI2" s="10">
        <f>$E$2</f>
        <v>4200</v>
      </c>
      <c r="BJ2" s="11" t="s">
        <v>14</v>
      </c>
      <c r="BK2" s="6"/>
      <c r="BL2" s="6"/>
      <c r="BM2" s="6"/>
      <c r="BN2" s="6"/>
      <c r="BO2" s="6"/>
      <c r="BP2" s="6"/>
      <c r="BQ2" s="7" t="s">
        <v>11</v>
      </c>
      <c r="BR2" s="8" t="s">
        <v>0</v>
      </c>
    </row>
    <row r="3" spans="2:70" ht="49.5" x14ac:dyDescent="0.25">
      <c r="B3" s="12" t="s">
        <v>15</v>
      </c>
      <c r="C3" s="12" t="s">
        <v>16</v>
      </c>
      <c r="D3" s="12" t="s">
        <v>17</v>
      </c>
      <c r="E3" s="12" t="s">
        <v>18</v>
      </c>
      <c r="F3" s="13" t="s">
        <v>19</v>
      </c>
      <c r="G3" s="14">
        <v>10</v>
      </c>
      <c r="H3" s="14">
        <v>13</v>
      </c>
      <c r="I3" s="14">
        <v>16</v>
      </c>
      <c r="J3" s="14">
        <v>19</v>
      </c>
      <c r="K3" s="14">
        <v>22</v>
      </c>
      <c r="L3" s="14">
        <v>25</v>
      </c>
      <c r="M3" s="14">
        <v>29</v>
      </c>
      <c r="N3" s="14">
        <v>32</v>
      </c>
      <c r="P3" s="15" t="s">
        <v>20</v>
      </c>
      <c r="Q3" s="15" t="s">
        <v>21</v>
      </c>
      <c r="R3" s="15" t="s">
        <v>22</v>
      </c>
      <c r="S3" s="15" t="s">
        <v>23</v>
      </c>
      <c r="T3" s="15" t="s">
        <v>24</v>
      </c>
      <c r="U3" s="14">
        <v>10</v>
      </c>
      <c r="V3" s="14">
        <v>13</v>
      </c>
      <c r="W3" s="14">
        <v>16</v>
      </c>
      <c r="X3" s="14">
        <v>19</v>
      </c>
      <c r="Y3" s="14">
        <v>22</v>
      </c>
      <c r="Z3" s="14">
        <v>25</v>
      </c>
      <c r="AA3" s="14">
        <v>29</v>
      </c>
      <c r="AB3" s="14">
        <v>32</v>
      </c>
      <c r="AD3" s="15" t="s">
        <v>20</v>
      </c>
      <c r="AE3" s="15" t="s">
        <v>21</v>
      </c>
      <c r="AF3" s="15" t="s">
        <v>22</v>
      </c>
      <c r="AG3" s="15" t="s">
        <v>23</v>
      </c>
      <c r="AH3" s="15" t="s">
        <v>24</v>
      </c>
      <c r="AI3" s="14">
        <v>10</v>
      </c>
      <c r="AJ3" s="14">
        <v>13</v>
      </c>
      <c r="AK3" s="14">
        <v>16</v>
      </c>
      <c r="AL3" s="14">
        <v>19</v>
      </c>
      <c r="AM3" s="14">
        <v>22</v>
      </c>
      <c r="AN3" s="14">
        <v>25</v>
      </c>
      <c r="AO3" s="14">
        <v>29</v>
      </c>
      <c r="AP3" s="14">
        <v>32</v>
      </c>
      <c r="AR3" s="15" t="s">
        <v>20</v>
      </c>
      <c r="AS3" s="15" t="s">
        <v>21</v>
      </c>
      <c r="AT3" s="15" t="s">
        <v>22</v>
      </c>
      <c r="AU3" s="15" t="s">
        <v>23</v>
      </c>
      <c r="AV3" s="15" t="s">
        <v>24</v>
      </c>
      <c r="AW3" s="14">
        <v>10</v>
      </c>
      <c r="AX3" s="14">
        <v>13</v>
      </c>
      <c r="AY3" s="14">
        <v>16</v>
      </c>
      <c r="AZ3" s="14">
        <v>19</v>
      </c>
      <c r="BA3" s="14">
        <v>22</v>
      </c>
      <c r="BB3" s="14">
        <v>25</v>
      </c>
      <c r="BC3" s="14">
        <v>29</v>
      </c>
      <c r="BD3" s="14">
        <v>32</v>
      </c>
      <c r="BF3" s="15" t="s">
        <v>20</v>
      </c>
      <c r="BG3" s="15" t="s">
        <v>21</v>
      </c>
      <c r="BH3" s="15" t="s">
        <v>22</v>
      </c>
      <c r="BI3" s="15" t="s">
        <v>23</v>
      </c>
      <c r="BJ3" s="15" t="s">
        <v>24</v>
      </c>
      <c r="BK3" s="14">
        <v>10</v>
      </c>
      <c r="BL3" s="14">
        <v>13</v>
      </c>
      <c r="BM3" s="14">
        <v>16</v>
      </c>
      <c r="BN3" s="14">
        <v>19</v>
      </c>
      <c r="BO3" s="14">
        <v>22</v>
      </c>
      <c r="BP3" s="14">
        <v>25</v>
      </c>
      <c r="BQ3" s="14">
        <v>29</v>
      </c>
      <c r="BR3" s="14">
        <v>32</v>
      </c>
    </row>
    <row r="4" spans="2:70" x14ac:dyDescent="0.25">
      <c r="B4" s="16">
        <v>13</v>
      </c>
      <c r="C4" s="17">
        <v>4200</v>
      </c>
      <c r="D4" s="18">
        <v>10</v>
      </c>
      <c r="E4" s="19">
        <v>50</v>
      </c>
      <c r="F4" s="20">
        <v>2</v>
      </c>
      <c r="G4" s="21">
        <f>$B4/10+$C$2+G$3/2/10</f>
        <v>5.8</v>
      </c>
      <c r="H4" s="21">
        <f t="shared" ref="H4:N11" si="0">$B4/10+$C$2+H$3/2/10</f>
        <v>5.95</v>
      </c>
      <c r="I4" s="21">
        <f t="shared" si="0"/>
        <v>6.1</v>
      </c>
      <c r="J4" s="21">
        <f t="shared" si="0"/>
        <v>6.25</v>
      </c>
      <c r="K4" s="21">
        <f t="shared" si="0"/>
        <v>6.4</v>
      </c>
      <c r="L4" s="21">
        <f t="shared" si="0"/>
        <v>6.55</v>
      </c>
      <c r="M4" s="21">
        <f t="shared" si="0"/>
        <v>6.75</v>
      </c>
      <c r="N4" s="21">
        <f t="shared" si="0"/>
        <v>6.9</v>
      </c>
      <c r="P4" s="22">
        <f t="shared" ref="P4:P12" si="1">$B4</f>
        <v>13</v>
      </c>
      <c r="Q4" s="23">
        <f t="shared" ref="Q4:Q12" si="2">$C4</f>
        <v>4200</v>
      </c>
      <c r="R4" s="23">
        <f t="shared" ref="R4:R12" si="3">$D4</f>
        <v>10</v>
      </c>
      <c r="S4" s="23">
        <f t="shared" ref="S4:S12" si="4">$E4</f>
        <v>50</v>
      </c>
      <c r="T4" s="23">
        <f t="shared" ref="T4:T12" si="5">$F4</f>
        <v>2</v>
      </c>
      <c r="U4" s="24">
        <f>(($S4-(U$3/10)*$T4-($P4/10)*2-$Q$2*2)/($T4-1)+U$3/10)/2</f>
        <v>19.2</v>
      </c>
      <c r="V4" s="24">
        <f t="shared" ref="V4:AB11" si="6">(($S4-(V$3/10)*$T4-($P4/10)*2-$Q$2*2)/($T4-1)+V$3/10)/2</f>
        <v>19.049999999999997</v>
      </c>
      <c r="W4" s="24">
        <f t="shared" si="6"/>
        <v>18.899999999999999</v>
      </c>
      <c r="X4" s="24">
        <f t="shared" si="6"/>
        <v>18.75</v>
      </c>
      <c r="Y4" s="24">
        <f t="shared" si="6"/>
        <v>18.600000000000001</v>
      </c>
      <c r="Z4" s="24">
        <f t="shared" si="6"/>
        <v>18.45</v>
      </c>
      <c r="AA4" s="24">
        <f t="shared" si="6"/>
        <v>18.25</v>
      </c>
      <c r="AB4" s="24">
        <f t="shared" si="6"/>
        <v>18.100000000000001</v>
      </c>
      <c r="AD4" s="22">
        <f>$B4</f>
        <v>13</v>
      </c>
      <c r="AE4" s="23">
        <f>$C4</f>
        <v>4200</v>
      </c>
      <c r="AF4" s="23">
        <f>$D4</f>
        <v>10</v>
      </c>
      <c r="AG4" s="23">
        <f>$E4</f>
        <v>50</v>
      </c>
      <c r="AH4" s="23">
        <f>$F4</f>
        <v>2</v>
      </c>
      <c r="AI4" s="24">
        <f>PI()*($AD4/10)^2/4*$AE4/105/$AF4</f>
        <v>5.3092915845667514</v>
      </c>
      <c r="AJ4" s="24">
        <f t="shared" ref="AJ4:AP12" si="7">PI()*($AD4/10)^2/4*$AE4/105/$AF4</f>
        <v>5.3092915845667514</v>
      </c>
      <c r="AK4" s="24">
        <f t="shared" si="7"/>
        <v>5.3092915845667514</v>
      </c>
      <c r="AL4" s="24">
        <f t="shared" si="7"/>
        <v>5.3092915845667514</v>
      </c>
      <c r="AM4" s="24">
        <f t="shared" si="7"/>
        <v>5.3092915845667514</v>
      </c>
      <c r="AN4" s="24">
        <f t="shared" si="7"/>
        <v>5.3092915845667514</v>
      </c>
      <c r="AO4" s="24">
        <f t="shared" si="7"/>
        <v>5.3092915845667514</v>
      </c>
      <c r="AP4" s="24">
        <f t="shared" si="7"/>
        <v>5.3092915845667514</v>
      </c>
      <c r="AR4" s="22">
        <f>$B4</f>
        <v>13</v>
      </c>
      <c r="AS4" s="23">
        <f>$C4</f>
        <v>4200</v>
      </c>
      <c r="AT4" s="23">
        <f>$D4</f>
        <v>10</v>
      </c>
      <c r="AU4" s="23">
        <f>$E4</f>
        <v>50</v>
      </c>
      <c r="AV4" s="23">
        <f>$F4</f>
        <v>2</v>
      </c>
      <c r="AW4" s="24">
        <f>2*PI()*($AR4/10)^2/4*$AS4/105/$AT4/$AV4</f>
        <v>5.3092915845667514</v>
      </c>
      <c r="AX4" s="24">
        <f t="shared" ref="AX4:BD12" si="8">2*PI()*($AR4/10)^2/4*$AS4/105/$AT4/$AV4</f>
        <v>5.3092915845667514</v>
      </c>
      <c r="AY4" s="24">
        <f t="shared" si="8"/>
        <v>5.3092915845667514</v>
      </c>
      <c r="AZ4" s="24">
        <f t="shared" si="8"/>
        <v>5.3092915845667514</v>
      </c>
      <c r="BA4" s="24">
        <f t="shared" si="8"/>
        <v>5.3092915845667514</v>
      </c>
      <c r="BB4" s="24">
        <f t="shared" si="8"/>
        <v>5.3092915845667514</v>
      </c>
      <c r="BC4" s="24">
        <f t="shared" si="8"/>
        <v>5.3092915845667514</v>
      </c>
      <c r="BD4" s="24">
        <f>2*PI()*($AR4/10)^2/4*$AS4/105/$AT4/$AV4</f>
        <v>5.3092915845667514</v>
      </c>
      <c r="BF4" s="22">
        <f>$B4</f>
        <v>13</v>
      </c>
      <c r="BG4" s="23">
        <f>$C4</f>
        <v>4200</v>
      </c>
      <c r="BH4" s="23">
        <f>$D4</f>
        <v>10</v>
      </c>
      <c r="BI4" s="23">
        <f>$E4</f>
        <v>50</v>
      </c>
      <c r="BJ4" s="23">
        <f>$F4</f>
        <v>2</v>
      </c>
      <c r="BK4" s="25">
        <f>MAX(BK$3/10/(MIN(G4,U4)+IF(G4&lt;U4,AI4,AW4)),0.4)</f>
        <v>0.4</v>
      </c>
      <c r="BL4" s="25">
        <f t="shared" ref="BL4:BR4" si="9">MAX(BL$3/10/(MIN(H4,V4)+IF(H4&lt;V4,AJ4,AX4)),0.4)</f>
        <v>0.4</v>
      </c>
      <c r="BM4" s="25">
        <f t="shared" si="9"/>
        <v>0.4</v>
      </c>
      <c r="BN4" s="25">
        <f t="shared" si="9"/>
        <v>0.4</v>
      </c>
      <c r="BO4" s="25">
        <f t="shared" si="9"/>
        <v>0.4</v>
      </c>
      <c r="BP4" s="25">
        <f t="shared" si="9"/>
        <v>0.4</v>
      </c>
      <c r="BQ4" s="25">
        <f t="shared" si="9"/>
        <v>0.4</v>
      </c>
      <c r="BR4" s="25">
        <f t="shared" si="9"/>
        <v>0.4</v>
      </c>
    </row>
    <row r="5" spans="2:70" x14ac:dyDescent="0.25">
      <c r="B5" s="26">
        <v>13</v>
      </c>
      <c r="C5" s="27">
        <v>4200</v>
      </c>
      <c r="D5" s="28">
        <v>10</v>
      </c>
      <c r="E5" s="29">
        <v>50</v>
      </c>
      <c r="F5" s="20">
        <v>3</v>
      </c>
      <c r="G5" s="21">
        <f t="shared" ref="G5:G11" si="10">$B5/10+$C$2+G$3/2/10</f>
        <v>5.8</v>
      </c>
      <c r="H5" s="21">
        <f t="shared" si="0"/>
        <v>5.95</v>
      </c>
      <c r="I5" s="21">
        <f t="shared" si="0"/>
        <v>6.1</v>
      </c>
      <c r="J5" s="21">
        <f t="shared" si="0"/>
        <v>6.25</v>
      </c>
      <c r="K5" s="21">
        <f t="shared" si="0"/>
        <v>6.4</v>
      </c>
      <c r="L5" s="21">
        <f t="shared" si="0"/>
        <v>6.55</v>
      </c>
      <c r="M5" s="21">
        <f t="shared" si="0"/>
        <v>6.75</v>
      </c>
      <c r="N5" s="21">
        <f t="shared" si="0"/>
        <v>6.9</v>
      </c>
      <c r="P5" s="30">
        <f t="shared" si="1"/>
        <v>13</v>
      </c>
      <c r="Q5" s="31">
        <f t="shared" si="2"/>
        <v>4200</v>
      </c>
      <c r="R5" s="31">
        <f t="shared" si="3"/>
        <v>10</v>
      </c>
      <c r="S5" s="31">
        <f t="shared" si="4"/>
        <v>50</v>
      </c>
      <c r="T5" s="31">
        <f t="shared" si="5"/>
        <v>3</v>
      </c>
      <c r="U5" s="24">
        <f t="shared" ref="U5:U11" si="11">(($S5-(U$3/10)*$T5-($P5/10)*2-$Q$2*2)/($T5-1)+U$3/10)/2</f>
        <v>9.6</v>
      </c>
      <c r="V5" s="24">
        <f t="shared" si="6"/>
        <v>9.5250000000000004</v>
      </c>
      <c r="W5" s="24">
        <f t="shared" si="6"/>
        <v>9.4500000000000011</v>
      </c>
      <c r="X5" s="24">
        <f t="shared" si="6"/>
        <v>9.3749999999999982</v>
      </c>
      <c r="Y5" s="24">
        <f t="shared" si="6"/>
        <v>9.2999999999999989</v>
      </c>
      <c r="Z5" s="24">
        <f t="shared" si="6"/>
        <v>9.2249999999999996</v>
      </c>
      <c r="AA5" s="24">
        <f t="shared" si="6"/>
        <v>9.1249999999999982</v>
      </c>
      <c r="AB5" s="24">
        <f t="shared" si="6"/>
        <v>9.0499999999999989</v>
      </c>
      <c r="AD5" s="30">
        <f t="shared" ref="AD5:AD12" si="12">$B5</f>
        <v>13</v>
      </c>
      <c r="AE5" s="31">
        <f t="shared" ref="AE5:AE12" si="13">$C5</f>
        <v>4200</v>
      </c>
      <c r="AF5" s="31">
        <f t="shared" ref="AF5:AF12" si="14">$D5</f>
        <v>10</v>
      </c>
      <c r="AG5" s="31">
        <f t="shared" ref="AG5:AG12" si="15">$E5</f>
        <v>50</v>
      </c>
      <c r="AH5" s="31">
        <f t="shared" ref="AH5:AH12" si="16">$F5</f>
        <v>3</v>
      </c>
      <c r="AI5" s="24">
        <f>PI()*($AD5/10)^2/4*$AE5/105/$AF5</f>
        <v>5.3092915845667514</v>
      </c>
      <c r="AJ5" s="24">
        <f t="shared" si="7"/>
        <v>5.3092915845667514</v>
      </c>
      <c r="AK5" s="24">
        <f t="shared" si="7"/>
        <v>5.3092915845667514</v>
      </c>
      <c r="AL5" s="24">
        <f t="shared" si="7"/>
        <v>5.3092915845667514</v>
      </c>
      <c r="AM5" s="24">
        <f t="shared" si="7"/>
        <v>5.3092915845667514</v>
      </c>
      <c r="AN5" s="24">
        <f t="shared" si="7"/>
        <v>5.3092915845667514</v>
      </c>
      <c r="AO5" s="24">
        <f t="shared" si="7"/>
        <v>5.3092915845667514</v>
      </c>
      <c r="AP5" s="24">
        <f t="shared" si="7"/>
        <v>5.3092915845667514</v>
      </c>
      <c r="AR5" s="30">
        <f t="shared" ref="AR5:AR12" si="17">$B5</f>
        <v>13</v>
      </c>
      <c r="AS5" s="31">
        <f t="shared" ref="AS5:AS12" si="18">$C5</f>
        <v>4200</v>
      </c>
      <c r="AT5" s="31">
        <f t="shared" ref="AT5:AT12" si="19">$D5</f>
        <v>10</v>
      </c>
      <c r="AU5" s="31">
        <f t="shared" ref="AU5:AU12" si="20">$E5</f>
        <v>50</v>
      </c>
      <c r="AV5" s="31">
        <f t="shared" ref="AV5:AV12" si="21">$F5</f>
        <v>3</v>
      </c>
      <c r="AW5" s="24">
        <f t="shared" ref="AW5:AW12" si="22">2*PI()*($AR5/10)^2/4*$AS5/105/$AT5/$AV5</f>
        <v>3.5395277230445008</v>
      </c>
      <c r="AX5" s="24">
        <f t="shared" si="8"/>
        <v>3.5395277230445008</v>
      </c>
      <c r="AY5" s="24">
        <f t="shared" si="8"/>
        <v>3.5395277230445008</v>
      </c>
      <c r="AZ5" s="24">
        <f t="shared" si="8"/>
        <v>3.5395277230445008</v>
      </c>
      <c r="BA5" s="24">
        <f t="shared" si="8"/>
        <v>3.5395277230445008</v>
      </c>
      <c r="BB5" s="24">
        <f t="shared" si="8"/>
        <v>3.5395277230445008</v>
      </c>
      <c r="BC5" s="24">
        <f t="shared" si="8"/>
        <v>3.5395277230445008</v>
      </c>
      <c r="BD5" s="24">
        <f t="shared" si="8"/>
        <v>3.5395277230445008</v>
      </c>
      <c r="BF5" s="30">
        <f t="shared" ref="BF5:BF12" si="23">$B5</f>
        <v>13</v>
      </c>
      <c r="BG5" s="31">
        <f t="shared" ref="BG5:BG12" si="24">$C5</f>
        <v>4200</v>
      </c>
      <c r="BH5" s="31">
        <f t="shared" ref="BH5:BH12" si="25">$D5</f>
        <v>10</v>
      </c>
      <c r="BI5" s="31">
        <f t="shared" ref="BI5:BI12" si="26">$E5</f>
        <v>50</v>
      </c>
      <c r="BJ5" s="31">
        <f t="shared" ref="BJ5:BJ12" si="27">$F5</f>
        <v>3</v>
      </c>
      <c r="BK5" s="25">
        <f t="shared" ref="BK5:BK12" si="28">MAX(BK$3/10/(MIN(G5,U5)+IF(G5&lt;U5,AI5,AW5)),0.4)</f>
        <v>0.4</v>
      </c>
      <c r="BL5" s="25">
        <f t="shared" ref="BL5:BL12" si="29">MAX(BL$3/10/(MIN(H5,V5)+IF(H5&lt;V5,AJ5,AX5)),0.4)</f>
        <v>0.4</v>
      </c>
      <c r="BM5" s="25">
        <f t="shared" ref="BM5:BM12" si="30">MAX(BM$3/10/(MIN(I5,W5)+IF(I5&lt;W5,AK5,AY5)),0.4)</f>
        <v>0.4</v>
      </c>
      <c r="BN5" s="25">
        <f t="shared" ref="BN5:BN12" si="31">MAX(BN$3/10/(MIN(J5,X5)+IF(J5&lt;X5,AL5,AZ5)),0.4)</f>
        <v>0.4</v>
      </c>
      <c r="BO5" s="25">
        <f t="shared" ref="BO5:BO12" si="32">MAX(BO$3/10/(MIN(K5,Y5)+IF(K5&lt;Y5,AM5,BA5)),0.4)</f>
        <v>0.4</v>
      </c>
      <c r="BP5" s="25">
        <f t="shared" ref="BP5:BP12" si="33">MAX(BP$3/10/(MIN(L5,Z5)+IF(L5&lt;Z5,AN5,BB5)),0.4)</f>
        <v>0.4</v>
      </c>
      <c r="BQ5" s="25">
        <f t="shared" ref="BQ5:BQ12" si="34">MAX(BQ$3/10/(MIN(M5,AA5)+IF(M5&lt;AA5,AO5,BC5)),0.4)</f>
        <v>0.4</v>
      </c>
      <c r="BR5" s="25">
        <f t="shared" ref="BR5:BR12" si="35">MAX(BR$3/10/(MIN(N5,AB5)+IF(N5&lt;AB5,AP5,BD5)),0.4)</f>
        <v>0.4</v>
      </c>
    </row>
    <row r="6" spans="2:70" x14ac:dyDescent="0.25">
      <c r="B6" s="26">
        <v>13</v>
      </c>
      <c r="C6" s="27">
        <v>4200</v>
      </c>
      <c r="D6" s="28">
        <v>10</v>
      </c>
      <c r="E6" s="29">
        <v>50</v>
      </c>
      <c r="F6" s="20">
        <v>4</v>
      </c>
      <c r="G6" s="21">
        <f t="shared" si="10"/>
        <v>5.8</v>
      </c>
      <c r="H6" s="21">
        <f t="shared" si="0"/>
        <v>5.95</v>
      </c>
      <c r="I6" s="21">
        <f t="shared" si="0"/>
        <v>6.1</v>
      </c>
      <c r="J6" s="21">
        <f t="shared" si="0"/>
        <v>6.25</v>
      </c>
      <c r="K6" s="21">
        <f t="shared" si="0"/>
        <v>6.4</v>
      </c>
      <c r="L6" s="21">
        <f t="shared" si="0"/>
        <v>6.55</v>
      </c>
      <c r="M6" s="21">
        <f t="shared" si="0"/>
        <v>6.75</v>
      </c>
      <c r="N6" s="21">
        <f t="shared" si="0"/>
        <v>6.9</v>
      </c>
      <c r="P6" s="30">
        <f t="shared" si="1"/>
        <v>13</v>
      </c>
      <c r="Q6" s="31">
        <f t="shared" si="2"/>
        <v>4200</v>
      </c>
      <c r="R6" s="31">
        <f t="shared" si="3"/>
        <v>10</v>
      </c>
      <c r="S6" s="31">
        <f t="shared" si="4"/>
        <v>50</v>
      </c>
      <c r="T6" s="31">
        <f t="shared" si="5"/>
        <v>4</v>
      </c>
      <c r="U6" s="24">
        <f t="shared" si="11"/>
        <v>6.3999999999999995</v>
      </c>
      <c r="V6" s="24">
        <f t="shared" si="6"/>
        <v>6.35</v>
      </c>
      <c r="W6" s="24">
        <f t="shared" si="6"/>
        <v>6.3</v>
      </c>
      <c r="X6" s="24">
        <f t="shared" si="6"/>
        <v>6.25</v>
      </c>
      <c r="Y6" s="24">
        <f t="shared" si="6"/>
        <v>6.2000000000000011</v>
      </c>
      <c r="Z6" s="24">
        <f t="shared" si="6"/>
        <v>6.1499999999999995</v>
      </c>
      <c r="AA6" s="24">
        <f t="shared" si="6"/>
        <v>6.083333333333333</v>
      </c>
      <c r="AB6" s="24">
        <f t="shared" si="6"/>
        <v>6.0333333333333332</v>
      </c>
      <c r="AD6" s="30">
        <f t="shared" si="12"/>
        <v>13</v>
      </c>
      <c r="AE6" s="31">
        <f t="shared" si="13"/>
        <v>4200</v>
      </c>
      <c r="AF6" s="31">
        <f t="shared" si="14"/>
        <v>10</v>
      </c>
      <c r="AG6" s="31">
        <f t="shared" si="15"/>
        <v>50</v>
      </c>
      <c r="AH6" s="31">
        <f t="shared" si="16"/>
        <v>4</v>
      </c>
      <c r="AI6" s="24">
        <f t="shared" ref="AI6:AI12" si="36">PI()*($AD6/10)^2/4*$AE6/105/$AF6</f>
        <v>5.3092915845667514</v>
      </c>
      <c r="AJ6" s="24">
        <f t="shared" si="7"/>
        <v>5.3092915845667514</v>
      </c>
      <c r="AK6" s="24">
        <f t="shared" si="7"/>
        <v>5.3092915845667514</v>
      </c>
      <c r="AL6" s="24">
        <f t="shared" si="7"/>
        <v>5.3092915845667514</v>
      </c>
      <c r="AM6" s="24">
        <f t="shared" si="7"/>
        <v>5.3092915845667514</v>
      </c>
      <c r="AN6" s="24">
        <f t="shared" si="7"/>
        <v>5.3092915845667514</v>
      </c>
      <c r="AO6" s="24">
        <f t="shared" si="7"/>
        <v>5.3092915845667514</v>
      </c>
      <c r="AP6" s="24">
        <f t="shared" si="7"/>
        <v>5.3092915845667514</v>
      </c>
      <c r="AR6" s="30">
        <f t="shared" si="17"/>
        <v>13</v>
      </c>
      <c r="AS6" s="31">
        <f t="shared" si="18"/>
        <v>4200</v>
      </c>
      <c r="AT6" s="31">
        <f t="shared" si="19"/>
        <v>10</v>
      </c>
      <c r="AU6" s="31">
        <f t="shared" si="20"/>
        <v>50</v>
      </c>
      <c r="AV6" s="31">
        <f t="shared" si="21"/>
        <v>4</v>
      </c>
      <c r="AW6" s="24">
        <f t="shared" si="22"/>
        <v>2.6546457922833757</v>
      </c>
      <c r="AX6" s="24">
        <f t="shared" si="8"/>
        <v>2.6546457922833757</v>
      </c>
      <c r="AY6" s="24">
        <f t="shared" si="8"/>
        <v>2.6546457922833757</v>
      </c>
      <c r="AZ6" s="24">
        <f t="shared" si="8"/>
        <v>2.6546457922833757</v>
      </c>
      <c r="BA6" s="24">
        <f t="shared" si="8"/>
        <v>2.6546457922833757</v>
      </c>
      <c r="BB6" s="24">
        <f t="shared" si="8"/>
        <v>2.6546457922833757</v>
      </c>
      <c r="BC6" s="24">
        <f t="shared" si="8"/>
        <v>2.6546457922833757</v>
      </c>
      <c r="BD6" s="24">
        <f t="shared" si="8"/>
        <v>2.6546457922833757</v>
      </c>
      <c r="BF6" s="30">
        <f t="shared" si="23"/>
        <v>13</v>
      </c>
      <c r="BG6" s="31">
        <f t="shared" si="24"/>
        <v>4200</v>
      </c>
      <c r="BH6" s="31">
        <f t="shared" si="25"/>
        <v>10</v>
      </c>
      <c r="BI6" s="31">
        <f t="shared" si="26"/>
        <v>50</v>
      </c>
      <c r="BJ6" s="31">
        <f t="shared" si="27"/>
        <v>4</v>
      </c>
      <c r="BK6" s="25">
        <f t="shared" si="28"/>
        <v>0.4</v>
      </c>
      <c r="BL6" s="25">
        <f t="shared" si="29"/>
        <v>0.4</v>
      </c>
      <c r="BM6" s="25">
        <f t="shared" si="30"/>
        <v>0.4</v>
      </c>
      <c r="BN6" s="25">
        <f t="shared" si="31"/>
        <v>0.4</v>
      </c>
      <c r="BO6" s="25">
        <f t="shared" si="32"/>
        <v>0.4</v>
      </c>
      <c r="BP6" s="25">
        <f t="shared" si="33"/>
        <v>0.4</v>
      </c>
      <c r="BQ6" s="25">
        <f t="shared" si="34"/>
        <v>0.4</v>
      </c>
      <c r="BR6" s="25">
        <f t="shared" si="35"/>
        <v>0.4</v>
      </c>
    </row>
    <row r="7" spans="2:70" x14ac:dyDescent="0.25">
      <c r="B7" s="26">
        <v>13</v>
      </c>
      <c r="C7" s="27">
        <v>4200</v>
      </c>
      <c r="D7" s="28">
        <v>10</v>
      </c>
      <c r="E7" s="29">
        <v>50</v>
      </c>
      <c r="F7" s="20">
        <v>5</v>
      </c>
      <c r="G7" s="21">
        <f t="shared" si="10"/>
        <v>5.8</v>
      </c>
      <c r="H7" s="21">
        <f t="shared" si="0"/>
        <v>5.95</v>
      </c>
      <c r="I7" s="21">
        <f t="shared" si="0"/>
        <v>6.1</v>
      </c>
      <c r="J7" s="21">
        <f t="shared" si="0"/>
        <v>6.25</v>
      </c>
      <c r="K7" s="21">
        <f t="shared" si="0"/>
        <v>6.4</v>
      </c>
      <c r="L7" s="21">
        <f t="shared" si="0"/>
        <v>6.55</v>
      </c>
      <c r="M7" s="21">
        <f t="shared" si="0"/>
        <v>6.75</v>
      </c>
      <c r="N7" s="21">
        <f t="shared" si="0"/>
        <v>6.9</v>
      </c>
      <c r="P7" s="30">
        <f t="shared" si="1"/>
        <v>13</v>
      </c>
      <c r="Q7" s="31">
        <f t="shared" si="2"/>
        <v>4200</v>
      </c>
      <c r="R7" s="31">
        <f t="shared" si="3"/>
        <v>10</v>
      </c>
      <c r="S7" s="31">
        <f t="shared" si="4"/>
        <v>50</v>
      </c>
      <c r="T7" s="31">
        <f t="shared" si="5"/>
        <v>5</v>
      </c>
      <c r="U7" s="24">
        <f t="shared" si="11"/>
        <v>4.8</v>
      </c>
      <c r="V7" s="24">
        <f t="shared" si="6"/>
        <v>4.7625000000000002</v>
      </c>
      <c r="W7" s="24">
        <f t="shared" si="6"/>
        <v>4.7249999999999996</v>
      </c>
      <c r="X7" s="24">
        <f t="shared" si="6"/>
        <v>4.6875</v>
      </c>
      <c r="Y7" s="24">
        <f t="shared" si="6"/>
        <v>4.6500000000000004</v>
      </c>
      <c r="Z7" s="24">
        <f t="shared" si="6"/>
        <v>4.6124999999999998</v>
      </c>
      <c r="AA7" s="24">
        <f t="shared" si="6"/>
        <v>4.5625</v>
      </c>
      <c r="AB7" s="24">
        <f t="shared" si="6"/>
        <v>4.5250000000000004</v>
      </c>
      <c r="AD7" s="30">
        <f t="shared" si="12"/>
        <v>13</v>
      </c>
      <c r="AE7" s="31">
        <f t="shared" si="13"/>
        <v>4200</v>
      </c>
      <c r="AF7" s="31">
        <f t="shared" si="14"/>
        <v>10</v>
      </c>
      <c r="AG7" s="31">
        <f t="shared" si="15"/>
        <v>50</v>
      </c>
      <c r="AH7" s="31">
        <f t="shared" si="16"/>
        <v>5</v>
      </c>
      <c r="AI7" s="24">
        <f t="shared" si="36"/>
        <v>5.3092915845667514</v>
      </c>
      <c r="AJ7" s="24">
        <f t="shared" si="7"/>
        <v>5.3092915845667514</v>
      </c>
      <c r="AK7" s="24">
        <f t="shared" si="7"/>
        <v>5.3092915845667514</v>
      </c>
      <c r="AL7" s="24">
        <f t="shared" si="7"/>
        <v>5.3092915845667514</v>
      </c>
      <c r="AM7" s="24">
        <f t="shared" si="7"/>
        <v>5.3092915845667514</v>
      </c>
      <c r="AN7" s="24">
        <f t="shared" si="7"/>
        <v>5.3092915845667514</v>
      </c>
      <c r="AO7" s="24">
        <f t="shared" si="7"/>
        <v>5.3092915845667514</v>
      </c>
      <c r="AP7" s="24">
        <f t="shared" si="7"/>
        <v>5.3092915845667514</v>
      </c>
      <c r="AR7" s="30">
        <f t="shared" si="17"/>
        <v>13</v>
      </c>
      <c r="AS7" s="31">
        <f t="shared" si="18"/>
        <v>4200</v>
      </c>
      <c r="AT7" s="31">
        <f t="shared" si="19"/>
        <v>10</v>
      </c>
      <c r="AU7" s="31">
        <f t="shared" si="20"/>
        <v>50</v>
      </c>
      <c r="AV7" s="31">
        <f t="shared" si="21"/>
        <v>5</v>
      </c>
      <c r="AW7" s="24">
        <f t="shared" si="22"/>
        <v>2.1237166338267004</v>
      </c>
      <c r="AX7" s="24">
        <f t="shared" si="8"/>
        <v>2.1237166338267004</v>
      </c>
      <c r="AY7" s="24">
        <f t="shared" si="8"/>
        <v>2.1237166338267004</v>
      </c>
      <c r="AZ7" s="24">
        <f t="shared" si="8"/>
        <v>2.1237166338267004</v>
      </c>
      <c r="BA7" s="24">
        <f t="shared" si="8"/>
        <v>2.1237166338267004</v>
      </c>
      <c r="BB7" s="24">
        <f t="shared" si="8"/>
        <v>2.1237166338267004</v>
      </c>
      <c r="BC7" s="24">
        <f t="shared" si="8"/>
        <v>2.1237166338267004</v>
      </c>
      <c r="BD7" s="24">
        <f t="shared" si="8"/>
        <v>2.1237166338267004</v>
      </c>
      <c r="BF7" s="30">
        <f t="shared" si="23"/>
        <v>13</v>
      </c>
      <c r="BG7" s="31">
        <f t="shared" si="24"/>
        <v>4200</v>
      </c>
      <c r="BH7" s="31">
        <f t="shared" si="25"/>
        <v>10</v>
      </c>
      <c r="BI7" s="31">
        <f t="shared" si="26"/>
        <v>50</v>
      </c>
      <c r="BJ7" s="31">
        <f t="shared" si="27"/>
        <v>5</v>
      </c>
      <c r="BK7" s="25">
        <f t="shared" si="28"/>
        <v>0.4</v>
      </c>
      <c r="BL7" s="25">
        <f t="shared" si="29"/>
        <v>0.4</v>
      </c>
      <c r="BM7" s="25">
        <f t="shared" si="30"/>
        <v>0.4</v>
      </c>
      <c r="BN7" s="25">
        <f t="shared" si="31"/>
        <v>0.4</v>
      </c>
      <c r="BO7" s="25">
        <f t="shared" si="32"/>
        <v>0.4</v>
      </c>
      <c r="BP7" s="25">
        <f t="shared" si="33"/>
        <v>0.4</v>
      </c>
      <c r="BQ7" s="25">
        <f t="shared" si="34"/>
        <v>0.43372809449942284</v>
      </c>
      <c r="BR7" s="25">
        <f t="shared" si="35"/>
        <v>0.48129589155888342</v>
      </c>
    </row>
    <row r="8" spans="2:70" x14ac:dyDescent="0.25">
      <c r="B8" s="26">
        <v>13</v>
      </c>
      <c r="C8" s="27">
        <v>4200</v>
      </c>
      <c r="D8" s="28">
        <v>10</v>
      </c>
      <c r="E8" s="29">
        <v>50</v>
      </c>
      <c r="F8" s="20">
        <v>6</v>
      </c>
      <c r="G8" s="21">
        <f t="shared" si="10"/>
        <v>5.8</v>
      </c>
      <c r="H8" s="21">
        <f t="shared" si="0"/>
        <v>5.95</v>
      </c>
      <c r="I8" s="21">
        <f t="shared" si="0"/>
        <v>6.1</v>
      </c>
      <c r="J8" s="21">
        <f t="shared" si="0"/>
        <v>6.25</v>
      </c>
      <c r="K8" s="21">
        <f t="shared" si="0"/>
        <v>6.4</v>
      </c>
      <c r="L8" s="21">
        <f t="shared" si="0"/>
        <v>6.55</v>
      </c>
      <c r="M8" s="21">
        <f t="shared" si="0"/>
        <v>6.75</v>
      </c>
      <c r="N8" s="21">
        <f t="shared" si="0"/>
        <v>6.9</v>
      </c>
      <c r="P8" s="30">
        <f t="shared" si="1"/>
        <v>13</v>
      </c>
      <c r="Q8" s="31">
        <f t="shared" si="2"/>
        <v>4200</v>
      </c>
      <c r="R8" s="31">
        <f t="shared" si="3"/>
        <v>10</v>
      </c>
      <c r="S8" s="31">
        <f t="shared" si="4"/>
        <v>50</v>
      </c>
      <c r="T8" s="31">
        <f t="shared" si="5"/>
        <v>6</v>
      </c>
      <c r="U8" s="24">
        <f t="shared" si="11"/>
        <v>3.84</v>
      </c>
      <c r="V8" s="24">
        <f t="shared" si="6"/>
        <v>3.81</v>
      </c>
      <c r="W8" s="24">
        <f t="shared" si="6"/>
        <v>3.7799999999999994</v>
      </c>
      <c r="X8" s="24">
        <f t="shared" si="6"/>
        <v>3.75</v>
      </c>
      <c r="Y8" s="24">
        <f t="shared" si="6"/>
        <v>3.7199999999999998</v>
      </c>
      <c r="Z8" s="24">
        <f t="shared" si="6"/>
        <v>3.69</v>
      </c>
      <c r="AA8" s="24">
        <f t="shared" si="6"/>
        <v>3.6500000000000004</v>
      </c>
      <c r="AB8" s="24">
        <f t="shared" si="6"/>
        <v>3.6199999999999997</v>
      </c>
      <c r="AD8" s="30">
        <f t="shared" si="12"/>
        <v>13</v>
      </c>
      <c r="AE8" s="31">
        <f t="shared" si="13"/>
        <v>4200</v>
      </c>
      <c r="AF8" s="31">
        <f t="shared" si="14"/>
        <v>10</v>
      </c>
      <c r="AG8" s="31">
        <f t="shared" si="15"/>
        <v>50</v>
      </c>
      <c r="AH8" s="31">
        <f t="shared" si="16"/>
        <v>6</v>
      </c>
      <c r="AI8" s="24">
        <f t="shared" si="36"/>
        <v>5.3092915845667514</v>
      </c>
      <c r="AJ8" s="24">
        <f t="shared" si="7"/>
        <v>5.3092915845667514</v>
      </c>
      <c r="AK8" s="24">
        <f t="shared" si="7"/>
        <v>5.3092915845667514</v>
      </c>
      <c r="AL8" s="24">
        <f t="shared" si="7"/>
        <v>5.3092915845667514</v>
      </c>
      <c r="AM8" s="24">
        <f t="shared" si="7"/>
        <v>5.3092915845667514</v>
      </c>
      <c r="AN8" s="24">
        <f t="shared" si="7"/>
        <v>5.3092915845667514</v>
      </c>
      <c r="AO8" s="24">
        <f t="shared" si="7"/>
        <v>5.3092915845667514</v>
      </c>
      <c r="AP8" s="24">
        <f t="shared" si="7"/>
        <v>5.3092915845667514</v>
      </c>
      <c r="AR8" s="30">
        <f t="shared" si="17"/>
        <v>13</v>
      </c>
      <c r="AS8" s="31">
        <f t="shared" si="18"/>
        <v>4200</v>
      </c>
      <c r="AT8" s="31">
        <f t="shared" si="19"/>
        <v>10</v>
      </c>
      <c r="AU8" s="31">
        <f t="shared" si="20"/>
        <v>50</v>
      </c>
      <c r="AV8" s="31">
        <f t="shared" si="21"/>
        <v>6</v>
      </c>
      <c r="AW8" s="24">
        <f t="shared" si="22"/>
        <v>1.7697638615222504</v>
      </c>
      <c r="AX8" s="24">
        <f t="shared" si="8"/>
        <v>1.7697638615222504</v>
      </c>
      <c r="AY8" s="24">
        <f t="shared" si="8"/>
        <v>1.7697638615222504</v>
      </c>
      <c r="AZ8" s="24">
        <f t="shared" si="8"/>
        <v>1.7697638615222504</v>
      </c>
      <c r="BA8" s="24">
        <f t="shared" si="8"/>
        <v>1.7697638615222504</v>
      </c>
      <c r="BB8" s="24">
        <f t="shared" si="8"/>
        <v>1.7697638615222504</v>
      </c>
      <c r="BC8" s="24">
        <f t="shared" si="8"/>
        <v>1.7697638615222504</v>
      </c>
      <c r="BD8" s="24">
        <f t="shared" si="8"/>
        <v>1.7697638615222504</v>
      </c>
      <c r="BF8" s="30">
        <f t="shared" si="23"/>
        <v>13</v>
      </c>
      <c r="BG8" s="31">
        <f t="shared" si="24"/>
        <v>4200</v>
      </c>
      <c r="BH8" s="31">
        <f t="shared" si="25"/>
        <v>10</v>
      </c>
      <c r="BI8" s="31">
        <f t="shared" si="26"/>
        <v>50</v>
      </c>
      <c r="BJ8" s="31">
        <f t="shared" si="27"/>
        <v>6</v>
      </c>
      <c r="BK8" s="25">
        <f t="shared" si="28"/>
        <v>0.4</v>
      </c>
      <c r="BL8" s="25">
        <f t="shared" si="29"/>
        <v>0.4</v>
      </c>
      <c r="BM8" s="25">
        <f t="shared" si="30"/>
        <v>0.4</v>
      </c>
      <c r="BN8" s="25">
        <f t="shared" si="31"/>
        <v>0.4</v>
      </c>
      <c r="BO8" s="25">
        <f t="shared" si="32"/>
        <v>0.40074583451936763</v>
      </c>
      <c r="BP8" s="25">
        <f t="shared" si="33"/>
        <v>0.45789526129852964</v>
      </c>
      <c r="BQ8" s="25">
        <f t="shared" si="34"/>
        <v>0.53507866285256867</v>
      </c>
      <c r="BR8" s="25">
        <f t="shared" si="35"/>
        <v>0.59371803333443496</v>
      </c>
    </row>
    <row r="9" spans="2:70" x14ac:dyDescent="0.25">
      <c r="B9" s="26">
        <v>13</v>
      </c>
      <c r="C9" s="27">
        <v>4200</v>
      </c>
      <c r="D9" s="28">
        <v>10</v>
      </c>
      <c r="E9" s="29">
        <v>50</v>
      </c>
      <c r="F9" s="20">
        <v>7</v>
      </c>
      <c r="G9" s="21">
        <f t="shared" si="10"/>
        <v>5.8</v>
      </c>
      <c r="H9" s="21">
        <f t="shared" si="0"/>
        <v>5.95</v>
      </c>
      <c r="I9" s="21">
        <f t="shared" si="0"/>
        <v>6.1</v>
      </c>
      <c r="J9" s="21">
        <f t="shared" si="0"/>
        <v>6.25</v>
      </c>
      <c r="K9" s="21">
        <f t="shared" si="0"/>
        <v>6.4</v>
      </c>
      <c r="L9" s="21">
        <f t="shared" si="0"/>
        <v>6.55</v>
      </c>
      <c r="M9" s="21">
        <f t="shared" si="0"/>
        <v>6.75</v>
      </c>
      <c r="N9" s="21">
        <f t="shared" si="0"/>
        <v>6.9</v>
      </c>
      <c r="P9" s="30">
        <f t="shared" si="1"/>
        <v>13</v>
      </c>
      <c r="Q9" s="31">
        <f t="shared" si="2"/>
        <v>4200</v>
      </c>
      <c r="R9" s="31">
        <f t="shared" si="3"/>
        <v>10</v>
      </c>
      <c r="S9" s="31">
        <f t="shared" si="4"/>
        <v>50</v>
      </c>
      <c r="T9" s="31">
        <f t="shared" si="5"/>
        <v>7</v>
      </c>
      <c r="U9" s="24">
        <f t="shared" si="11"/>
        <v>3.1999999999999997</v>
      </c>
      <c r="V9" s="24">
        <f t="shared" si="6"/>
        <v>3.1749999999999998</v>
      </c>
      <c r="W9" s="24">
        <f t="shared" si="6"/>
        <v>3.1499999999999995</v>
      </c>
      <c r="X9" s="24">
        <f t="shared" si="6"/>
        <v>3.125</v>
      </c>
      <c r="Y9" s="24">
        <f t="shared" si="6"/>
        <v>3.0999999999999996</v>
      </c>
      <c r="Z9" s="24">
        <f t="shared" si="6"/>
        <v>3.0750000000000002</v>
      </c>
      <c r="AA9" s="24">
        <f t="shared" si="6"/>
        <v>3.0416666666666665</v>
      </c>
      <c r="AB9" s="24">
        <f t="shared" si="6"/>
        <v>3.0166666666666666</v>
      </c>
      <c r="AD9" s="30">
        <f t="shared" si="12"/>
        <v>13</v>
      </c>
      <c r="AE9" s="31">
        <f t="shared" si="13"/>
        <v>4200</v>
      </c>
      <c r="AF9" s="31">
        <f t="shared" si="14"/>
        <v>10</v>
      </c>
      <c r="AG9" s="31">
        <f t="shared" si="15"/>
        <v>50</v>
      </c>
      <c r="AH9" s="31">
        <f t="shared" si="16"/>
        <v>7</v>
      </c>
      <c r="AI9" s="24">
        <f t="shared" si="36"/>
        <v>5.3092915845667514</v>
      </c>
      <c r="AJ9" s="24">
        <f t="shared" si="7"/>
        <v>5.3092915845667514</v>
      </c>
      <c r="AK9" s="24">
        <f t="shared" si="7"/>
        <v>5.3092915845667514</v>
      </c>
      <c r="AL9" s="24">
        <f t="shared" si="7"/>
        <v>5.3092915845667514</v>
      </c>
      <c r="AM9" s="24">
        <f t="shared" si="7"/>
        <v>5.3092915845667514</v>
      </c>
      <c r="AN9" s="24">
        <f t="shared" si="7"/>
        <v>5.3092915845667514</v>
      </c>
      <c r="AO9" s="24">
        <f t="shared" si="7"/>
        <v>5.3092915845667514</v>
      </c>
      <c r="AP9" s="24">
        <f t="shared" si="7"/>
        <v>5.3092915845667514</v>
      </c>
      <c r="AR9" s="30">
        <f t="shared" si="17"/>
        <v>13</v>
      </c>
      <c r="AS9" s="31">
        <f t="shared" si="18"/>
        <v>4200</v>
      </c>
      <c r="AT9" s="31">
        <f t="shared" si="19"/>
        <v>10</v>
      </c>
      <c r="AU9" s="31">
        <f t="shared" si="20"/>
        <v>50</v>
      </c>
      <c r="AV9" s="31">
        <f t="shared" si="21"/>
        <v>7</v>
      </c>
      <c r="AW9" s="24">
        <f t="shared" si="22"/>
        <v>1.5169404527333576</v>
      </c>
      <c r="AX9" s="24">
        <f t="shared" si="8"/>
        <v>1.5169404527333576</v>
      </c>
      <c r="AY9" s="24">
        <f t="shared" si="8"/>
        <v>1.5169404527333576</v>
      </c>
      <c r="AZ9" s="24">
        <f t="shared" si="8"/>
        <v>1.5169404527333576</v>
      </c>
      <c r="BA9" s="24">
        <f t="shared" si="8"/>
        <v>1.5169404527333576</v>
      </c>
      <c r="BB9" s="24">
        <f t="shared" si="8"/>
        <v>1.5169404527333576</v>
      </c>
      <c r="BC9" s="24">
        <f t="shared" si="8"/>
        <v>1.5169404527333576</v>
      </c>
      <c r="BD9" s="24">
        <f t="shared" si="8"/>
        <v>1.5169404527333576</v>
      </c>
      <c r="BF9" s="30">
        <f t="shared" si="23"/>
        <v>13</v>
      </c>
      <c r="BG9" s="31">
        <f t="shared" si="24"/>
        <v>4200</v>
      </c>
      <c r="BH9" s="31">
        <f t="shared" si="25"/>
        <v>10</v>
      </c>
      <c r="BI9" s="31">
        <f t="shared" si="26"/>
        <v>50</v>
      </c>
      <c r="BJ9" s="31">
        <f t="shared" si="27"/>
        <v>7</v>
      </c>
      <c r="BK9" s="25">
        <f t="shared" si="28"/>
        <v>0.4</v>
      </c>
      <c r="BL9" s="25">
        <f t="shared" si="29"/>
        <v>0.4</v>
      </c>
      <c r="BM9" s="25">
        <f t="shared" si="30"/>
        <v>0.4</v>
      </c>
      <c r="BN9" s="25">
        <f t="shared" si="31"/>
        <v>0.40931158409867258</v>
      </c>
      <c r="BO9" s="25">
        <f t="shared" si="32"/>
        <v>0.47650603739052755</v>
      </c>
      <c r="BP9" s="25">
        <f t="shared" si="33"/>
        <v>0.54443214709194943</v>
      </c>
      <c r="BQ9" s="25">
        <f t="shared" si="34"/>
        <v>0.63615923110778627</v>
      </c>
      <c r="BR9" s="25">
        <f t="shared" si="35"/>
        <v>0.70583972446723331</v>
      </c>
    </row>
    <row r="10" spans="2:70" x14ac:dyDescent="0.25">
      <c r="B10" s="26">
        <v>13</v>
      </c>
      <c r="C10" s="27">
        <v>4200</v>
      </c>
      <c r="D10" s="28">
        <v>10</v>
      </c>
      <c r="E10" s="29">
        <v>50</v>
      </c>
      <c r="F10" s="20">
        <v>8</v>
      </c>
      <c r="G10" s="21">
        <f t="shared" si="10"/>
        <v>5.8</v>
      </c>
      <c r="H10" s="21">
        <f t="shared" si="0"/>
        <v>5.95</v>
      </c>
      <c r="I10" s="21">
        <f t="shared" si="0"/>
        <v>6.1</v>
      </c>
      <c r="J10" s="21">
        <f t="shared" si="0"/>
        <v>6.25</v>
      </c>
      <c r="K10" s="21">
        <f t="shared" si="0"/>
        <v>6.4</v>
      </c>
      <c r="L10" s="21">
        <f t="shared" si="0"/>
        <v>6.55</v>
      </c>
      <c r="M10" s="21">
        <f t="shared" si="0"/>
        <v>6.75</v>
      </c>
      <c r="N10" s="21">
        <f t="shared" si="0"/>
        <v>6.9</v>
      </c>
      <c r="P10" s="30">
        <f t="shared" si="1"/>
        <v>13</v>
      </c>
      <c r="Q10" s="31">
        <f t="shared" si="2"/>
        <v>4200</v>
      </c>
      <c r="R10" s="31">
        <f t="shared" si="3"/>
        <v>10</v>
      </c>
      <c r="S10" s="31">
        <f t="shared" si="4"/>
        <v>50</v>
      </c>
      <c r="T10" s="31">
        <f t="shared" si="5"/>
        <v>8</v>
      </c>
      <c r="U10" s="24">
        <f t="shared" si="11"/>
        <v>2.7428571428571429</v>
      </c>
      <c r="V10" s="24">
        <f t="shared" si="6"/>
        <v>2.7214285714285715</v>
      </c>
      <c r="W10" s="24">
        <f t="shared" si="6"/>
        <v>2.7</v>
      </c>
      <c r="X10" s="24">
        <f t="shared" si="6"/>
        <v>2.6785714285714279</v>
      </c>
      <c r="Y10" s="24">
        <f t="shared" si="6"/>
        <v>2.657142857142857</v>
      </c>
      <c r="Z10" s="24">
        <f t="shared" si="6"/>
        <v>2.6357142857142857</v>
      </c>
      <c r="AA10" s="24">
        <f t="shared" si="6"/>
        <v>2.6071428571428568</v>
      </c>
      <c r="AB10" s="24">
        <f t="shared" si="6"/>
        <v>2.5857142857142854</v>
      </c>
      <c r="AD10" s="30">
        <f t="shared" si="12"/>
        <v>13</v>
      </c>
      <c r="AE10" s="31">
        <f t="shared" si="13"/>
        <v>4200</v>
      </c>
      <c r="AF10" s="31">
        <f t="shared" si="14"/>
        <v>10</v>
      </c>
      <c r="AG10" s="31">
        <f t="shared" si="15"/>
        <v>50</v>
      </c>
      <c r="AH10" s="31">
        <f t="shared" si="16"/>
        <v>8</v>
      </c>
      <c r="AI10" s="24">
        <f t="shared" si="36"/>
        <v>5.3092915845667514</v>
      </c>
      <c r="AJ10" s="24">
        <f t="shared" si="7"/>
        <v>5.3092915845667514</v>
      </c>
      <c r="AK10" s="24">
        <f t="shared" si="7"/>
        <v>5.3092915845667514</v>
      </c>
      <c r="AL10" s="24">
        <f t="shared" si="7"/>
        <v>5.3092915845667514</v>
      </c>
      <c r="AM10" s="24">
        <f t="shared" si="7"/>
        <v>5.3092915845667514</v>
      </c>
      <c r="AN10" s="24">
        <f t="shared" si="7"/>
        <v>5.3092915845667514</v>
      </c>
      <c r="AO10" s="24">
        <f t="shared" si="7"/>
        <v>5.3092915845667514</v>
      </c>
      <c r="AP10" s="24">
        <f t="shared" si="7"/>
        <v>5.3092915845667514</v>
      </c>
      <c r="AR10" s="30">
        <f t="shared" si="17"/>
        <v>13</v>
      </c>
      <c r="AS10" s="31">
        <f t="shared" si="18"/>
        <v>4200</v>
      </c>
      <c r="AT10" s="31">
        <f t="shared" si="19"/>
        <v>10</v>
      </c>
      <c r="AU10" s="31">
        <f t="shared" si="20"/>
        <v>50</v>
      </c>
      <c r="AV10" s="31">
        <f t="shared" si="21"/>
        <v>8</v>
      </c>
      <c r="AW10" s="24">
        <f t="shared" si="22"/>
        <v>1.3273228961416879</v>
      </c>
      <c r="AX10" s="24">
        <f t="shared" si="8"/>
        <v>1.3273228961416879</v>
      </c>
      <c r="AY10" s="24">
        <f t="shared" si="8"/>
        <v>1.3273228961416879</v>
      </c>
      <c r="AZ10" s="24">
        <f t="shared" si="8"/>
        <v>1.3273228961416879</v>
      </c>
      <c r="BA10" s="24">
        <f t="shared" si="8"/>
        <v>1.3273228961416879</v>
      </c>
      <c r="BB10" s="24">
        <f t="shared" si="8"/>
        <v>1.3273228961416879</v>
      </c>
      <c r="BC10" s="24">
        <f t="shared" si="8"/>
        <v>1.3273228961416879</v>
      </c>
      <c r="BD10" s="24">
        <f t="shared" si="8"/>
        <v>1.3273228961416879</v>
      </c>
      <c r="BF10" s="30">
        <f t="shared" si="23"/>
        <v>13</v>
      </c>
      <c r="BG10" s="31">
        <f t="shared" si="24"/>
        <v>4200</v>
      </c>
      <c r="BH10" s="31">
        <f t="shared" si="25"/>
        <v>10</v>
      </c>
      <c r="BI10" s="31">
        <f t="shared" si="26"/>
        <v>50</v>
      </c>
      <c r="BJ10" s="31">
        <f t="shared" si="27"/>
        <v>8</v>
      </c>
      <c r="BK10" s="25">
        <f t="shared" si="28"/>
        <v>0.4</v>
      </c>
      <c r="BL10" s="25">
        <f t="shared" si="29"/>
        <v>0.4</v>
      </c>
      <c r="BM10" s="25">
        <f t="shared" si="30"/>
        <v>0.4</v>
      </c>
      <c r="BN10" s="25">
        <f t="shared" si="31"/>
        <v>0.47430107885735839</v>
      </c>
      <c r="BO10" s="25">
        <f t="shared" si="32"/>
        <v>0.55214428639183488</v>
      </c>
      <c r="BP10" s="25">
        <f t="shared" si="33"/>
        <v>0.6308293072408665</v>
      </c>
      <c r="BQ10" s="25">
        <f t="shared" si="34"/>
        <v>0.73707592894385754</v>
      </c>
      <c r="BR10" s="25">
        <f t="shared" si="35"/>
        <v>0.81777909365078516</v>
      </c>
    </row>
    <row r="11" spans="2:70" x14ac:dyDescent="0.25">
      <c r="B11" s="26">
        <v>13</v>
      </c>
      <c r="C11" s="27">
        <v>4200</v>
      </c>
      <c r="D11" s="28">
        <v>10</v>
      </c>
      <c r="E11" s="29">
        <v>50</v>
      </c>
      <c r="F11" s="20">
        <v>9</v>
      </c>
      <c r="G11" s="21">
        <f t="shared" si="10"/>
        <v>5.8</v>
      </c>
      <c r="H11" s="21">
        <f t="shared" si="0"/>
        <v>5.95</v>
      </c>
      <c r="I11" s="21">
        <f t="shared" si="0"/>
        <v>6.1</v>
      </c>
      <c r="J11" s="21">
        <f t="shared" si="0"/>
        <v>6.25</v>
      </c>
      <c r="K11" s="21">
        <f t="shared" si="0"/>
        <v>6.4</v>
      </c>
      <c r="L11" s="21">
        <f t="shared" si="0"/>
        <v>6.55</v>
      </c>
      <c r="M11" s="21">
        <f t="shared" si="0"/>
        <v>6.75</v>
      </c>
      <c r="N11" s="21">
        <f t="shared" si="0"/>
        <v>6.9</v>
      </c>
      <c r="P11" s="30">
        <f t="shared" si="1"/>
        <v>13</v>
      </c>
      <c r="Q11" s="31">
        <f t="shared" si="2"/>
        <v>4200</v>
      </c>
      <c r="R11" s="31">
        <f t="shared" si="3"/>
        <v>10</v>
      </c>
      <c r="S11" s="31">
        <f t="shared" si="4"/>
        <v>50</v>
      </c>
      <c r="T11" s="31">
        <f t="shared" si="5"/>
        <v>9</v>
      </c>
      <c r="U11" s="24">
        <f t="shared" si="11"/>
        <v>2.4</v>
      </c>
      <c r="V11" s="24">
        <f t="shared" si="6"/>
        <v>2.3812499999999996</v>
      </c>
      <c r="W11" s="24">
        <f t="shared" si="6"/>
        <v>2.3624999999999998</v>
      </c>
      <c r="X11" s="24">
        <f t="shared" si="6"/>
        <v>2.34375</v>
      </c>
      <c r="Y11" s="24">
        <f t="shared" si="6"/>
        <v>2.3250000000000002</v>
      </c>
      <c r="Z11" s="24">
        <f t="shared" si="6"/>
        <v>2.3062499999999999</v>
      </c>
      <c r="AA11" s="24">
        <f t="shared" si="6"/>
        <v>2.28125</v>
      </c>
      <c r="AB11" s="24">
        <f t="shared" si="6"/>
        <v>2.2625000000000002</v>
      </c>
      <c r="AD11" s="30">
        <f t="shared" si="12"/>
        <v>13</v>
      </c>
      <c r="AE11" s="31">
        <f t="shared" si="13"/>
        <v>4200</v>
      </c>
      <c r="AF11" s="31">
        <f t="shared" si="14"/>
        <v>10</v>
      </c>
      <c r="AG11" s="31">
        <f t="shared" si="15"/>
        <v>50</v>
      </c>
      <c r="AH11" s="31">
        <f t="shared" si="16"/>
        <v>9</v>
      </c>
      <c r="AI11" s="24">
        <f t="shared" si="36"/>
        <v>5.3092915845667514</v>
      </c>
      <c r="AJ11" s="24">
        <f t="shared" si="7"/>
        <v>5.3092915845667514</v>
      </c>
      <c r="AK11" s="24">
        <f t="shared" si="7"/>
        <v>5.3092915845667514</v>
      </c>
      <c r="AL11" s="24">
        <f t="shared" si="7"/>
        <v>5.3092915845667514</v>
      </c>
      <c r="AM11" s="24">
        <f t="shared" si="7"/>
        <v>5.3092915845667514</v>
      </c>
      <c r="AN11" s="24">
        <f t="shared" si="7"/>
        <v>5.3092915845667514</v>
      </c>
      <c r="AO11" s="24">
        <f t="shared" si="7"/>
        <v>5.3092915845667514</v>
      </c>
      <c r="AP11" s="24">
        <f t="shared" si="7"/>
        <v>5.3092915845667514</v>
      </c>
      <c r="AR11" s="30">
        <f t="shared" si="17"/>
        <v>13</v>
      </c>
      <c r="AS11" s="31">
        <f t="shared" si="18"/>
        <v>4200</v>
      </c>
      <c r="AT11" s="31">
        <f t="shared" si="19"/>
        <v>10</v>
      </c>
      <c r="AU11" s="31">
        <f t="shared" si="20"/>
        <v>50</v>
      </c>
      <c r="AV11" s="31">
        <f t="shared" si="21"/>
        <v>9</v>
      </c>
      <c r="AW11" s="24">
        <f t="shared" si="22"/>
        <v>1.1798425743481671</v>
      </c>
      <c r="AX11" s="24">
        <f t="shared" si="8"/>
        <v>1.1798425743481671</v>
      </c>
      <c r="AY11" s="24">
        <f t="shared" si="8"/>
        <v>1.1798425743481671</v>
      </c>
      <c r="AZ11" s="24">
        <f t="shared" si="8"/>
        <v>1.1798425743481671</v>
      </c>
      <c r="BA11" s="24">
        <f t="shared" si="8"/>
        <v>1.1798425743481671</v>
      </c>
      <c r="BB11" s="24">
        <f t="shared" si="8"/>
        <v>1.1798425743481671</v>
      </c>
      <c r="BC11" s="24">
        <f t="shared" si="8"/>
        <v>1.1798425743481671</v>
      </c>
      <c r="BD11" s="24">
        <f t="shared" si="8"/>
        <v>1.1798425743481671</v>
      </c>
      <c r="BF11" s="30">
        <f t="shared" si="23"/>
        <v>13</v>
      </c>
      <c r="BG11" s="31">
        <f t="shared" si="24"/>
        <v>4200</v>
      </c>
      <c r="BH11" s="31">
        <f t="shared" si="25"/>
        <v>10</v>
      </c>
      <c r="BI11" s="31">
        <f t="shared" si="26"/>
        <v>50</v>
      </c>
      <c r="BJ11" s="31">
        <f t="shared" si="27"/>
        <v>9</v>
      </c>
      <c r="BK11" s="25">
        <f t="shared" si="28"/>
        <v>0.4</v>
      </c>
      <c r="BL11" s="25">
        <f t="shared" si="29"/>
        <v>0.4</v>
      </c>
      <c r="BM11" s="25">
        <f t="shared" si="30"/>
        <v>0.45167850551394484</v>
      </c>
      <c r="BN11" s="25">
        <f t="shared" si="31"/>
        <v>0.5392223873531925</v>
      </c>
      <c r="BO11" s="25">
        <f t="shared" si="32"/>
        <v>0.62770294337946331</v>
      </c>
      <c r="BP11" s="25">
        <f t="shared" si="33"/>
        <v>0.71713528734028309</v>
      </c>
      <c r="BQ11" s="25">
        <f t="shared" si="34"/>
        <v>0.83788570739000279</v>
      </c>
      <c r="BR11" s="25">
        <f t="shared" si="35"/>
        <v>0.929599518608616</v>
      </c>
    </row>
    <row r="12" spans="2:70" x14ac:dyDescent="0.25">
      <c r="B12" s="32">
        <v>13</v>
      </c>
      <c r="C12" s="33">
        <v>4200</v>
      </c>
      <c r="D12" s="34">
        <v>10</v>
      </c>
      <c r="E12" s="35">
        <v>50</v>
      </c>
      <c r="F12" s="20">
        <v>10</v>
      </c>
      <c r="G12" s="21">
        <f t="shared" ref="G12:N12" si="37">$B12/10+$C$2+G$3/2/10</f>
        <v>5.8</v>
      </c>
      <c r="H12" s="21">
        <f t="shared" si="37"/>
        <v>5.95</v>
      </c>
      <c r="I12" s="21">
        <f t="shared" si="37"/>
        <v>6.1</v>
      </c>
      <c r="J12" s="21">
        <f t="shared" si="37"/>
        <v>6.25</v>
      </c>
      <c r="K12" s="21">
        <f t="shared" si="37"/>
        <v>6.4</v>
      </c>
      <c r="L12" s="21">
        <f t="shared" si="37"/>
        <v>6.55</v>
      </c>
      <c r="M12" s="21">
        <f t="shared" si="37"/>
        <v>6.75</v>
      </c>
      <c r="N12" s="21">
        <f t="shared" si="37"/>
        <v>6.9</v>
      </c>
      <c r="P12" s="36">
        <f t="shared" si="1"/>
        <v>13</v>
      </c>
      <c r="Q12" s="37">
        <f t="shared" si="2"/>
        <v>4200</v>
      </c>
      <c r="R12" s="37">
        <f t="shared" si="3"/>
        <v>10</v>
      </c>
      <c r="S12" s="37">
        <f t="shared" si="4"/>
        <v>50</v>
      </c>
      <c r="T12" s="37">
        <f t="shared" si="5"/>
        <v>10</v>
      </c>
      <c r="U12" s="24">
        <f t="shared" ref="U12:AB12" si="38">(($S12-(U$3/10)*$T12-($P12/10)*2-$Q$2*2)/($T12-1)+U$3/10)/2</f>
        <v>2.1333333333333333</v>
      </c>
      <c r="V12" s="24">
        <f t="shared" si="38"/>
        <v>2.1166666666666667</v>
      </c>
      <c r="W12" s="24">
        <f t="shared" si="38"/>
        <v>2.0999999999999996</v>
      </c>
      <c r="X12" s="24">
        <f t="shared" si="38"/>
        <v>2.083333333333333</v>
      </c>
      <c r="Y12" s="24">
        <f t="shared" si="38"/>
        <v>2.0666666666666664</v>
      </c>
      <c r="Z12" s="24">
        <f t="shared" si="38"/>
        <v>2.0499999999999998</v>
      </c>
      <c r="AA12" s="24">
        <f t="shared" si="38"/>
        <v>2.0277777777777777</v>
      </c>
      <c r="AB12" s="24">
        <f t="shared" si="38"/>
        <v>2.0111111111111111</v>
      </c>
      <c r="AD12" s="36">
        <f t="shared" si="12"/>
        <v>13</v>
      </c>
      <c r="AE12" s="37">
        <f t="shared" si="13"/>
        <v>4200</v>
      </c>
      <c r="AF12" s="37">
        <f t="shared" si="14"/>
        <v>10</v>
      </c>
      <c r="AG12" s="37">
        <f t="shared" si="15"/>
        <v>50</v>
      </c>
      <c r="AH12" s="37">
        <f t="shared" si="16"/>
        <v>10</v>
      </c>
      <c r="AI12" s="24">
        <f t="shared" si="36"/>
        <v>5.3092915845667514</v>
      </c>
      <c r="AJ12" s="24">
        <f t="shared" si="7"/>
        <v>5.3092915845667514</v>
      </c>
      <c r="AK12" s="24">
        <f t="shared" si="7"/>
        <v>5.3092915845667514</v>
      </c>
      <c r="AL12" s="24">
        <f t="shared" si="7"/>
        <v>5.3092915845667514</v>
      </c>
      <c r="AM12" s="24">
        <f t="shared" si="7"/>
        <v>5.3092915845667514</v>
      </c>
      <c r="AN12" s="24">
        <f t="shared" si="7"/>
        <v>5.3092915845667514</v>
      </c>
      <c r="AO12" s="24">
        <f t="shared" si="7"/>
        <v>5.3092915845667514</v>
      </c>
      <c r="AP12" s="24">
        <f t="shared" si="7"/>
        <v>5.3092915845667514</v>
      </c>
      <c r="AR12" s="36">
        <f t="shared" si="17"/>
        <v>13</v>
      </c>
      <c r="AS12" s="37">
        <f t="shared" si="18"/>
        <v>4200</v>
      </c>
      <c r="AT12" s="37">
        <f t="shared" si="19"/>
        <v>10</v>
      </c>
      <c r="AU12" s="37">
        <f t="shared" si="20"/>
        <v>50</v>
      </c>
      <c r="AV12" s="37">
        <f t="shared" si="21"/>
        <v>10</v>
      </c>
      <c r="AW12" s="24">
        <f t="shared" si="22"/>
        <v>1.0618583169133502</v>
      </c>
      <c r="AX12" s="24">
        <f t="shared" si="8"/>
        <v>1.0618583169133502</v>
      </c>
      <c r="AY12" s="24">
        <f t="shared" si="8"/>
        <v>1.0618583169133502</v>
      </c>
      <c r="AZ12" s="24">
        <f t="shared" si="8"/>
        <v>1.0618583169133502</v>
      </c>
      <c r="BA12" s="24">
        <f t="shared" si="8"/>
        <v>1.0618583169133502</v>
      </c>
      <c r="BB12" s="24">
        <f t="shared" si="8"/>
        <v>1.0618583169133502</v>
      </c>
      <c r="BC12" s="24">
        <f t="shared" si="8"/>
        <v>1.0618583169133502</v>
      </c>
      <c r="BD12" s="24">
        <f t="shared" si="8"/>
        <v>1.0618583169133502</v>
      </c>
      <c r="BF12" s="36">
        <f t="shared" si="23"/>
        <v>13</v>
      </c>
      <c r="BG12" s="37">
        <f t="shared" si="24"/>
        <v>4200</v>
      </c>
      <c r="BH12" s="37">
        <f t="shared" si="25"/>
        <v>10</v>
      </c>
      <c r="BI12" s="37">
        <f t="shared" si="26"/>
        <v>50</v>
      </c>
      <c r="BJ12" s="37">
        <f t="shared" si="27"/>
        <v>10</v>
      </c>
      <c r="BK12" s="25">
        <f t="shared" si="28"/>
        <v>0.4</v>
      </c>
      <c r="BL12" s="25">
        <f t="shared" si="29"/>
        <v>0.40899474023821952</v>
      </c>
      <c r="BM12" s="25">
        <f t="shared" si="30"/>
        <v>0.50603152944624741</v>
      </c>
      <c r="BN12" s="25">
        <f t="shared" si="31"/>
        <v>0.60409673281784892</v>
      </c>
      <c r="BO12" s="25">
        <f t="shared" si="32"/>
        <v>0.70320678643982193</v>
      </c>
      <c r="BP12" s="25">
        <f t="shared" si="33"/>
        <v>0.80337847851625466</v>
      </c>
      <c r="BQ12" s="25">
        <f t="shared" si="34"/>
        <v>0.93862186714578566</v>
      </c>
      <c r="BR12" s="25">
        <f t="shared" si="35"/>
        <v>1.0413380526395941</v>
      </c>
    </row>
    <row r="20" spans="6:62" x14ac:dyDescent="0.25">
      <c r="F20" s="39"/>
      <c r="T20" s="39"/>
      <c r="AH20" s="39"/>
      <c r="AV20" s="39"/>
      <c r="BJ20" s="39"/>
    </row>
  </sheetData>
  <mergeCells count="5">
    <mergeCell ref="B1:N1"/>
    <mergeCell ref="P1:AB1"/>
    <mergeCell ref="AD1:AP1"/>
    <mergeCell ref="AR1:BD1"/>
    <mergeCell ref="BF1:B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tabSelected="1" zoomScale="150" zoomScaleNormal="150" workbookViewId="0">
      <selection activeCell="D5" sqref="D5"/>
    </sheetView>
  </sheetViews>
  <sheetFormatPr defaultRowHeight="15.75" x14ac:dyDescent="0.25"/>
  <cols>
    <col min="1" max="1" width="13" style="38" bestFit="1" customWidth="1"/>
    <col min="2" max="2" width="14.125" style="38" bestFit="1" customWidth="1"/>
    <col min="3" max="3" width="9.75" style="38" bestFit="1" customWidth="1"/>
    <col min="4" max="12" width="5.5" style="38" bestFit="1" customWidth="1"/>
    <col min="13" max="16384" width="9" style="38"/>
  </cols>
  <sheetData>
    <row r="1" spans="1:12" x14ac:dyDescent="0.25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x14ac:dyDescent="0.25">
      <c r="A2" s="47" t="s">
        <v>26</v>
      </c>
      <c r="B2" s="47"/>
      <c r="C2" s="47" t="s">
        <v>27</v>
      </c>
      <c r="D2" s="47" t="s">
        <v>28</v>
      </c>
      <c r="E2" s="47"/>
      <c r="F2" s="47"/>
      <c r="G2" s="47"/>
      <c r="H2" s="47"/>
      <c r="I2" s="47"/>
      <c r="J2" s="47"/>
      <c r="K2" s="47"/>
      <c r="L2" s="47"/>
    </row>
    <row r="3" spans="1:12" ht="18" x14ac:dyDescent="0.25">
      <c r="A3" s="40" t="s">
        <v>29</v>
      </c>
      <c r="B3" s="40" t="s">
        <v>30</v>
      </c>
      <c r="C3" s="47"/>
      <c r="D3" s="14">
        <v>10</v>
      </c>
      <c r="E3" s="14">
        <v>13</v>
      </c>
      <c r="F3" s="14">
        <v>16</v>
      </c>
      <c r="G3" s="14">
        <v>19</v>
      </c>
      <c r="H3" s="14">
        <v>22</v>
      </c>
      <c r="I3" s="14">
        <v>25</v>
      </c>
      <c r="J3" s="14">
        <v>29</v>
      </c>
      <c r="K3" s="14">
        <v>32</v>
      </c>
      <c r="L3" s="14">
        <v>36</v>
      </c>
    </row>
    <row r="4" spans="1:12" x14ac:dyDescent="0.25">
      <c r="A4" s="47">
        <v>210</v>
      </c>
      <c r="B4" s="55" t="s">
        <v>2</v>
      </c>
      <c r="C4" s="40" t="s">
        <v>31</v>
      </c>
      <c r="D4" s="41">
        <f>0.28*2800/SQRT($A4)*D$3/10*1.3*0.8</f>
        <v>56.265185446538219</v>
      </c>
      <c r="E4" s="41">
        <f t="shared" ref="E4:G4" si="0">0.28*2800/SQRT($A4)*E$3/10*1.3*0.8</f>
        <v>73.144741080499671</v>
      </c>
      <c r="F4" s="41">
        <f t="shared" si="0"/>
        <v>90.02429671446113</v>
      </c>
      <c r="G4" s="41">
        <f t="shared" si="0"/>
        <v>106.90385234842262</v>
      </c>
      <c r="H4" s="41">
        <f t="shared" ref="H4:L4" si="1">0.28*2800/SQRT($A4)*H$3/10*1.3</f>
        <v>154.72925997798006</v>
      </c>
      <c r="I4" s="41">
        <f t="shared" si="1"/>
        <v>175.82870452043193</v>
      </c>
      <c r="J4" s="41">
        <f t="shared" si="1"/>
        <v>203.96129724370098</v>
      </c>
      <c r="K4" s="41">
        <f t="shared" si="1"/>
        <v>225.06074178615282</v>
      </c>
      <c r="L4" s="41">
        <f t="shared" si="1"/>
        <v>253.19333450942196</v>
      </c>
    </row>
    <row r="5" spans="1:12" x14ac:dyDescent="0.25">
      <c r="A5" s="47"/>
      <c r="B5" s="47"/>
      <c r="C5" s="40" t="s">
        <v>32</v>
      </c>
      <c r="D5" s="41">
        <f>0.28*2800/SQRT($A4)*D$3/10*0.8</f>
        <v>43.280911881952477</v>
      </c>
      <c r="E5" s="41">
        <f t="shared" ref="E5:G5" si="2">0.28*2800/SQRT($A4)*E$3/10*0.8</f>
        <v>56.265185446538204</v>
      </c>
      <c r="F5" s="41">
        <f t="shared" si="2"/>
        <v>69.249459011123946</v>
      </c>
      <c r="G5" s="41">
        <f t="shared" si="2"/>
        <v>82.233732575709695</v>
      </c>
      <c r="H5" s="41">
        <f t="shared" ref="H5:L5" si="3">0.28*2800/SQRT($A4)*H$3/10</f>
        <v>119.02250767536927</v>
      </c>
      <c r="I5" s="41">
        <f t="shared" si="3"/>
        <v>135.25284963110147</v>
      </c>
      <c r="J5" s="41">
        <f t="shared" si="3"/>
        <v>156.89330557207768</v>
      </c>
      <c r="K5" s="41">
        <f t="shared" si="3"/>
        <v>173.12364752780985</v>
      </c>
      <c r="L5" s="41">
        <f t="shared" si="3"/>
        <v>194.76410346878612</v>
      </c>
    </row>
    <row r="6" spans="1:12" x14ac:dyDescent="0.25">
      <c r="A6" s="47"/>
      <c r="B6" s="55" t="s">
        <v>3</v>
      </c>
      <c r="C6" s="40" t="s">
        <v>31</v>
      </c>
      <c r="D6" s="41">
        <f>0.28*4200/SQRT($A4)*D$3/10*1.3*0.8</f>
        <v>84.397778169807296</v>
      </c>
      <c r="E6" s="41">
        <f t="shared" ref="E6:G6" si="4">0.28*4200/SQRT($A4)*E$3/10*1.3*0.8</f>
        <v>109.71711162074949</v>
      </c>
      <c r="F6" s="41">
        <f t="shared" si="4"/>
        <v>135.03644507169167</v>
      </c>
      <c r="G6" s="41">
        <f t="shared" si="4"/>
        <v>160.35577852263387</v>
      </c>
      <c r="H6" s="41">
        <f t="shared" ref="H6:L6" si="5">0.28*4200/SQRT($A4)*H$3/10*1.3</f>
        <v>232.09388996697007</v>
      </c>
      <c r="I6" s="41">
        <f t="shared" si="5"/>
        <v>263.74305678064781</v>
      </c>
      <c r="J6" s="41">
        <f t="shared" si="5"/>
        <v>305.94194586555142</v>
      </c>
      <c r="K6" s="41">
        <f t="shared" si="5"/>
        <v>337.59111267922918</v>
      </c>
      <c r="L6" s="41">
        <f t="shared" si="5"/>
        <v>379.79000176413285</v>
      </c>
    </row>
    <row r="7" spans="1:12" x14ac:dyDescent="0.25">
      <c r="A7" s="47"/>
      <c r="B7" s="55"/>
      <c r="C7" s="40" t="s">
        <v>32</v>
      </c>
      <c r="D7" s="41">
        <f>0.28*4200/SQRT($A4)*D$3/10*0.8</f>
        <v>64.921367822928687</v>
      </c>
      <c r="E7" s="41">
        <f t="shared" ref="E7:G7" si="6">0.28*4200/SQRT($A4)*E$3/10*0.8</f>
        <v>84.397778169807296</v>
      </c>
      <c r="F7" s="41">
        <f t="shared" si="6"/>
        <v>103.8741885166859</v>
      </c>
      <c r="G7" s="41">
        <f t="shared" si="6"/>
        <v>123.35059886356451</v>
      </c>
      <c r="H7" s="41">
        <f t="shared" ref="H7:L7" si="7">0.28*4200/SQRT($A4)*H$3/10</f>
        <v>178.53376151305389</v>
      </c>
      <c r="I7" s="41">
        <f t="shared" si="7"/>
        <v>202.87927444665215</v>
      </c>
      <c r="J7" s="41">
        <f t="shared" si="7"/>
        <v>235.33995835811646</v>
      </c>
      <c r="K7" s="41">
        <f t="shared" si="7"/>
        <v>259.68547129171475</v>
      </c>
      <c r="L7" s="41">
        <f t="shared" si="7"/>
        <v>292.14615520317909</v>
      </c>
    </row>
    <row r="8" spans="1:12" x14ac:dyDescent="0.25">
      <c r="A8" s="47">
        <v>245</v>
      </c>
      <c r="B8" s="55" t="s">
        <v>2</v>
      </c>
      <c r="C8" s="40" t="s">
        <v>31</v>
      </c>
      <c r="D8" s="41">
        <f>0.28*2800/SQRT($A8)*D$3/10*1.3*0.8</f>
        <v>52.091439603835113</v>
      </c>
      <c r="E8" s="41">
        <f t="shared" ref="E8:G8" si="8">0.28*2800/SQRT($A8)*E$3/10*1.3*0.8</f>
        <v>67.718871484985627</v>
      </c>
      <c r="F8" s="41">
        <f t="shared" si="8"/>
        <v>83.346303366136183</v>
      </c>
      <c r="G8" s="41">
        <f t="shared" si="8"/>
        <v>98.973735247286712</v>
      </c>
      <c r="H8" s="41">
        <f t="shared" ref="H8:L8" si="9">0.28*2800/SQRT($A8)*H$3/10*1.3</f>
        <v>143.25145891054655</v>
      </c>
      <c r="I8" s="41">
        <f t="shared" si="9"/>
        <v>162.78574876198471</v>
      </c>
      <c r="J8" s="41">
        <f t="shared" si="9"/>
        <v>188.83146856390226</v>
      </c>
      <c r="K8" s="41">
        <f t="shared" si="9"/>
        <v>208.36575841534045</v>
      </c>
      <c r="L8" s="41">
        <f t="shared" si="9"/>
        <v>234.41147821725798</v>
      </c>
    </row>
    <row r="9" spans="1:12" x14ac:dyDescent="0.25">
      <c r="A9" s="47"/>
      <c r="B9" s="47"/>
      <c r="C9" s="40" t="s">
        <v>32</v>
      </c>
      <c r="D9" s="41">
        <f>0.28*2800/SQRT($A8)*D$3/10*0.8</f>
        <v>40.07033815679624</v>
      </c>
      <c r="E9" s="41">
        <f t="shared" ref="E9" si="10">0.28*2800/SQRT($A8)*E$3/10*0.8</f>
        <v>52.091439603835106</v>
      </c>
      <c r="F9" s="41">
        <f t="shared" ref="F9" si="11">0.28*2800/SQRT($A8)*F$3/10*0.8</f>
        <v>64.112541050873986</v>
      </c>
      <c r="G9" s="41">
        <f t="shared" ref="G9" si="12">0.28*2800/SQRT($A8)*G$3/10*0.8</f>
        <v>76.133642497912859</v>
      </c>
      <c r="H9" s="41">
        <f t="shared" ref="H9" si="13">0.28*2800/SQRT($A8)*H$3/10</f>
        <v>110.19342993118964</v>
      </c>
      <c r="I9" s="41">
        <f t="shared" ref="I9" si="14">0.28*2800/SQRT($A8)*I$3/10</f>
        <v>125.21980673998823</v>
      </c>
      <c r="J9" s="41">
        <f t="shared" ref="J9" si="15">0.28*2800/SQRT($A8)*J$3/10</f>
        <v>145.25497581838636</v>
      </c>
      <c r="K9" s="41">
        <f t="shared" ref="K9" si="16">0.28*2800/SQRT($A8)*K$3/10</f>
        <v>160.28135262718496</v>
      </c>
      <c r="L9" s="41">
        <f t="shared" ref="L9" si="17">0.28*2800/SQRT($A8)*L$3/10</f>
        <v>180.31652170558306</v>
      </c>
    </row>
    <row r="10" spans="1:12" x14ac:dyDescent="0.25">
      <c r="A10" s="47"/>
      <c r="B10" s="55" t="s">
        <v>3</v>
      </c>
      <c r="C10" s="40" t="s">
        <v>31</v>
      </c>
      <c r="D10" s="41">
        <f>0.28*4200/SQRT($A8)*D$3/10*1.3*0.8</f>
        <v>78.137159405752641</v>
      </c>
      <c r="E10" s="41">
        <f t="shared" ref="E10:G10" si="18">0.28*4200/SQRT($A8)*E$3/10*1.3*0.8</f>
        <v>101.57830722747843</v>
      </c>
      <c r="F10" s="41">
        <f t="shared" si="18"/>
        <v>125.01945504920423</v>
      </c>
      <c r="G10" s="41">
        <f t="shared" si="18"/>
        <v>148.46060287093005</v>
      </c>
      <c r="H10" s="41">
        <f t="shared" ref="H10:L10" si="19">0.28*4200/SQRT($A8)*H$3/10*1.3</f>
        <v>214.87718836581976</v>
      </c>
      <c r="I10" s="41">
        <f t="shared" si="19"/>
        <v>244.17862314297699</v>
      </c>
      <c r="J10" s="41">
        <f t="shared" si="19"/>
        <v>283.24720284585334</v>
      </c>
      <c r="K10" s="41">
        <f t="shared" si="19"/>
        <v>312.54863762301056</v>
      </c>
      <c r="L10" s="41">
        <f t="shared" si="19"/>
        <v>351.61721732588694</v>
      </c>
    </row>
    <row r="11" spans="1:12" x14ac:dyDescent="0.25">
      <c r="A11" s="47"/>
      <c r="B11" s="55"/>
      <c r="C11" s="40" t="s">
        <v>32</v>
      </c>
      <c r="D11" s="41">
        <f>0.28*4200/SQRT($A8)*D$3/10*0.8</f>
        <v>60.105507235194345</v>
      </c>
      <c r="E11" s="41">
        <f t="shared" ref="E11:G11" si="20">0.28*4200/SQRT($A8)*E$3/10*0.8</f>
        <v>78.137159405752641</v>
      </c>
      <c r="F11" s="41">
        <f t="shared" si="20"/>
        <v>96.168811576310944</v>
      </c>
      <c r="G11" s="41">
        <f t="shared" si="20"/>
        <v>114.20046374686925</v>
      </c>
      <c r="H11" s="41">
        <f t="shared" ref="H11:L11" si="21">0.28*4200/SQRT($A8)*H$3/10</f>
        <v>165.29014489678443</v>
      </c>
      <c r="I11" s="41">
        <f t="shared" si="21"/>
        <v>187.8297101099823</v>
      </c>
      <c r="J11" s="41">
        <f t="shared" si="21"/>
        <v>217.88246372757948</v>
      </c>
      <c r="K11" s="41">
        <f t="shared" si="21"/>
        <v>240.42202894077735</v>
      </c>
      <c r="L11" s="41">
        <f t="shared" si="21"/>
        <v>270.47478255837456</v>
      </c>
    </row>
    <row r="12" spans="1:12" x14ac:dyDescent="0.25">
      <c r="A12" s="47">
        <v>280</v>
      </c>
      <c r="B12" s="55" t="s">
        <v>2</v>
      </c>
      <c r="C12" s="40" t="s">
        <v>31</v>
      </c>
      <c r="D12" s="41">
        <f>0.28*2800/SQRT($A12)*D$3/10*1.3*0.8</f>
        <v>48.72707994534457</v>
      </c>
      <c r="E12" s="41">
        <f t="shared" ref="E12:G12" si="22">0.28*2800/SQRT($A12)*E$3/10*1.3*0.8</f>
        <v>63.345203928947939</v>
      </c>
      <c r="F12" s="41">
        <f t="shared" si="22"/>
        <v>77.963327912551321</v>
      </c>
      <c r="G12" s="41">
        <f t="shared" si="22"/>
        <v>92.58145189615469</v>
      </c>
      <c r="H12" s="41">
        <f t="shared" ref="H12:L12" si="23">0.28*2800/SQRT($A12)*H$3/10*1.3</f>
        <v>133.99946984969756</v>
      </c>
      <c r="I12" s="41">
        <f t="shared" si="23"/>
        <v>152.27212482920177</v>
      </c>
      <c r="J12" s="41">
        <f t="shared" si="23"/>
        <v>176.6356648018741</v>
      </c>
      <c r="K12" s="41">
        <f t="shared" si="23"/>
        <v>194.90831978137828</v>
      </c>
      <c r="L12" s="41">
        <f t="shared" si="23"/>
        <v>219.27185975405058</v>
      </c>
    </row>
    <row r="13" spans="1:12" x14ac:dyDescent="0.25">
      <c r="A13" s="47"/>
      <c r="B13" s="47"/>
      <c r="C13" s="40" t="s">
        <v>32</v>
      </c>
      <c r="D13" s="41">
        <f>0.28*2800/SQRT($A12)*D$3/10*0.8</f>
        <v>37.482369188726594</v>
      </c>
      <c r="E13" s="41">
        <f t="shared" ref="E13" si="24">0.28*2800/SQRT($A12)*E$3/10*0.8</f>
        <v>48.72707994534457</v>
      </c>
      <c r="F13" s="41">
        <f t="shared" ref="F13" si="25">0.28*2800/SQRT($A12)*F$3/10*0.8</f>
        <v>59.971790701962554</v>
      </c>
      <c r="G13" s="41">
        <f t="shared" ref="G13" si="26">0.28*2800/SQRT($A12)*G$3/10*0.8</f>
        <v>71.216501458580524</v>
      </c>
      <c r="H13" s="41">
        <f t="shared" ref="H13" si="27">0.28*2800/SQRT($A12)*H$3/10</f>
        <v>103.07651526899812</v>
      </c>
      <c r="I13" s="41">
        <f t="shared" ref="I13" si="28">0.28*2800/SQRT($A12)*I$3/10</f>
        <v>117.13240371477059</v>
      </c>
      <c r="J13" s="41">
        <f t="shared" ref="J13" si="29">0.28*2800/SQRT($A12)*J$3/10</f>
        <v>135.87358830913391</v>
      </c>
      <c r="K13" s="41">
        <f t="shared" ref="K13" si="30">0.28*2800/SQRT($A12)*K$3/10</f>
        <v>149.92947675490637</v>
      </c>
      <c r="L13" s="41">
        <f t="shared" ref="L13" si="31">0.28*2800/SQRT($A12)*L$3/10</f>
        <v>168.67066134926966</v>
      </c>
    </row>
    <row r="14" spans="1:12" x14ac:dyDescent="0.25">
      <c r="A14" s="47"/>
      <c r="B14" s="55" t="s">
        <v>3</v>
      </c>
      <c r="C14" s="40" t="s">
        <v>31</v>
      </c>
      <c r="D14" s="41">
        <f>0.28*4200/SQRT($A12)*D$3/10*1.3*0.8</f>
        <v>73.090619918016856</v>
      </c>
      <c r="E14" s="41">
        <f t="shared" ref="E14:G14" si="32">0.28*4200/SQRT($A12)*E$3/10*1.3*0.8</f>
        <v>95.017805893421894</v>
      </c>
      <c r="F14" s="41">
        <f t="shared" si="32"/>
        <v>116.94499186882697</v>
      </c>
      <c r="G14" s="41">
        <f t="shared" si="32"/>
        <v>138.87217784423203</v>
      </c>
      <c r="H14" s="41">
        <f t="shared" ref="H14:L14" si="33">0.28*4200/SQRT($A12)*H$3/10*1.3</f>
        <v>200.99920477454631</v>
      </c>
      <c r="I14" s="41">
        <f t="shared" si="33"/>
        <v>228.40818724380264</v>
      </c>
      <c r="J14" s="41">
        <f t="shared" si="33"/>
        <v>264.95349720281109</v>
      </c>
      <c r="K14" s="41">
        <f t="shared" si="33"/>
        <v>292.36247967206742</v>
      </c>
      <c r="L14" s="41">
        <f t="shared" si="33"/>
        <v>328.90778963107579</v>
      </c>
    </row>
    <row r="15" spans="1:12" x14ac:dyDescent="0.25">
      <c r="A15" s="47"/>
      <c r="B15" s="55"/>
      <c r="C15" s="40" t="s">
        <v>32</v>
      </c>
      <c r="D15" s="41">
        <f>0.28*4200/SQRT($A12)*D$3/10*0.8</f>
        <v>56.223553783089883</v>
      </c>
      <c r="E15" s="41">
        <f t="shared" ref="E15:G15" si="34">0.28*4200/SQRT($A12)*E$3/10*0.8</f>
        <v>73.090619918016841</v>
      </c>
      <c r="F15" s="41">
        <f t="shared" si="34"/>
        <v>89.957686052943814</v>
      </c>
      <c r="G15" s="41">
        <f t="shared" si="34"/>
        <v>106.82475218787079</v>
      </c>
      <c r="H15" s="41">
        <f t="shared" ref="H15:L15" si="35">0.28*4200/SQRT($A12)*H$3/10</f>
        <v>154.61477290349717</v>
      </c>
      <c r="I15" s="41">
        <f t="shared" si="35"/>
        <v>175.69860557215588</v>
      </c>
      <c r="J15" s="41">
        <f t="shared" si="35"/>
        <v>203.81038246370082</v>
      </c>
      <c r="K15" s="41">
        <f t="shared" si="35"/>
        <v>224.89421513235953</v>
      </c>
      <c r="L15" s="41">
        <f t="shared" si="35"/>
        <v>253.00599202390444</v>
      </c>
    </row>
    <row r="16" spans="1:12" x14ac:dyDescent="0.25">
      <c r="A16" s="47">
        <v>350</v>
      </c>
      <c r="B16" s="55" t="s">
        <v>2</v>
      </c>
      <c r="C16" s="40" t="s">
        <v>31</v>
      </c>
      <c r="D16" s="41">
        <f>0.28*2800/SQRT($A16)*D$3/10*1.3*0.8</f>
        <v>43.582825241142878</v>
      </c>
      <c r="E16" s="41">
        <f t="shared" ref="E16:G16" si="36">0.28*2800/SQRT($A16)*E$3/10*1.3*0.8</f>
        <v>56.657672813485739</v>
      </c>
      <c r="F16" s="41">
        <f t="shared" si="36"/>
        <v>69.732520385828607</v>
      </c>
      <c r="G16" s="41">
        <f t="shared" si="36"/>
        <v>82.807367958171469</v>
      </c>
      <c r="H16" s="41">
        <f t="shared" ref="H16:L16" si="37">0.28*2800/SQRT($A16)*H$3/10*1.3</f>
        <v>119.85276941314292</v>
      </c>
      <c r="I16" s="41">
        <f t="shared" si="37"/>
        <v>136.19632887857151</v>
      </c>
      <c r="J16" s="41">
        <f t="shared" si="37"/>
        <v>157.98774149914291</v>
      </c>
      <c r="K16" s="41">
        <f t="shared" si="37"/>
        <v>174.33130096457151</v>
      </c>
      <c r="L16" s="41">
        <f t="shared" si="37"/>
        <v>196.12271358514292</v>
      </c>
    </row>
    <row r="17" spans="1:12" x14ac:dyDescent="0.25">
      <c r="A17" s="47"/>
      <c r="B17" s="47"/>
      <c r="C17" s="40" t="s">
        <v>32</v>
      </c>
      <c r="D17" s="41">
        <f>0.28*2800/SQRT($A16)*D$3/10*0.8</f>
        <v>33.525250185494521</v>
      </c>
      <c r="E17" s="41">
        <f t="shared" ref="E17" si="38">0.28*2800/SQRT($A16)*E$3/10*0.8</f>
        <v>43.582825241142871</v>
      </c>
      <c r="F17" s="41">
        <f t="shared" ref="F17" si="39">0.28*2800/SQRT($A16)*F$3/10*0.8</f>
        <v>53.640400296791235</v>
      </c>
      <c r="G17" s="41">
        <f t="shared" ref="G17" si="40">0.28*2800/SQRT($A16)*G$3/10*0.8</f>
        <v>63.697975352439585</v>
      </c>
      <c r="H17" s="41">
        <f t="shared" ref="H17" si="41">0.28*2800/SQRT($A16)*H$3/10</f>
        <v>92.194438010109934</v>
      </c>
      <c r="I17" s="41">
        <f t="shared" ref="I17" si="42">0.28*2800/SQRT($A16)*I$3/10</f>
        <v>104.76640682967039</v>
      </c>
      <c r="J17" s="41">
        <f t="shared" ref="J17" si="43">0.28*2800/SQRT($A16)*J$3/10</f>
        <v>121.52903192241763</v>
      </c>
      <c r="K17" s="41">
        <f t="shared" ref="K17" si="44">0.28*2800/SQRT($A16)*K$3/10</f>
        <v>134.10100074197808</v>
      </c>
      <c r="L17" s="41">
        <f t="shared" ref="L17" si="45">0.28*2800/SQRT($A16)*L$3/10</f>
        <v>150.86362583472533</v>
      </c>
    </row>
    <row r="18" spans="1:12" x14ac:dyDescent="0.25">
      <c r="A18" s="47"/>
      <c r="B18" s="55" t="s">
        <v>3</v>
      </c>
      <c r="C18" s="40" t="s">
        <v>31</v>
      </c>
      <c r="D18" s="41">
        <f>0.28*4200/SQRT($A16)*D$3/10*1.3*0.8</f>
        <v>65.37423786171432</v>
      </c>
      <c r="E18" s="41">
        <f t="shared" ref="E18:G18" si="46">0.28*4200/SQRT($A16)*E$3/10*1.3*0.8</f>
        <v>84.986509220228598</v>
      </c>
      <c r="F18" s="41">
        <f t="shared" si="46"/>
        <v>104.59878057874289</v>
      </c>
      <c r="G18" s="41">
        <f t="shared" si="46"/>
        <v>124.21105193725717</v>
      </c>
      <c r="H18" s="41">
        <f t="shared" ref="H18:L18" si="47">0.28*4200/SQRT($A16)*H$3/10*1.3</f>
        <v>179.77915411971429</v>
      </c>
      <c r="I18" s="41">
        <f t="shared" si="47"/>
        <v>204.29449331785716</v>
      </c>
      <c r="J18" s="41">
        <f t="shared" si="47"/>
        <v>236.98161224871436</v>
      </c>
      <c r="K18" s="41">
        <f t="shared" si="47"/>
        <v>261.49695144685722</v>
      </c>
      <c r="L18" s="41">
        <f t="shared" si="47"/>
        <v>294.18407037771436</v>
      </c>
    </row>
    <row r="19" spans="1:12" x14ac:dyDescent="0.25">
      <c r="A19" s="47"/>
      <c r="B19" s="55"/>
      <c r="C19" s="40" t="s">
        <v>32</v>
      </c>
      <c r="D19" s="41">
        <f>0.28*4200/SQRT($A16)*D$3/10*0.8</f>
        <v>50.287875278241778</v>
      </c>
      <c r="E19" s="41">
        <f t="shared" ref="E19:G19" si="48">0.28*4200/SQRT($A16)*E$3/10*0.8</f>
        <v>65.374237861714306</v>
      </c>
      <c r="F19" s="41">
        <f t="shared" si="48"/>
        <v>80.460600445186842</v>
      </c>
      <c r="G19" s="41">
        <f t="shared" si="48"/>
        <v>95.546963028659363</v>
      </c>
      <c r="H19" s="41">
        <f t="shared" ref="H19:L19" si="49">0.28*4200/SQRT($A16)*H$3/10</f>
        <v>138.29165701516484</v>
      </c>
      <c r="I19" s="41">
        <f t="shared" si="49"/>
        <v>157.14961024450551</v>
      </c>
      <c r="J19" s="41">
        <f t="shared" si="49"/>
        <v>182.29354788362642</v>
      </c>
      <c r="K19" s="41">
        <f t="shared" si="49"/>
        <v>201.15150111296708</v>
      </c>
      <c r="L19" s="41">
        <f t="shared" si="49"/>
        <v>226.29543875208796</v>
      </c>
    </row>
    <row r="20" spans="1:12" x14ac:dyDescent="0.25">
      <c r="A20" s="47">
        <v>420</v>
      </c>
      <c r="B20" s="55" t="s">
        <v>2</v>
      </c>
      <c r="C20" s="40" t="s">
        <v>31</v>
      </c>
      <c r="D20" s="41">
        <f>0.28*2800/SQRT($A20)*D$3/10*1.3*0.8</f>
        <v>39.785494173965816</v>
      </c>
      <c r="E20" s="41">
        <f t="shared" ref="E20:G20" si="50">0.28*2800/SQRT($A20)*E$3/10*1.3*0.8</f>
        <v>51.721142426155552</v>
      </c>
      <c r="F20" s="41">
        <f t="shared" si="50"/>
        <v>63.656790678345295</v>
      </c>
      <c r="G20" s="41">
        <f t="shared" si="50"/>
        <v>75.592438930535039</v>
      </c>
      <c r="H20" s="41">
        <f t="shared" ref="H20:L20" si="51">0.28*2800/SQRT($A20)*H$3/10*1.3</f>
        <v>109.41010897840597</v>
      </c>
      <c r="I20" s="41">
        <f t="shared" si="51"/>
        <v>124.32966929364315</v>
      </c>
      <c r="J20" s="41">
        <f t="shared" si="51"/>
        <v>144.22241638062607</v>
      </c>
      <c r="K20" s="41">
        <f t="shared" si="51"/>
        <v>159.14197669586324</v>
      </c>
      <c r="L20" s="41">
        <f t="shared" si="51"/>
        <v>179.03472378284616</v>
      </c>
    </row>
    <row r="21" spans="1:12" x14ac:dyDescent="0.25">
      <c r="A21" s="47"/>
      <c r="B21" s="47"/>
      <c r="C21" s="40" t="s">
        <v>32</v>
      </c>
      <c r="D21" s="41">
        <f>0.28*2800/SQRT($A20)*D$3/10*0.8</f>
        <v>30.604226287666009</v>
      </c>
      <c r="E21" s="41">
        <f t="shared" ref="E21" si="52">0.28*2800/SQRT($A20)*E$3/10*0.8</f>
        <v>39.785494173965816</v>
      </c>
      <c r="F21" s="41">
        <f t="shared" ref="F21" si="53">0.28*2800/SQRT($A20)*F$3/10*0.8</f>
        <v>48.966762060265609</v>
      </c>
      <c r="G21" s="41">
        <f t="shared" ref="G21" si="54">0.28*2800/SQRT($A20)*G$3/10*0.8</f>
        <v>58.148029946565408</v>
      </c>
      <c r="H21" s="41">
        <f t="shared" ref="H21" si="55">0.28*2800/SQRT($A20)*H$3/10</f>
        <v>84.161622291081514</v>
      </c>
      <c r="I21" s="41">
        <f t="shared" ref="I21" si="56">0.28*2800/SQRT($A20)*I$3/10</f>
        <v>95.638207148956269</v>
      </c>
      <c r="J21" s="41">
        <f t="shared" ref="J21" si="57">0.28*2800/SQRT($A20)*J$3/10</f>
        <v>110.94032029278928</v>
      </c>
      <c r="K21" s="41">
        <f t="shared" ref="K21" si="58">0.28*2800/SQRT($A20)*K$3/10</f>
        <v>122.41690515066402</v>
      </c>
      <c r="L21" s="41">
        <f t="shared" ref="L21" si="59">0.28*2800/SQRT($A20)*L$3/10</f>
        <v>137.71901829449703</v>
      </c>
    </row>
    <row r="22" spans="1:12" x14ac:dyDescent="0.25">
      <c r="A22" s="47"/>
      <c r="B22" s="55" t="s">
        <v>3</v>
      </c>
      <c r="C22" s="40" t="s">
        <v>31</v>
      </c>
      <c r="D22" s="41">
        <f>0.28*4200/SQRT($A20)*D$3/10*1.3*0.8</f>
        <v>59.678241260948703</v>
      </c>
      <c r="E22" s="41">
        <f t="shared" ref="E22:G22" si="60">0.28*4200/SQRT($A20)*E$3/10*1.3*0.8</f>
        <v>77.581713639233328</v>
      </c>
      <c r="F22" s="41">
        <f t="shared" si="60"/>
        <v>95.485186017517947</v>
      </c>
      <c r="G22" s="41">
        <f t="shared" si="60"/>
        <v>113.38865839580254</v>
      </c>
      <c r="H22" s="41">
        <f t="shared" ref="H22:L22" si="61">0.28*4200/SQRT($A20)*H$3/10*1.3</f>
        <v>164.11516346760894</v>
      </c>
      <c r="I22" s="41">
        <f t="shared" si="61"/>
        <v>186.49450394046468</v>
      </c>
      <c r="J22" s="41">
        <f t="shared" si="61"/>
        <v>216.33362457093907</v>
      </c>
      <c r="K22" s="41">
        <f t="shared" si="61"/>
        <v>238.71296504379484</v>
      </c>
      <c r="L22" s="41">
        <f t="shared" si="61"/>
        <v>268.55208567426916</v>
      </c>
    </row>
    <row r="23" spans="1:12" x14ac:dyDescent="0.25">
      <c r="A23" s="47"/>
      <c r="B23" s="55"/>
      <c r="C23" s="40" t="s">
        <v>32</v>
      </c>
      <c r="D23" s="41">
        <f>0.28*4200/SQRT($A20)*D$3/10*0.8</f>
        <v>45.906339431498999</v>
      </c>
      <c r="E23" s="41">
        <f t="shared" ref="E23:G23" si="62">0.28*4200/SQRT($A20)*E$3/10*0.8</f>
        <v>59.67824126094871</v>
      </c>
      <c r="F23" s="41">
        <f t="shared" si="62"/>
        <v>73.450143090398413</v>
      </c>
      <c r="G23" s="41">
        <f t="shared" si="62"/>
        <v>87.222044919848102</v>
      </c>
      <c r="H23" s="41">
        <f t="shared" ref="H23:L23" si="63">0.28*4200/SQRT($A20)*H$3/10</f>
        <v>126.24243343662226</v>
      </c>
      <c r="I23" s="41">
        <f t="shared" si="63"/>
        <v>143.45731072343438</v>
      </c>
      <c r="J23" s="41">
        <f t="shared" si="63"/>
        <v>166.41048043918389</v>
      </c>
      <c r="K23" s="41">
        <f t="shared" si="63"/>
        <v>183.62535772599603</v>
      </c>
      <c r="L23" s="41">
        <f t="shared" si="63"/>
        <v>206.57852744174551</v>
      </c>
    </row>
    <row r="24" spans="1:12" x14ac:dyDescent="0.25">
      <c r="A24" s="47">
        <v>490</v>
      </c>
      <c r="B24" s="55" t="s">
        <v>2</v>
      </c>
      <c r="C24" s="40" t="s">
        <v>31</v>
      </c>
      <c r="D24" s="41">
        <f>0.28*2800/SQRT($A24)*D$3/10*1.3*0.8</f>
        <v>36.83421018564129</v>
      </c>
      <c r="E24" s="41">
        <f t="shared" ref="E24:G24" si="64">0.28*2800/SQRT($A24)*E$3/10*1.3*0.8</f>
        <v>47.88447324133368</v>
      </c>
      <c r="F24" s="41">
        <f t="shared" si="64"/>
        <v>58.934736297026063</v>
      </c>
      <c r="G24" s="41">
        <f t="shared" si="64"/>
        <v>69.984999352718461</v>
      </c>
      <c r="H24" s="41">
        <f t="shared" ref="H24:L24" si="65">0.28*2800/SQRT($A24)*H$3/10*1.3</f>
        <v>101.29407801051354</v>
      </c>
      <c r="I24" s="41">
        <f t="shared" si="65"/>
        <v>115.10690683012905</v>
      </c>
      <c r="J24" s="41">
        <f t="shared" si="65"/>
        <v>133.52401192294968</v>
      </c>
      <c r="K24" s="41">
        <f t="shared" si="65"/>
        <v>147.33684074256516</v>
      </c>
      <c r="L24" s="41">
        <f t="shared" si="65"/>
        <v>165.75394583538582</v>
      </c>
    </row>
    <row r="25" spans="1:12" x14ac:dyDescent="0.25">
      <c r="A25" s="47"/>
      <c r="B25" s="47"/>
      <c r="C25" s="40" t="s">
        <v>32</v>
      </c>
      <c r="D25" s="41">
        <f>0.28*2800/SQRT($A24)*D$3/10*0.8</f>
        <v>28.334007835108686</v>
      </c>
      <c r="E25" s="41">
        <f t="shared" ref="E25" si="66">0.28*2800/SQRT($A24)*E$3/10*0.8</f>
        <v>36.83421018564129</v>
      </c>
      <c r="F25" s="41">
        <f t="shared" ref="F25" si="67">0.28*2800/SQRT($A24)*F$3/10*0.8</f>
        <v>45.3344125361739</v>
      </c>
      <c r="G25" s="41">
        <f t="shared" ref="G25" si="68">0.28*2800/SQRT($A24)*G$3/10*0.8</f>
        <v>53.834614886706504</v>
      </c>
      <c r="H25" s="41">
        <f t="shared" ref="H25" si="69">0.28*2800/SQRT($A24)*H$3/10</f>
        <v>77.918521546548874</v>
      </c>
      <c r="I25" s="41">
        <f t="shared" ref="I25" si="70">0.28*2800/SQRT($A24)*I$3/10</f>
        <v>88.543774484714646</v>
      </c>
      <c r="J25" s="41">
        <f t="shared" ref="J25" si="71">0.28*2800/SQRT($A24)*J$3/10</f>
        <v>102.71077840226899</v>
      </c>
      <c r="K25" s="41">
        <f t="shared" ref="K25" si="72">0.28*2800/SQRT($A24)*K$3/10</f>
        <v>113.33603134043474</v>
      </c>
      <c r="L25" s="41">
        <f t="shared" ref="L25" si="73">0.28*2800/SQRT($A24)*L$3/10</f>
        <v>127.50303525798908</v>
      </c>
    </row>
    <row r="26" spans="1:12" x14ac:dyDescent="0.25">
      <c r="A26" s="47"/>
      <c r="B26" s="55" t="s">
        <v>3</v>
      </c>
      <c r="C26" s="40" t="s">
        <v>31</v>
      </c>
      <c r="D26" s="41">
        <f>0.28*4200/SQRT($A24)*D$3/10*1.3*0.8</f>
        <v>55.251315278461931</v>
      </c>
      <c r="E26" s="41">
        <f t="shared" ref="E26:G26" si="74">0.28*4200/SQRT($A24)*E$3/10*1.3*0.8</f>
        <v>71.826709862000513</v>
      </c>
      <c r="F26" s="41">
        <f t="shared" si="74"/>
        <v>88.402104445539081</v>
      </c>
      <c r="G26" s="41">
        <f t="shared" si="74"/>
        <v>104.97749902907768</v>
      </c>
      <c r="H26" s="41">
        <f t="shared" ref="H26:L26" si="75">0.28*4200/SQRT($A24)*H$3/10*1.3</f>
        <v>151.94111701577032</v>
      </c>
      <c r="I26" s="41">
        <f t="shared" si="75"/>
        <v>172.66036024519352</v>
      </c>
      <c r="J26" s="41">
        <f t="shared" si="75"/>
        <v>200.28601788442452</v>
      </c>
      <c r="K26" s="41">
        <f t="shared" si="75"/>
        <v>221.00526111384769</v>
      </c>
      <c r="L26" s="41">
        <f t="shared" si="75"/>
        <v>248.63091875307867</v>
      </c>
    </row>
    <row r="27" spans="1:12" x14ac:dyDescent="0.25">
      <c r="A27" s="47"/>
      <c r="B27" s="55"/>
      <c r="C27" s="40" t="s">
        <v>32</v>
      </c>
      <c r="D27" s="41">
        <f>0.28*4200/SQRT($A24)*D$3/10*0.8</f>
        <v>42.501011752663018</v>
      </c>
      <c r="E27" s="41">
        <f t="shared" ref="E27:G27" si="76">0.28*4200/SQRT($A24)*E$3/10*0.8</f>
        <v>55.251315278461931</v>
      </c>
      <c r="F27" s="41">
        <f t="shared" si="76"/>
        <v>68.001618804260829</v>
      </c>
      <c r="G27" s="41">
        <f t="shared" si="76"/>
        <v>80.751922330059756</v>
      </c>
      <c r="H27" s="41">
        <f t="shared" ref="H27:L27" si="77">0.28*4200/SQRT($A24)*H$3/10</f>
        <v>116.87778231982331</v>
      </c>
      <c r="I27" s="41">
        <f t="shared" si="77"/>
        <v>132.81566172707193</v>
      </c>
      <c r="J27" s="41">
        <f t="shared" si="77"/>
        <v>154.06616760340347</v>
      </c>
      <c r="K27" s="41">
        <f t="shared" si="77"/>
        <v>170.00404701065207</v>
      </c>
      <c r="L27" s="41">
        <f t="shared" si="77"/>
        <v>191.25455288698359</v>
      </c>
    </row>
    <row r="28" spans="1:12" ht="16.5" customHeight="1" x14ac:dyDescent="0.25">
      <c r="A28" s="49" t="s">
        <v>33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1"/>
    </row>
    <row r="29" spans="1:12" ht="16.5" customHeight="1" x14ac:dyDescent="0.25">
      <c r="A29" s="52" t="s">
        <v>34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</row>
  </sheetData>
  <mergeCells count="24">
    <mergeCell ref="B10:B11"/>
    <mergeCell ref="A29:L29"/>
    <mergeCell ref="A20:A23"/>
    <mergeCell ref="B20:B21"/>
    <mergeCell ref="B22:B23"/>
    <mergeCell ref="A24:A27"/>
    <mergeCell ref="B24:B25"/>
    <mergeCell ref="B26:B27"/>
    <mergeCell ref="A2:B2"/>
    <mergeCell ref="C2:C3"/>
    <mergeCell ref="D2:L2"/>
    <mergeCell ref="A1:L1"/>
    <mergeCell ref="A28:L28"/>
    <mergeCell ref="A12:A15"/>
    <mergeCell ref="B12:B13"/>
    <mergeCell ref="B14:B15"/>
    <mergeCell ref="A16:A19"/>
    <mergeCell ref="B16:B17"/>
    <mergeCell ref="B18:B19"/>
    <mergeCell ref="A4:A7"/>
    <mergeCell ref="B4:B5"/>
    <mergeCell ref="B6:B7"/>
    <mergeCell ref="A8:A11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牆筋發展長度計算表(不考慮搭接影響)</vt:lpstr>
      <vt:lpstr>基本伸展長度表 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顏聖益</dc:creator>
  <cp:lastModifiedBy>User</cp:lastModifiedBy>
  <dcterms:created xsi:type="dcterms:W3CDTF">2017-08-09T05:58:14Z</dcterms:created>
  <dcterms:modified xsi:type="dcterms:W3CDTF">2017-12-19T04:07:05Z</dcterms:modified>
</cp:coreProperties>
</file>