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National Taiwan University\105碩一下\Seismic Design of Steel Structures\HW\鋼結構耐震設計_Design project 3\"/>
    </mc:Choice>
  </mc:AlternateContent>
  <bookViews>
    <workbookView xWindow="0" yWindow="0" windowWidth="20445" windowHeight="7620" firstSheet="9" activeTab="9"/>
  </bookViews>
  <sheets>
    <sheet name="工作表1" sheetId="1" r:id="rId1"/>
    <sheet name="工作表2" sheetId="2" r:id="rId2"/>
    <sheet name="工作表3" sheetId="3" r:id="rId3"/>
    <sheet name="工作表4" sheetId="4" r:id="rId4"/>
    <sheet name="Lateral Force" sheetId="5" r:id="rId5"/>
    <sheet name="Story Shear" sheetId="6" r:id="rId6"/>
    <sheet name="Overturning Moment" sheetId="7" r:id="rId7"/>
    <sheet name="Lateral Displacement" sheetId="8" r:id="rId8"/>
    <sheet name="Inter-Story Drift" sheetId="9" r:id="rId9"/>
    <sheet name="工作表10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0" l="1"/>
  <c r="E16" i="10"/>
  <c r="E15" i="10"/>
  <c r="C4" i="10"/>
  <c r="E3" i="10"/>
  <c r="E2" i="10"/>
  <c r="E4" i="10" s="1"/>
  <c r="D4" i="10"/>
  <c r="T13" i="9" l="1"/>
  <c r="O38" i="9"/>
  <c r="O39" i="9"/>
  <c r="O40" i="9"/>
  <c r="O41" i="9"/>
  <c r="O42" i="9"/>
  <c r="O43" i="9"/>
  <c r="O44" i="9"/>
  <c r="O37" i="9"/>
  <c r="O27" i="9"/>
  <c r="O28" i="9"/>
  <c r="O29" i="9"/>
  <c r="O30" i="9"/>
  <c r="O31" i="9"/>
  <c r="O32" i="9"/>
  <c r="O33" i="9"/>
  <c r="O26" i="9"/>
  <c r="M44" i="9"/>
  <c r="M43" i="9"/>
  <c r="S15" i="9" s="1"/>
  <c r="M42" i="9"/>
  <c r="M41" i="9"/>
  <c r="M40" i="9"/>
  <c r="M39" i="9"/>
  <c r="S13" i="9" s="1"/>
  <c r="M38" i="9"/>
  <c r="M37" i="9"/>
  <c r="M33" i="9"/>
  <c r="M32" i="9"/>
  <c r="M31" i="9"/>
  <c r="M30" i="9"/>
  <c r="M29" i="9"/>
  <c r="M28" i="9"/>
  <c r="M27" i="9"/>
  <c r="M26" i="9"/>
  <c r="M21" i="9"/>
  <c r="R15" i="9" s="1"/>
  <c r="M19" i="9"/>
  <c r="M17" i="9"/>
  <c r="R13" i="9" s="1"/>
  <c r="M15" i="9"/>
  <c r="M16" i="9"/>
  <c r="M18" i="9"/>
  <c r="M20" i="9"/>
  <c r="M22" i="9"/>
  <c r="R14" i="9"/>
  <c r="R12" i="9"/>
  <c r="M11" i="9"/>
  <c r="M10" i="9"/>
  <c r="M9" i="9"/>
  <c r="M8" i="9"/>
  <c r="M7" i="9"/>
  <c r="M6" i="9"/>
  <c r="R6" i="9" s="1"/>
  <c r="M5" i="9"/>
  <c r="M4" i="9"/>
  <c r="S14" i="9"/>
  <c r="T12" i="9"/>
  <c r="S8" i="9"/>
  <c r="S7" i="9"/>
  <c r="S6" i="9"/>
  <c r="S5" i="9"/>
  <c r="R8" i="9"/>
  <c r="R7" i="9"/>
  <c r="R5" i="9"/>
  <c r="W13" i="8"/>
  <c r="W14" i="8"/>
  <c r="W15" i="8"/>
  <c r="W12" i="8"/>
  <c r="V13" i="8"/>
  <c r="V14" i="8"/>
  <c r="V15" i="8"/>
  <c r="V12" i="8"/>
  <c r="U13" i="8"/>
  <c r="U14" i="8"/>
  <c r="U15" i="8"/>
  <c r="U12" i="8"/>
  <c r="W6" i="8"/>
  <c r="W7" i="8"/>
  <c r="W8" i="8"/>
  <c r="W5" i="8"/>
  <c r="V6" i="8"/>
  <c r="V7" i="8"/>
  <c r="V8" i="8"/>
  <c r="V5" i="8"/>
  <c r="U6" i="8"/>
  <c r="U7" i="8"/>
  <c r="U8" i="8"/>
  <c r="U5" i="8"/>
  <c r="R38" i="8"/>
  <c r="R39" i="8"/>
  <c r="R40" i="8"/>
  <c r="R41" i="8"/>
  <c r="R37" i="8"/>
  <c r="R27" i="8"/>
  <c r="R28" i="8"/>
  <c r="R29" i="8"/>
  <c r="R30" i="8"/>
  <c r="R26" i="8"/>
  <c r="P38" i="8"/>
  <c r="P39" i="8"/>
  <c r="P40" i="8"/>
  <c r="P41" i="8"/>
  <c r="P37" i="8"/>
  <c r="P27" i="8"/>
  <c r="P28" i="8"/>
  <c r="P29" i="8"/>
  <c r="P30" i="8"/>
  <c r="P26" i="8"/>
  <c r="P16" i="8"/>
  <c r="P17" i="8"/>
  <c r="P18" i="8"/>
  <c r="P19" i="8"/>
  <c r="P15" i="8"/>
  <c r="P5" i="8"/>
  <c r="P6" i="8"/>
  <c r="P7" i="8"/>
  <c r="P8" i="8"/>
  <c r="P4" i="8"/>
  <c r="T15" i="7"/>
  <c r="T13" i="7"/>
  <c r="T14" i="7"/>
  <c r="T7" i="7"/>
  <c r="M38" i="7"/>
  <c r="M39" i="7"/>
  <c r="M40" i="7"/>
  <c r="O40" i="7" s="1"/>
  <c r="M41" i="7"/>
  <c r="M42" i="7"/>
  <c r="M43" i="7"/>
  <c r="M44" i="7"/>
  <c r="O44" i="7" s="1"/>
  <c r="M37" i="7"/>
  <c r="M27" i="7"/>
  <c r="O27" i="7" s="1"/>
  <c r="M28" i="7"/>
  <c r="M29" i="7"/>
  <c r="M30" i="7"/>
  <c r="M31" i="7"/>
  <c r="O31" i="7" s="1"/>
  <c r="M32" i="7"/>
  <c r="S8" i="7" s="1"/>
  <c r="M33" i="7"/>
  <c r="M26" i="7"/>
  <c r="O26" i="7" s="1"/>
  <c r="T5" i="7" s="1"/>
  <c r="M16" i="7"/>
  <c r="M17" i="7"/>
  <c r="R13" i="7" s="1"/>
  <c r="M18" i="7"/>
  <c r="M19" i="7"/>
  <c r="M20" i="7"/>
  <c r="M21" i="7"/>
  <c r="M22" i="7"/>
  <c r="M15" i="7"/>
  <c r="R12" i="7" s="1"/>
  <c r="M5" i="7"/>
  <c r="M6" i="7"/>
  <c r="M7" i="7"/>
  <c r="M8" i="7"/>
  <c r="R7" i="7" s="1"/>
  <c r="M9" i="7"/>
  <c r="M10" i="7"/>
  <c r="M11" i="7"/>
  <c r="M4" i="7"/>
  <c r="O43" i="7"/>
  <c r="O42" i="7"/>
  <c r="O41" i="7"/>
  <c r="O39" i="7"/>
  <c r="O38" i="7"/>
  <c r="O37" i="7"/>
  <c r="T12" i="7" s="1"/>
  <c r="O33" i="7"/>
  <c r="O32" i="7"/>
  <c r="T8" i="7" s="1"/>
  <c r="O30" i="7"/>
  <c r="O29" i="7"/>
  <c r="O28" i="7"/>
  <c r="T6" i="7" s="1"/>
  <c r="S15" i="7"/>
  <c r="R15" i="7"/>
  <c r="S14" i="7"/>
  <c r="R14" i="7"/>
  <c r="S13" i="7"/>
  <c r="S12" i="7"/>
  <c r="R8" i="7"/>
  <c r="S7" i="7"/>
  <c r="S6" i="7"/>
  <c r="R6" i="7"/>
  <c r="S5" i="7"/>
  <c r="R5" i="7"/>
  <c r="O38" i="6"/>
  <c r="O39" i="6"/>
  <c r="O40" i="6"/>
  <c r="O41" i="6"/>
  <c r="O42" i="6"/>
  <c r="O43" i="6"/>
  <c r="O44" i="6"/>
  <c r="O37" i="6"/>
  <c r="O27" i="6"/>
  <c r="O28" i="6"/>
  <c r="O29" i="6"/>
  <c r="O30" i="6"/>
  <c r="O31" i="6"/>
  <c r="O32" i="6"/>
  <c r="O33" i="6"/>
  <c r="O26" i="6"/>
  <c r="M38" i="6"/>
  <c r="M39" i="6"/>
  <c r="M40" i="6"/>
  <c r="M41" i="6"/>
  <c r="M42" i="6"/>
  <c r="M43" i="6"/>
  <c r="M44" i="6"/>
  <c r="M27" i="6"/>
  <c r="M28" i="6"/>
  <c r="S6" i="6" s="1"/>
  <c r="M29" i="6"/>
  <c r="M30" i="6"/>
  <c r="M31" i="6"/>
  <c r="M32" i="6"/>
  <c r="S8" i="6" s="1"/>
  <c r="M33" i="6"/>
  <c r="M16" i="6"/>
  <c r="M17" i="6"/>
  <c r="M18" i="6"/>
  <c r="M19" i="6"/>
  <c r="M20" i="6"/>
  <c r="M21" i="6"/>
  <c r="R15" i="6" s="1"/>
  <c r="M22" i="6"/>
  <c r="M5" i="6"/>
  <c r="M6" i="6"/>
  <c r="M7" i="6"/>
  <c r="M8" i="6"/>
  <c r="M9" i="6"/>
  <c r="M10" i="6"/>
  <c r="M11" i="6"/>
  <c r="M37" i="6"/>
  <c r="M26" i="6"/>
  <c r="S15" i="6"/>
  <c r="M15" i="6"/>
  <c r="S14" i="6"/>
  <c r="R14" i="6"/>
  <c r="R12" i="6"/>
  <c r="R8" i="6"/>
  <c r="R7" i="6"/>
  <c r="S7" i="6"/>
  <c r="R6" i="6"/>
  <c r="S5" i="6"/>
  <c r="M4" i="6"/>
  <c r="T15" i="5"/>
  <c r="T14" i="5"/>
  <c r="T13" i="5"/>
  <c r="T12" i="5"/>
  <c r="S15" i="5"/>
  <c r="S14" i="5"/>
  <c r="S13" i="5"/>
  <c r="S12" i="5"/>
  <c r="R15" i="5"/>
  <c r="R14" i="5"/>
  <c r="R13" i="5"/>
  <c r="R12" i="5"/>
  <c r="T8" i="5"/>
  <c r="T7" i="5"/>
  <c r="T6" i="5"/>
  <c r="T5" i="5"/>
  <c r="S8" i="5"/>
  <c r="S7" i="5"/>
  <c r="S6" i="5"/>
  <c r="S5" i="5"/>
  <c r="R8" i="5"/>
  <c r="R7" i="5"/>
  <c r="R6" i="5"/>
  <c r="R5" i="5"/>
  <c r="O38" i="5"/>
  <c r="O39" i="5"/>
  <c r="O40" i="5"/>
  <c r="O41" i="5"/>
  <c r="O42" i="5"/>
  <c r="O43" i="5"/>
  <c r="O44" i="5"/>
  <c r="O37" i="5"/>
  <c r="M44" i="5"/>
  <c r="M43" i="5"/>
  <c r="M42" i="5"/>
  <c r="M41" i="5"/>
  <c r="M40" i="5"/>
  <c r="M39" i="5"/>
  <c r="M38" i="5"/>
  <c r="M37" i="5"/>
  <c r="M33" i="5"/>
  <c r="M32" i="5"/>
  <c r="M31" i="5"/>
  <c r="M30" i="5"/>
  <c r="M29" i="5"/>
  <c r="M28" i="5"/>
  <c r="M27" i="5"/>
  <c r="M26" i="5"/>
  <c r="M22" i="5"/>
  <c r="M21" i="5"/>
  <c r="M20" i="5"/>
  <c r="M19" i="5"/>
  <c r="M18" i="5"/>
  <c r="M17" i="5"/>
  <c r="M16" i="5"/>
  <c r="M15" i="5"/>
  <c r="M23" i="5"/>
  <c r="M11" i="5"/>
  <c r="M10" i="5"/>
  <c r="M9" i="5"/>
  <c r="M8" i="5"/>
  <c r="M7" i="5"/>
  <c r="M6" i="5"/>
  <c r="M5" i="5"/>
  <c r="M4" i="5"/>
  <c r="M12" i="5" s="1"/>
  <c r="S12" i="9" l="1"/>
  <c r="T5" i="9"/>
  <c r="T6" i="9"/>
  <c r="T7" i="9"/>
  <c r="T8" i="9"/>
  <c r="T14" i="9"/>
  <c r="T15" i="9"/>
  <c r="T14" i="6"/>
  <c r="T7" i="6"/>
  <c r="T8" i="6"/>
  <c r="T15" i="6"/>
  <c r="T13" i="6"/>
  <c r="R13" i="6"/>
  <c r="S13" i="6"/>
  <c r="R5" i="6"/>
  <c r="S12" i="6"/>
  <c r="O45" i="5"/>
  <c r="O32" i="5"/>
  <c r="O31" i="5"/>
  <c r="M45" i="5"/>
  <c r="M34" i="5"/>
  <c r="T6" i="6" l="1"/>
  <c r="T12" i="6"/>
  <c r="T5" i="6"/>
  <c r="O27" i="5"/>
  <c r="O28" i="5"/>
  <c r="O30" i="5"/>
  <c r="O33" i="5"/>
  <c r="O26" i="5"/>
  <c r="O29" i="5"/>
  <c r="O34" i="5" l="1"/>
  <c r="I2" i="4" l="1"/>
  <c r="E27" i="2" l="1"/>
  <c r="E26" i="2"/>
  <c r="D27" i="2"/>
  <c r="D26" i="2"/>
  <c r="O22" i="2" l="1"/>
  <c r="D22" i="2"/>
  <c r="O20" i="2"/>
  <c r="D20" i="2"/>
  <c r="O22" i="1" l="1"/>
  <c r="D22" i="1"/>
  <c r="O20" i="1" l="1"/>
  <c r="D20" i="1"/>
</calcChain>
</file>

<file path=xl/sharedStrings.xml><?xml version="1.0" encoding="utf-8"?>
<sst xmlns="http://schemas.openxmlformats.org/spreadsheetml/2006/main" count="1042" uniqueCount="140">
  <si>
    <t>Story</t>
  </si>
  <si>
    <t>Point</t>
  </si>
  <si>
    <t>Load</t>
  </si>
  <si>
    <t>FX</t>
  </si>
  <si>
    <t>FY</t>
  </si>
  <si>
    <t>FZ</t>
  </si>
  <si>
    <t>MX</t>
  </si>
  <si>
    <t>MY</t>
  </si>
  <si>
    <t>MZ</t>
  </si>
  <si>
    <t>BASE</t>
  </si>
  <si>
    <t>DBEX</t>
  </si>
  <si>
    <t>DBEY</t>
  </si>
  <si>
    <t>SPECX</t>
  </si>
  <si>
    <t>SPECY</t>
  </si>
  <si>
    <t>Base Shear (kgf)</t>
    <phoneticPr fontId="1" type="noConversion"/>
  </si>
  <si>
    <t>Static</t>
    <phoneticPr fontId="1" type="noConversion"/>
  </si>
  <si>
    <t>Dynamic</t>
    <phoneticPr fontId="1" type="noConversion"/>
  </si>
  <si>
    <t>β</t>
    <phoneticPr fontId="1" type="noConversion"/>
  </si>
  <si>
    <t>Longitudinal direction</t>
    <phoneticPr fontId="1" type="noConversion"/>
  </si>
  <si>
    <t>Transverse direction</t>
    <phoneticPr fontId="1" type="noConversion"/>
  </si>
  <si>
    <t>1/β</t>
    <phoneticPr fontId="1" type="noConversion"/>
  </si>
  <si>
    <t>Direction</t>
    <phoneticPr fontId="1" type="noConversion"/>
  </si>
  <si>
    <t>COMB2</t>
  </si>
  <si>
    <t>COMB3</t>
  </si>
  <si>
    <t>COMB4</t>
  </si>
  <si>
    <t>COMB5</t>
  </si>
  <si>
    <t>COMB6</t>
  </si>
  <si>
    <t>COMB7</t>
  </si>
  <si>
    <t>COMB8</t>
  </si>
  <si>
    <t>COMB9</t>
  </si>
  <si>
    <t>COMB10</t>
  </si>
  <si>
    <t>Define combination</t>
    <phoneticPr fontId="1" type="noConversion"/>
  </si>
  <si>
    <t>COMB1</t>
    <phoneticPr fontId="1" type="noConversion"/>
  </si>
  <si>
    <t>1.4DEAD+1.4SELFWEIGHT</t>
  </si>
  <si>
    <t>1.2DEAD+1.2SELFWEIGHT+1.6LIVE</t>
  </si>
  <si>
    <t>1.2DEAD+1.2SELFWEIGHT+0.5LIVE+1.0EQX</t>
  </si>
  <si>
    <t>1.2DEAD+1.2SELFWEIGHT+0.5LIVE+1.0EQY</t>
  </si>
  <si>
    <t>1.2DEAD+1.2SELFWEIGHT+0.5LIVE-1.0EQX</t>
  </si>
  <si>
    <t>1.2DEAD+1.2SELFWEIGHT+0.5LIVE-1.0EQY</t>
  </si>
  <si>
    <t>1.2DEAD+1.2SELFWEIGHT+0.5LIVE+1/βSPECX</t>
  </si>
  <si>
    <t>1.2DEAD+1.2SELFWEIGHT+0.5LIVE+1/βSPECY</t>
  </si>
  <si>
    <t>1.2DEAD+1.2SELFWEIGHT+0.5LIVE-1/βSPECX</t>
  </si>
  <si>
    <t>1.2DEAD+1.2SELFWEIGHT+0.5LIVE-1/βSPECY</t>
  </si>
  <si>
    <t>CASE</t>
    <phoneticPr fontId="1" type="noConversion"/>
  </si>
  <si>
    <t>Group</t>
  </si>
  <si>
    <t>SelfMass</t>
  </si>
  <si>
    <t>SelfWeight</t>
  </si>
  <si>
    <t>TotalMassX</t>
  </si>
  <si>
    <t>TotalMassY</t>
  </si>
  <si>
    <t>TotalMassZ</t>
  </si>
  <si>
    <t>ALL</t>
  </si>
  <si>
    <t>1F</t>
  </si>
  <si>
    <t>4F</t>
  </si>
  <si>
    <t>3F</t>
  </si>
  <si>
    <t>2F</t>
  </si>
  <si>
    <t>Total structure weight (kgf)</t>
  </si>
  <si>
    <t>Average structure weight (kgf/m2)</t>
  </si>
  <si>
    <t>lateral force</t>
    <phoneticPr fontId="1" type="noConversion"/>
  </si>
  <si>
    <t>EQX</t>
  </si>
  <si>
    <t>EQX</t>
    <phoneticPr fontId="1" type="noConversion"/>
  </si>
  <si>
    <t>Loc</t>
  </si>
  <si>
    <t>P</t>
  </si>
  <si>
    <t>VX</t>
  </si>
  <si>
    <t>VY</t>
  </si>
  <si>
    <t>T</t>
  </si>
  <si>
    <t>STORY4</t>
  </si>
  <si>
    <t>Top</t>
  </si>
  <si>
    <t>Bottom</t>
  </si>
  <si>
    <t>STORY3</t>
  </si>
  <si>
    <t>STORY2</t>
  </si>
  <si>
    <t>STORY1</t>
  </si>
  <si>
    <t>EQY</t>
  </si>
  <si>
    <t>EQY</t>
    <phoneticPr fontId="1" type="noConversion"/>
  </si>
  <si>
    <t>SPECX</t>
    <phoneticPr fontId="1" type="noConversion"/>
  </si>
  <si>
    <t>SPECY</t>
    <phoneticPr fontId="1" type="noConversion"/>
  </si>
  <si>
    <t>before scaling</t>
    <phoneticPr fontId="1" type="noConversion"/>
  </si>
  <si>
    <t>after scaling</t>
    <phoneticPr fontId="1" type="noConversion"/>
  </si>
  <si>
    <t>Longitudinal Direction Lateral Force(kgf)</t>
    <phoneticPr fontId="1" type="noConversion"/>
  </si>
  <si>
    <t>Story</t>
    <phoneticPr fontId="1" type="noConversion"/>
  </si>
  <si>
    <t>SPECX(Before Scaling)</t>
    <phoneticPr fontId="1" type="noConversion"/>
  </si>
  <si>
    <t>SPECX(After Scaling)</t>
    <phoneticPr fontId="1" type="noConversion"/>
  </si>
  <si>
    <t>RF</t>
    <phoneticPr fontId="1" type="noConversion"/>
  </si>
  <si>
    <t>3F</t>
    <phoneticPr fontId="1" type="noConversion"/>
  </si>
  <si>
    <t>2F</t>
    <phoneticPr fontId="1" type="noConversion"/>
  </si>
  <si>
    <t>SPECY(Before Scaling)</t>
    <phoneticPr fontId="1" type="noConversion"/>
  </si>
  <si>
    <t>SPECY(After Scaling)</t>
    <phoneticPr fontId="1" type="noConversion"/>
  </si>
  <si>
    <t>Story Shear</t>
    <phoneticPr fontId="1" type="noConversion"/>
  </si>
  <si>
    <t>Longitudinal Direction Story Shear(kgf)</t>
    <phoneticPr fontId="1" type="noConversion"/>
  </si>
  <si>
    <t>4F</t>
    <phoneticPr fontId="1" type="noConversion"/>
  </si>
  <si>
    <t>Transverse Direction Lateral Force(kgf)</t>
    <phoneticPr fontId="1" type="noConversion"/>
  </si>
  <si>
    <t>Transverse Direction Story Shear(kgf)</t>
    <phoneticPr fontId="1" type="noConversion"/>
  </si>
  <si>
    <t>Transverse Direction Overturning Moment(kgf-m)</t>
    <phoneticPr fontId="1" type="noConversion"/>
  </si>
  <si>
    <t>Longitudinal Direction Overturning Moment(kgf-m)</t>
    <phoneticPr fontId="1" type="noConversion"/>
  </si>
  <si>
    <t>Overturning Moment</t>
  </si>
  <si>
    <t>Lateral Displacement</t>
    <phoneticPr fontId="1" type="noConversion"/>
  </si>
  <si>
    <t>Diaphragm</t>
  </si>
  <si>
    <t>UX</t>
  </si>
  <si>
    <t>UY</t>
  </si>
  <si>
    <t>UZ</t>
  </si>
  <si>
    <t>RX</t>
  </si>
  <si>
    <t>RY</t>
  </si>
  <si>
    <t>RZ</t>
  </si>
  <si>
    <t>X</t>
  </si>
  <si>
    <t>Y</t>
  </si>
  <si>
    <t>Z</t>
  </si>
  <si>
    <t>D1</t>
  </si>
  <si>
    <t>Longitudinal Direction Lateral Displacement(m)</t>
    <phoneticPr fontId="1" type="noConversion"/>
  </si>
  <si>
    <t>Transverse Direction Lateral Displacement(m)</t>
    <phoneticPr fontId="1" type="noConversion"/>
  </si>
  <si>
    <t>Inter-Story Drift</t>
  </si>
  <si>
    <t>Item</t>
  </si>
  <si>
    <t>DriftX</t>
  </si>
  <si>
    <t>DriftY</t>
  </si>
  <si>
    <t>Max Drift X</t>
  </si>
  <si>
    <t>Max Drift Y</t>
  </si>
  <si>
    <t>Longitudinal Direction Inter-Story Drift(rad)</t>
    <phoneticPr fontId="1" type="noConversion"/>
  </si>
  <si>
    <t>Transverse Direction Inter-Story Drift(rad)</t>
    <phoneticPr fontId="1" type="noConversion"/>
  </si>
  <si>
    <t>Type</t>
    <phoneticPr fontId="1" type="noConversion"/>
  </si>
  <si>
    <t>Section</t>
    <phoneticPr fontId="1" type="noConversion"/>
  </si>
  <si>
    <t>number</t>
    <phoneticPr fontId="1" type="noConversion"/>
  </si>
  <si>
    <t>Total weight(kgf)</t>
    <phoneticPr fontId="1" type="noConversion"/>
  </si>
  <si>
    <t>Average weight(kgf/m2)</t>
    <phoneticPr fontId="1" type="noConversion"/>
  </si>
  <si>
    <t>Gravity Beam</t>
    <phoneticPr fontId="1" type="noConversion"/>
  </si>
  <si>
    <t>Gravity Girder</t>
    <phoneticPr fontId="1" type="noConversion"/>
  </si>
  <si>
    <t>H350×350×12×19</t>
    <phoneticPr fontId="1" type="noConversion"/>
  </si>
  <si>
    <t>H600×400×19×40</t>
  </si>
  <si>
    <t>COMPOSITE</t>
  </si>
  <si>
    <t>GRAVITYDIRDER</t>
  </si>
  <si>
    <t>section</t>
    <phoneticPr fontId="1" type="noConversion"/>
  </si>
  <si>
    <t>3F-4F</t>
    <phoneticPr fontId="1" type="noConversion"/>
  </si>
  <si>
    <t>1F-2F</t>
    <phoneticPr fontId="1" type="noConversion"/>
  </si>
  <si>
    <t>average</t>
    <phoneticPr fontId="1" type="noConversion"/>
  </si>
  <si>
    <t>Sum</t>
    <phoneticPr fontId="1" type="noConversion"/>
  </si>
  <si>
    <t>H400×408×21×21</t>
  </si>
  <si>
    <t>H450×400×25×40</t>
  </si>
  <si>
    <t>GRAVITYCOLUMN</t>
  </si>
  <si>
    <t>GRAVITYCOLUMN12</t>
  </si>
  <si>
    <t>GRAVITYCOLUMN34</t>
  </si>
  <si>
    <t>Type</t>
    <phoneticPr fontId="1" type="noConversion"/>
  </si>
  <si>
    <t>Lateral Load Resisting System</t>
    <phoneticPr fontId="1" type="noConversion"/>
  </si>
  <si>
    <t>Gravity Column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</si>
</sst>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"/>
    <numFmt numFmtId="177" formatCode="0.000"/>
    <numFmt numFmtId="178" formatCode="0.0000"/>
    <numFmt numFmtId="179" formatCode="0.000000"/>
  </numFmts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>
      <alignment vertical="center"/>
    </xf>
    <xf numFmtId="178" fontId="3" fillId="0" borderId="1" xfId="0" applyNumberFormat="1" applyFont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readingOrder="1"/>
    </xf>
    <xf numFmtId="0" fontId="6" fillId="0" borderId="1" xfId="0" applyFont="1" applyBorder="1" applyAlignment="1">
      <alignment horizontal="center" vertical="center" readingOrder="1"/>
    </xf>
    <xf numFmtId="0" fontId="3" fillId="0" borderId="1" xfId="0" applyFont="1" applyFill="1" applyBorder="1" applyAlignment="1">
      <alignment horizontal="center" vertical="center"/>
    </xf>
  </cellXfs>
  <cellStyles count="2">
    <cellStyle name="20% - 輔色1" xfId="1" builtinId="30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Longitudinal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Direction Lateral Force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5944735345581801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EQX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'Lateral Force'!$M$4:$M$11</c:f>
              <c:numCache>
                <c:formatCode>General</c:formatCode>
                <c:ptCount val="8"/>
                <c:pt idx="0">
                  <c:v>245167.4</c:v>
                </c:pt>
                <c:pt idx="1">
                  <c:v>245167.4</c:v>
                </c:pt>
                <c:pt idx="2">
                  <c:v>195301.9</c:v>
                </c:pt>
                <c:pt idx="3">
                  <c:v>195301.9</c:v>
                </c:pt>
                <c:pt idx="4">
                  <c:v>130201.29999999999</c:v>
                </c:pt>
                <c:pt idx="5">
                  <c:v>130201.29999999999</c:v>
                </c:pt>
                <c:pt idx="6">
                  <c:v>65100.650000000023</c:v>
                </c:pt>
                <c:pt idx="7">
                  <c:v>65100.650000000023</c:v>
                </c:pt>
              </c:numCache>
            </c:numRef>
          </c:xVal>
          <c:yVal>
            <c:numRef>
              <c:f>'Lateral Force'!$L$4:$L$11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SPECX(before scaling)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'Lateral Force'!$M$26:$M$33</c:f>
              <c:numCache>
                <c:formatCode>General</c:formatCode>
                <c:ptCount val="8"/>
                <c:pt idx="0">
                  <c:v>163061.04999999999</c:v>
                </c:pt>
                <c:pt idx="1">
                  <c:v>163061.04999999999</c:v>
                </c:pt>
                <c:pt idx="2">
                  <c:v>112972.94</c:v>
                </c:pt>
                <c:pt idx="3">
                  <c:v>112972.94</c:v>
                </c:pt>
                <c:pt idx="4">
                  <c:v>76280.06</c:v>
                </c:pt>
                <c:pt idx="5">
                  <c:v>76280.06</c:v>
                </c:pt>
                <c:pt idx="6">
                  <c:v>37863.540000000037</c:v>
                </c:pt>
                <c:pt idx="7">
                  <c:v>37863.540000000037</c:v>
                </c:pt>
              </c:numCache>
            </c:numRef>
          </c:xVal>
          <c:yVal>
            <c:numRef>
              <c:f>'Lateral Force'!$L$26:$L$33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SPECX(after scaling)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'Lateral Force'!$O$37:$O$44</c:f>
              <c:numCache>
                <c:formatCode>General</c:formatCode>
                <c:ptCount val="8"/>
                <c:pt idx="0">
                  <c:v>295583.2804530249</c:v>
                </c:pt>
                <c:pt idx="1">
                  <c:v>295583.2804530249</c:v>
                </c:pt>
                <c:pt idx="2">
                  <c:v>223799.7582364057</c:v>
                </c:pt>
                <c:pt idx="3">
                  <c:v>223799.7582364057</c:v>
                </c:pt>
                <c:pt idx="4">
                  <c:v>149478.62556292512</c:v>
                </c:pt>
                <c:pt idx="5">
                  <c:v>149478.62556292512</c:v>
                </c:pt>
                <c:pt idx="6">
                  <c:v>69974.005747644507</c:v>
                </c:pt>
                <c:pt idx="7">
                  <c:v>69974.005747644507</c:v>
                </c:pt>
              </c:numCache>
            </c:numRef>
          </c:xVal>
          <c:yVal>
            <c:numRef>
              <c:f>'Lateral Force'!$N$37:$N$44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98432"/>
        <c:axId val="271998992"/>
      </c:scatterChart>
      <c:valAx>
        <c:axId val="271998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Lateral Force(kgf)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1998992"/>
        <c:crosses val="autoZero"/>
        <c:crossBetween val="midCat"/>
      </c:valAx>
      <c:valAx>
        <c:axId val="2719989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Story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19984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5734908136481"/>
          <c:y val="0.2765383493729951"/>
          <c:w val="0.2213759842519685"/>
          <c:h val="0.40104330708661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Transverse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Direction Inter-Story Drift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5944735345581801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EQY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'Inter-Story Drift'!$M$15:$M$22</c:f>
              <c:numCache>
                <c:formatCode>General</c:formatCode>
                <c:ptCount val="8"/>
                <c:pt idx="0">
                  <c:v>1.3990000000000001E-3</c:v>
                </c:pt>
                <c:pt idx="1">
                  <c:v>1.3990000000000001E-3</c:v>
                </c:pt>
                <c:pt idx="2">
                  <c:v>1.864E-3</c:v>
                </c:pt>
                <c:pt idx="3">
                  <c:v>1.864E-3</c:v>
                </c:pt>
                <c:pt idx="4">
                  <c:v>1.9220000000000001E-3</c:v>
                </c:pt>
                <c:pt idx="5">
                  <c:v>1.9220000000000001E-3</c:v>
                </c:pt>
                <c:pt idx="6">
                  <c:v>1.3339999999999999E-3</c:v>
                </c:pt>
                <c:pt idx="7">
                  <c:v>1.3339999999999999E-3</c:v>
                </c:pt>
              </c:numCache>
            </c:numRef>
          </c:xVal>
          <c:yVal>
            <c:numRef>
              <c:f>'Inter-Story Drift'!$L$15:$L$22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SPECY(before scaling)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'Inter-Story Drift'!$M$37:$M$44</c:f>
              <c:numCache>
                <c:formatCode>General</c:formatCode>
                <c:ptCount val="8"/>
                <c:pt idx="0">
                  <c:v>9.8700000000000003E-4</c:v>
                </c:pt>
                <c:pt idx="1">
                  <c:v>9.8700000000000003E-4</c:v>
                </c:pt>
                <c:pt idx="2">
                  <c:v>1.302E-3</c:v>
                </c:pt>
                <c:pt idx="3">
                  <c:v>1.302E-3</c:v>
                </c:pt>
                <c:pt idx="4">
                  <c:v>1.338E-3</c:v>
                </c:pt>
                <c:pt idx="5">
                  <c:v>1.338E-3</c:v>
                </c:pt>
                <c:pt idx="6">
                  <c:v>9.2599999999999996E-4</c:v>
                </c:pt>
                <c:pt idx="7">
                  <c:v>9.2599999999999996E-4</c:v>
                </c:pt>
              </c:numCache>
            </c:numRef>
          </c:xVal>
          <c:yVal>
            <c:numRef>
              <c:f>'Inter-Story Drift'!$L$37:$L$44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SPECY(after scaling)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'Inter-Story Drift'!$O$37:$O$44</c:f>
              <c:numCache>
                <c:formatCode>General</c:formatCode>
                <c:ptCount val="8"/>
                <c:pt idx="0">
                  <c:v>1.4228863796540683E-3</c:v>
                </c:pt>
                <c:pt idx="1">
                  <c:v>1.4228863796540683E-3</c:v>
                </c:pt>
                <c:pt idx="2">
                  <c:v>1.8769990540117496E-3</c:v>
                </c:pt>
                <c:pt idx="3">
                  <c:v>1.8769990540117496E-3</c:v>
                </c:pt>
                <c:pt idx="4">
                  <c:v>1.9288976453669133E-3</c:v>
                </c:pt>
                <c:pt idx="5">
                  <c:v>1.9288976453669133E-3</c:v>
                </c:pt>
                <c:pt idx="6">
                  <c:v>1.3349470998578188E-3</c:v>
                </c:pt>
                <c:pt idx="7">
                  <c:v>1.3349470998578188E-3</c:v>
                </c:pt>
              </c:numCache>
            </c:numRef>
          </c:xVal>
          <c:yVal>
            <c:numRef>
              <c:f>'Inter-Story Drift'!$N$37:$N$44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55600"/>
        <c:axId val="350656160"/>
      </c:scatterChart>
      <c:valAx>
        <c:axId val="35065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Inter-Story Drift(rad)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0656160"/>
        <c:crosses val="autoZero"/>
        <c:crossBetween val="midCat"/>
      </c:valAx>
      <c:valAx>
        <c:axId val="35065616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Story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065560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5734908136481"/>
          <c:y val="0.2765383493729951"/>
          <c:w val="0.2213759842519685"/>
          <c:h val="0.40104330708661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Transverse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Direction Lateral Force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5944735345581801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EQY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'Lateral Force'!$M$15:$M$22</c:f>
              <c:numCache>
                <c:formatCode>General</c:formatCode>
                <c:ptCount val="8"/>
                <c:pt idx="0">
                  <c:v>284911.3</c:v>
                </c:pt>
                <c:pt idx="1">
                  <c:v>284911.3</c:v>
                </c:pt>
                <c:pt idx="2">
                  <c:v>226962.2</c:v>
                </c:pt>
                <c:pt idx="3">
                  <c:v>226962.2</c:v>
                </c:pt>
                <c:pt idx="4">
                  <c:v>151308.09999999998</c:v>
                </c:pt>
                <c:pt idx="5">
                  <c:v>151308.09999999998</c:v>
                </c:pt>
                <c:pt idx="6">
                  <c:v>75654.070000000065</c:v>
                </c:pt>
                <c:pt idx="7">
                  <c:v>75654.070000000065</c:v>
                </c:pt>
              </c:numCache>
            </c:numRef>
          </c:xVal>
          <c:yVal>
            <c:numRef>
              <c:f>'Lateral Force'!$L$15:$L$22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SPECY(before scaling)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'Lateral Force'!$M$37:$M$44</c:f>
              <c:numCache>
                <c:formatCode>General</c:formatCode>
                <c:ptCount val="8"/>
                <c:pt idx="0">
                  <c:v>205034.43</c:v>
                </c:pt>
                <c:pt idx="1">
                  <c:v>205034.43</c:v>
                </c:pt>
                <c:pt idx="2">
                  <c:v>155241.03999999998</c:v>
                </c:pt>
                <c:pt idx="3">
                  <c:v>155241.03999999998</c:v>
                </c:pt>
                <c:pt idx="4">
                  <c:v>103687.41000000003</c:v>
                </c:pt>
                <c:pt idx="5">
                  <c:v>103687.41000000003</c:v>
                </c:pt>
                <c:pt idx="6">
                  <c:v>48538.200000000012</c:v>
                </c:pt>
                <c:pt idx="7">
                  <c:v>48538.200000000012</c:v>
                </c:pt>
              </c:numCache>
            </c:numRef>
          </c:xVal>
          <c:yVal>
            <c:numRef>
              <c:f>'Lateral Force'!$L$37:$L$44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SPECY(after scaling)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'Lateral Force'!$O$37:$O$44</c:f>
              <c:numCache>
                <c:formatCode>General</c:formatCode>
                <c:ptCount val="8"/>
                <c:pt idx="0">
                  <c:v>295583.2804530249</c:v>
                </c:pt>
                <c:pt idx="1">
                  <c:v>295583.2804530249</c:v>
                </c:pt>
                <c:pt idx="2">
                  <c:v>223799.7582364057</c:v>
                </c:pt>
                <c:pt idx="3">
                  <c:v>223799.7582364057</c:v>
                </c:pt>
                <c:pt idx="4">
                  <c:v>149478.62556292512</c:v>
                </c:pt>
                <c:pt idx="5">
                  <c:v>149478.62556292512</c:v>
                </c:pt>
                <c:pt idx="6">
                  <c:v>69974.005747644507</c:v>
                </c:pt>
                <c:pt idx="7">
                  <c:v>69974.005747644507</c:v>
                </c:pt>
              </c:numCache>
            </c:numRef>
          </c:xVal>
          <c:yVal>
            <c:numRef>
              <c:f>'Lateral Force'!$N$37:$N$44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968832"/>
        <c:axId val="271817792"/>
      </c:scatterChart>
      <c:valAx>
        <c:axId val="27196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Lateral Force(kgf)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1817792"/>
        <c:crosses val="autoZero"/>
        <c:crossBetween val="midCat"/>
      </c:valAx>
      <c:valAx>
        <c:axId val="27181779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Story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19688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5734908136481"/>
          <c:y val="0.2765383493729951"/>
          <c:w val="0.2213759842519685"/>
          <c:h val="0.40104330708661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Longitudinal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Direction Story Shear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5944735345581801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EQX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'Story Shear'!$M$4:$M$11</c:f>
              <c:numCache>
                <c:formatCode>General</c:formatCode>
                <c:ptCount val="8"/>
                <c:pt idx="0">
                  <c:v>245167.4</c:v>
                </c:pt>
                <c:pt idx="1">
                  <c:v>245167.4</c:v>
                </c:pt>
                <c:pt idx="2">
                  <c:v>440469.3</c:v>
                </c:pt>
                <c:pt idx="3">
                  <c:v>440469.3</c:v>
                </c:pt>
                <c:pt idx="4">
                  <c:v>570670.6</c:v>
                </c:pt>
                <c:pt idx="5">
                  <c:v>570670.6</c:v>
                </c:pt>
                <c:pt idx="6">
                  <c:v>635771.25</c:v>
                </c:pt>
                <c:pt idx="7">
                  <c:v>635771.25</c:v>
                </c:pt>
              </c:numCache>
            </c:numRef>
          </c:xVal>
          <c:yVal>
            <c:numRef>
              <c:f>'Story Shear'!$L$4:$L$11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SPECX(before scaling)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'Story Shear'!$M$26:$M$33</c:f>
              <c:numCache>
                <c:formatCode>General</c:formatCode>
                <c:ptCount val="8"/>
                <c:pt idx="0">
                  <c:v>163061.04999999999</c:v>
                </c:pt>
                <c:pt idx="1">
                  <c:v>163061.04999999999</c:v>
                </c:pt>
                <c:pt idx="2">
                  <c:v>276033.99</c:v>
                </c:pt>
                <c:pt idx="3">
                  <c:v>276033.99</c:v>
                </c:pt>
                <c:pt idx="4">
                  <c:v>352314.05</c:v>
                </c:pt>
                <c:pt idx="5">
                  <c:v>352314.05</c:v>
                </c:pt>
                <c:pt idx="6">
                  <c:v>390177.59</c:v>
                </c:pt>
                <c:pt idx="7">
                  <c:v>390177.59</c:v>
                </c:pt>
              </c:numCache>
            </c:numRef>
          </c:xVal>
          <c:yVal>
            <c:numRef>
              <c:f>'Story Shear'!$L$26:$L$33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SPECX(after scaling)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'Story Shear'!$O$26:$O$33</c:f>
              <c:numCache>
                <c:formatCode>General</c:formatCode>
                <c:ptCount val="8"/>
                <c:pt idx="0">
                  <c:v>265698.31338804594</c:v>
                </c:pt>
                <c:pt idx="1">
                  <c:v>265698.31338804594</c:v>
                </c:pt>
                <c:pt idx="2">
                  <c:v>449781.02116215206</c:v>
                </c:pt>
                <c:pt idx="3">
                  <c:v>449781.02116215206</c:v>
                </c:pt>
                <c:pt idx="4">
                  <c:v>574074.85642899806</c:v>
                </c:pt>
                <c:pt idx="5">
                  <c:v>574074.85642899806</c:v>
                </c:pt>
                <c:pt idx="6">
                  <c:v>635771.25</c:v>
                </c:pt>
                <c:pt idx="7">
                  <c:v>635771.25</c:v>
                </c:pt>
              </c:numCache>
            </c:numRef>
          </c:xVal>
          <c:yVal>
            <c:numRef>
              <c:f>'Story Shear'!$N$26:$N$33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101056"/>
        <c:axId val="202101616"/>
      </c:scatterChart>
      <c:valAx>
        <c:axId val="202101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Story</a:t>
                </a:r>
                <a:r>
                  <a:rPr lang="en-US" altLang="zh-TW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Shear</a:t>
                </a: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(kgf)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2101616"/>
        <c:crosses val="autoZero"/>
        <c:crossBetween val="midCat"/>
      </c:valAx>
      <c:valAx>
        <c:axId val="20210161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Story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21010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5734908136481"/>
          <c:y val="0.2765383493729951"/>
          <c:w val="0.2213759842519685"/>
          <c:h val="0.40104330708661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Transverse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Direction Story Shear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5944735345581801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EQY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'Story Shear'!$M$15:$M$22</c:f>
              <c:numCache>
                <c:formatCode>General</c:formatCode>
                <c:ptCount val="8"/>
                <c:pt idx="0">
                  <c:v>284911.3</c:v>
                </c:pt>
                <c:pt idx="1">
                  <c:v>284911.3</c:v>
                </c:pt>
                <c:pt idx="2">
                  <c:v>511873.5</c:v>
                </c:pt>
                <c:pt idx="3">
                  <c:v>511873.5</c:v>
                </c:pt>
                <c:pt idx="4">
                  <c:v>663181.6</c:v>
                </c:pt>
                <c:pt idx="5">
                  <c:v>663181.6</c:v>
                </c:pt>
                <c:pt idx="6">
                  <c:v>738835.67</c:v>
                </c:pt>
                <c:pt idx="7">
                  <c:v>738835.67</c:v>
                </c:pt>
              </c:numCache>
            </c:numRef>
          </c:xVal>
          <c:yVal>
            <c:numRef>
              <c:f>'Story Shear'!$L$15:$L$22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SPECY(before scaling)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'Story Shear'!$M$37:$M$44</c:f>
              <c:numCache>
                <c:formatCode>General</c:formatCode>
                <c:ptCount val="8"/>
                <c:pt idx="0">
                  <c:v>205034.43</c:v>
                </c:pt>
                <c:pt idx="1">
                  <c:v>205034.43</c:v>
                </c:pt>
                <c:pt idx="2">
                  <c:v>360275.47</c:v>
                </c:pt>
                <c:pt idx="3">
                  <c:v>360275.47</c:v>
                </c:pt>
                <c:pt idx="4">
                  <c:v>463962.88</c:v>
                </c:pt>
                <c:pt idx="5">
                  <c:v>463962.88</c:v>
                </c:pt>
                <c:pt idx="6">
                  <c:v>512501.08</c:v>
                </c:pt>
                <c:pt idx="7">
                  <c:v>512501.08</c:v>
                </c:pt>
              </c:numCache>
            </c:numRef>
          </c:xVal>
          <c:yVal>
            <c:numRef>
              <c:f>'Story Shear'!$L$37:$L$44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SPECY(after scaling)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'Story Shear'!$O$37:$O$44</c:f>
              <c:numCache>
                <c:formatCode>General</c:formatCode>
                <c:ptCount val="8"/>
                <c:pt idx="0">
                  <c:v>295583.28045302478</c:v>
                </c:pt>
                <c:pt idx="1">
                  <c:v>295583.28045302478</c:v>
                </c:pt>
                <c:pt idx="2">
                  <c:v>519383.03868943045</c:v>
                </c:pt>
                <c:pt idx="3">
                  <c:v>519383.03868943045</c:v>
                </c:pt>
                <c:pt idx="4">
                  <c:v>668861.66425235558</c:v>
                </c:pt>
                <c:pt idx="5">
                  <c:v>668861.66425235558</c:v>
                </c:pt>
                <c:pt idx="6">
                  <c:v>738835.67</c:v>
                </c:pt>
                <c:pt idx="7">
                  <c:v>738835.67</c:v>
                </c:pt>
              </c:numCache>
            </c:numRef>
          </c:xVal>
          <c:yVal>
            <c:numRef>
              <c:f>'Story Shear'!$N$37:$N$44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588480"/>
        <c:axId val="271589040"/>
      </c:scatterChart>
      <c:valAx>
        <c:axId val="271588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Story</a:t>
                </a:r>
                <a:r>
                  <a:rPr lang="en-US" altLang="zh-TW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Shear</a:t>
                </a: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(kgf)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1589040"/>
        <c:crosses val="autoZero"/>
        <c:crossBetween val="midCat"/>
      </c:valAx>
      <c:valAx>
        <c:axId val="27158904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Story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1588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5734908136481"/>
          <c:y val="0.2765383493729951"/>
          <c:w val="0.2213759842519685"/>
          <c:h val="0.40104330708661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Longitudinal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Direction Overturning Moment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5944735345581801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EQX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'Overturning Moment'!$M$4:$M$11</c:f>
              <c:numCache>
                <c:formatCode>General</c:formatCode>
                <c:ptCount val="8"/>
                <c:pt idx="0">
                  <c:v>0</c:v>
                </c:pt>
                <c:pt idx="1">
                  <c:v>931636.12</c:v>
                </c:pt>
                <c:pt idx="2">
                  <c:v>931636.12</c:v>
                </c:pt>
                <c:pt idx="3">
                  <c:v>2605419.46</c:v>
                </c:pt>
                <c:pt idx="4">
                  <c:v>2605419.46</c:v>
                </c:pt>
                <c:pt idx="5">
                  <c:v>4773967.74</c:v>
                </c:pt>
                <c:pt idx="6">
                  <c:v>4773967.74</c:v>
                </c:pt>
                <c:pt idx="7">
                  <c:v>7189898.4900000002</c:v>
                </c:pt>
              </c:numCache>
            </c:numRef>
          </c:xVal>
          <c:yVal>
            <c:numRef>
              <c:f>'Overturning Moment'!$L$4:$L$11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SPECX(before scaling)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'Overturning Moment'!$M$26:$M$33</c:f>
              <c:numCache>
                <c:formatCode>General</c:formatCode>
                <c:ptCount val="8"/>
                <c:pt idx="0">
                  <c:v>0</c:v>
                </c:pt>
                <c:pt idx="1">
                  <c:v>619631.99100000004</c:v>
                </c:pt>
                <c:pt idx="2">
                  <c:v>619631.99100000004</c:v>
                </c:pt>
                <c:pt idx="3">
                  <c:v>1645631.1270000001</c:v>
                </c:pt>
                <c:pt idx="4">
                  <c:v>1645631.1270000001</c:v>
                </c:pt>
                <c:pt idx="5">
                  <c:v>2939472.86</c:v>
                </c:pt>
                <c:pt idx="6">
                  <c:v>2939472.86</c:v>
                </c:pt>
                <c:pt idx="7">
                  <c:v>4370824.2319999998</c:v>
                </c:pt>
              </c:numCache>
            </c:numRef>
          </c:xVal>
          <c:yVal>
            <c:numRef>
              <c:f>'Overturning Moment'!$L$26:$L$33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SPECX(after scaling)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'Overturning Moment'!$O$26:$O$33</c:f>
              <c:numCache>
                <c:formatCode>General</c:formatCode>
                <c:ptCount val="8"/>
                <c:pt idx="0">
                  <c:v>0</c:v>
                </c:pt>
                <c:pt idx="1">
                  <c:v>1009653.5925040153</c:v>
                </c:pt>
                <c:pt idx="2">
                  <c:v>1009653.5925040153</c:v>
                </c:pt>
                <c:pt idx="3">
                  <c:v>2681458.3550318684</c:v>
                </c:pt>
                <c:pt idx="4">
                  <c:v>2681458.3550318684</c:v>
                </c:pt>
                <c:pt idx="5">
                  <c:v>4789696.7494808575</c:v>
                </c:pt>
                <c:pt idx="6">
                  <c:v>4789696.7494808575</c:v>
                </c:pt>
                <c:pt idx="7">
                  <c:v>7121998.9479891183</c:v>
                </c:pt>
              </c:numCache>
            </c:numRef>
          </c:xVal>
          <c:yVal>
            <c:numRef>
              <c:f>'Overturning Moment'!$N$26:$N$33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01632"/>
        <c:axId val="355797472"/>
      </c:scatterChart>
      <c:valAx>
        <c:axId val="356901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Overturning Moment(kgf-m)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5797472"/>
        <c:crosses val="autoZero"/>
        <c:crossBetween val="midCat"/>
      </c:valAx>
      <c:valAx>
        <c:axId val="355797472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Story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690163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5734908136481"/>
          <c:y val="0.2765383493729951"/>
          <c:w val="0.2213759842519685"/>
          <c:h val="0.40104330708661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Transverse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Direction Overturning Moment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5944735345581801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EQY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'Overturning Moment'!$M$15:$M$22</c:f>
              <c:numCache>
                <c:formatCode>General</c:formatCode>
                <c:ptCount val="8"/>
                <c:pt idx="0">
                  <c:v>0</c:v>
                </c:pt>
                <c:pt idx="1">
                  <c:v>1082662.94</c:v>
                </c:pt>
                <c:pt idx="2">
                  <c:v>1082662.94</c:v>
                </c:pt>
                <c:pt idx="3">
                  <c:v>3027782.24</c:v>
                </c:pt>
                <c:pt idx="4">
                  <c:v>3027782.24</c:v>
                </c:pt>
                <c:pt idx="5">
                  <c:v>5547872.3200000003</c:v>
                </c:pt>
                <c:pt idx="6">
                  <c:v>5547872.3200000003</c:v>
                </c:pt>
                <c:pt idx="7">
                  <c:v>8355447.8660000004</c:v>
                </c:pt>
              </c:numCache>
            </c:numRef>
          </c:xVal>
          <c:yVal>
            <c:numRef>
              <c:f>'Overturning Moment'!$L$15:$L$22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SPECY(before scaling)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'Overturning Moment'!$M$37:$M$44</c:f>
              <c:numCache>
                <c:formatCode>General</c:formatCode>
                <c:ptCount val="8"/>
                <c:pt idx="0">
                  <c:v>0</c:v>
                </c:pt>
                <c:pt idx="1">
                  <c:v>779130.821</c:v>
                </c:pt>
                <c:pt idx="2">
                  <c:v>779130.821</c:v>
                </c:pt>
                <c:pt idx="3">
                  <c:v>2132258.125</c:v>
                </c:pt>
                <c:pt idx="4">
                  <c:v>2132258.125</c:v>
                </c:pt>
                <c:pt idx="5">
                  <c:v>3863416.1039999998</c:v>
                </c:pt>
                <c:pt idx="6">
                  <c:v>3863416.1039999998</c:v>
                </c:pt>
                <c:pt idx="7">
                  <c:v>5774753.9309999999</c:v>
                </c:pt>
              </c:numCache>
            </c:numRef>
          </c:xVal>
          <c:yVal>
            <c:numRef>
              <c:f>'Overturning Moment'!$L$37:$L$44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SPECY(after scaling)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'Overturning Moment'!$O$37:$O$44</c:f>
              <c:numCache>
                <c:formatCode>General</c:formatCode>
                <c:ptCount val="8"/>
                <c:pt idx="0">
                  <c:v>0</c:v>
                </c:pt>
                <c:pt idx="1">
                  <c:v>1123216.4469803362</c:v>
                </c:pt>
                <c:pt idx="2">
                  <c:v>1123216.4469803362</c:v>
                </c:pt>
                <c:pt idx="3">
                  <c:v>3073922.0303639532</c:v>
                </c:pt>
                <c:pt idx="4">
                  <c:v>3073922.0303639532</c:v>
                </c:pt>
                <c:pt idx="5">
                  <c:v>5569607.0449015051</c:v>
                </c:pt>
                <c:pt idx="6">
                  <c:v>5569607.0449015051</c:v>
                </c:pt>
                <c:pt idx="7">
                  <c:v>8325044.2900442649</c:v>
                </c:pt>
              </c:numCache>
            </c:numRef>
          </c:xVal>
          <c:yVal>
            <c:numRef>
              <c:f>'Overturning Moment'!$N$37:$N$44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492208"/>
        <c:axId val="361492768"/>
      </c:scatterChart>
      <c:valAx>
        <c:axId val="361492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Overturning Moment(kgf-m)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61492768"/>
        <c:crosses val="autoZero"/>
        <c:crossBetween val="midCat"/>
      </c:valAx>
      <c:valAx>
        <c:axId val="36149276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Story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6149220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5734908136481"/>
          <c:y val="0.2765383493729951"/>
          <c:w val="0.2213759842519685"/>
          <c:h val="0.40104330708661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Transverse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Direction Lateral Displacement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5944735345581801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EQY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'Lateral Displacement'!$P$15:$P$19</c:f>
              <c:numCache>
                <c:formatCode>General</c:formatCode>
                <c:ptCount val="5"/>
                <c:pt idx="0">
                  <c:v>2.4299999999999999E-2</c:v>
                </c:pt>
                <c:pt idx="1">
                  <c:v>1.9199999999999998E-2</c:v>
                </c:pt>
                <c:pt idx="2">
                  <c:v>1.24E-2</c:v>
                </c:pt>
                <c:pt idx="3">
                  <c:v>5.1000000000000004E-3</c:v>
                </c:pt>
                <c:pt idx="4">
                  <c:v>0</c:v>
                </c:pt>
              </c:numCache>
            </c:numRef>
          </c:xVal>
          <c:yVal>
            <c:numRef>
              <c:f>'Lateral Displacement'!$O$15:$O$19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SPECY(before scaling)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'Lateral Displacement'!$P$37:$P$41</c:f>
              <c:numCache>
                <c:formatCode>General</c:formatCode>
                <c:ptCount val="5"/>
                <c:pt idx="0">
                  <c:v>1.6799999999999999E-2</c:v>
                </c:pt>
                <c:pt idx="1">
                  <c:v>1.3299999999999999E-2</c:v>
                </c:pt>
                <c:pt idx="2">
                  <c:v>8.6E-3</c:v>
                </c:pt>
                <c:pt idx="3">
                  <c:v>3.5000000000000001E-3</c:v>
                </c:pt>
                <c:pt idx="4">
                  <c:v>0</c:v>
                </c:pt>
              </c:numCache>
            </c:numRef>
          </c:xVal>
          <c:yVal>
            <c:numRef>
              <c:f>'Lateral Displacement'!$O$37:$O$41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SPECY(after scaling)</c:v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'Lateral Displacement'!$R$37:$R$41</c:f>
              <c:numCache>
                <c:formatCode>0.0000</c:formatCode>
                <c:ptCount val="5"/>
                <c:pt idx="0">
                  <c:v>2.4219342632409671E-2</c:v>
                </c:pt>
                <c:pt idx="1">
                  <c:v>1.9173646250657657E-2</c:v>
                </c:pt>
                <c:pt idx="2">
                  <c:v>1.2397996823733524E-2</c:v>
                </c:pt>
                <c:pt idx="3">
                  <c:v>5.0456963817520151E-3</c:v>
                </c:pt>
                <c:pt idx="4" formatCode="General">
                  <c:v>0</c:v>
                </c:pt>
              </c:numCache>
            </c:numRef>
          </c:xVal>
          <c:yVal>
            <c:numRef>
              <c:f>'Lateral Displacement'!$Q$37:$Q$41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74048"/>
        <c:axId val="360874608"/>
      </c:scatterChart>
      <c:valAx>
        <c:axId val="36087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Lateral Displacement(m)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60874608"/>
        <c:crosses val="autoZero"/>
        <c:crossBetween val="midCat"/>
      </c:valAx>
      <c:valAx>
        <c:axId val="36087460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Story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6087404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5734908136481"/>
          <c:y val="0.2765383493729951"/>
          <c:w val="0.2213759842519685"/>
          <c:h val="0.40104330708661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Longitudinal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Direction </a:t>
            </a:r>
            <a:r>
              <a:rPr lang="en-US" altLang="zh-TW" sz="1400" b="0" i="0" u="none" strike="noStrike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Lateral Displacement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5944735345581801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EQX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'Lateral Displacement'!$P$4:$P$8</c:f>
              <c:numCache>
                <c:formatCode>General</c:formatCode>
                <c:ptCount val="5"/>
                <c:pt idx="0">
                  <c:v>4.4299999999999999E-2</c:v>
                </c:pt>
                <c:pt idx="1">
                  <c:v>3.4799999999999998E-2</c:v>
                </c:pt>
                <c:pt idx="2">
                  <c:v>2.1899999999999999E-2</c:v>
                </c:pt>
                <c:pt idx="3">
                  <c:v>8.3999999999999995E-3</c:v>
                </c:pt>
                <c:pt idx="4">
                  <c:v>0</c:v>
                </c:pt>
              </c:numCache>
            </c:numRef>
          </c:xVal>
          <c:yVal>
            <c:numRef>
              <c:f>'Lateral Displacement'!$O$4:$O$8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SPECX(before scaling)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'Lateral Displacement'!$P$26:$P$30</c:f>
              <c:numCache>
                <c:formatCode>General</c:formatCode>
                <c:ptCount val="5"/>
                <c:pt idx="0">
                  <c:v>2.7E-2</c:v>
                </c:pt>
                <c:pt idx="1">
                  <c:v>2.12E-2</c:v>
                </c:pt>
                <c:pt idx="2">
                  <c:v>1.34E-2</c:v>
                </c:pt>
                <c:pt idx="3">
                  <c:v>5.1000000000000004E-3</c:v>
                </c:pt>
                <c:pt idx="4">
                  <c:v>0</c:v>
                </c:pt>
              </c:numCache>
            </c:numRef>
          </c:xVal>
          <c:yVal>
            <c:numRef>
              <c:f>'Lateral Displacement'!$O$26:$O$30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SPECX(after scaling)</c:v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'Lateral Displacement'!$R$26:$R$30</c:f>
              <c:numCache>
                <c:formatCode>0.0000</c:formatCode>
                <c:ptCount val="5"/>
                <c:pt idx="0">
                  <c:v>4.3994899220121786E-2</c:v>
                </c:pt>
                <c:pt idx="1">
                  <c:v>3.4544143091354888E-2</c:v>
                </c:pt>
                <c:pt idx="2">
                  <c:v>2.1834505538875257E-2</c:v>
                </c:pt>
                <c:pt idx="3">
                  <c:v>8.3101476304674494E-3</c:v>
                </c:pt>
                <c:pt idx="4" formatCode="General">
                  <c:v>0</c:v>
                </c:pt>
              </c:numCache>
            </c:numRef>
          </c:xVal>
          <c:yVal>
            <c:numRef>
              <c:f>'Lateral Displacement'!$Q$26:$Q$30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1488"/>
        <c:axId val="362062048"/>
      </c:scatterChart>
      <c:valAx>
        <c:axId val="36206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 sz="1000" b="0" i="0" baseline="0">
                    <a:effectLst/>
                  </a:rPr>
                  <a:t>Lateral Displacement(m)</a:t>
                </a:r>
                <a:endParaRPr lang="zh-TW" altLang="zh-TW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62062048"/>
        <c:crosses val="autoZero"/>
        <c:crossBetween val="midCat"/>
      </c:valAx>
      <c:valAx>
        <c:axId val="36206204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Story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62061488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5734908136481"/>
          <c:y val="0.2765383493729951"/>
          <c:w val="0.2213759842519685"/>
          <c:h val="0.40104330708661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Longitudinal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Direction Inter-Story Drift</a:t>
            </a:r>
            <a:endParaRPr lang="zh-TW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281714785651793"/>
          <c:y val="0.17171296296296296"/>
          <c:w val="0.59447353455818019"/>
          <c:h val="0.62271617089530473"/>
        </c:manualLayout>
      </c:layout>
      <c:scatterChart>
        <c:scatterStyle val="lineMarker"/>
        <c:varyColors val="0"/>
        <c:ser>
          <c:idx val="0"/>
          <c:order val="0"/>
          <c:tx>
            <c:v>EQX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'Inter-Story Drift'!$M$4:$M$11</c:f>
              <c:numCache>
                <c:formatCode>General</c:formatCode>
                <c:ptCount val="8"/>
                <c:pt idx="0">
                  <c:v>2.5010000000000002E-3</c:v>
                </c:pt>
                <c:pt idx="1">
                  <c:v>2.5010000000000002E-3</c:v>
                </c:pt>
                <c:pt idx="2">
                  <c:v>3.372E-3</c:v>
                </c:pt>
                <c:pt idx="3">
                  <c:v>3.372E-3</c:v>
                </c:pt>
                <c:pt idx="4">
                  <c:v>3.5720000000000001E-3</c:v>
                </c:pt>
                <c:pt idx="5">
                  <c:v>3.5720000000000001E-3</c:v>
                </c:pt>
                <c:pt idx="6">
                  <c:v>2.2030000000000001E-3</c:v>
                </c:pt>
                <c:pt idx="7">
                  <c:v>2.2030000000000001E-3</c:v>
                </c:pt>
              </c:numCache>
            </c:numRef>
          </c:xVal>
          <c:yVal>
            <c:numRef>
              <c:f>'Inter-Story Drift'!$L$4:$L$11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SPECX(before scaling)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'Inter-Story Drift'!$M$26:$M$33</c:f>
              <c:numCache>
                <c:formatCode>General</c:formatCode>
                <c:ptCount val="8"/>
                <c:pt idx="0">
                  <c:v>1.5740000000000001E-3</c:v>
                </c:pt>
                <c:pt idx="1">
                  <c:v>1.5740000000000001E-3</c:v>
                </c:pt>
                <c:pt idx="2">
                  <c:v>2.081E-3</c:v>
                </c:pt>
                <c:pt idx="3">
                  <c:v>2.081E-3</c:v>
                </c:pt>
                <c:pt idx="4">
                  <c:v>2.1849999999999999E-3</c:v>
                </c:pt>
                <c:pt idx="5">
                  <c:v>2.1849999999999999E-3</c:v>
                </c:pt>
                <c:pt idx="6">
                  <c:v>1.346E-3</c:v>
                </c:pt>
                <c:pt idx="7">
                  <c:v>1.346E-3</c:v>
                </c:pt>
              </c:numCache>
            </c:numRef>
          </c:xVal>
          <c:yVal>
            <c:numRef>
              <c:f>'Inter-Story Drift'!$L$26:$L$33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v>SPECX(after scaling)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'Inter-Story Drift'!$O$26:$O$33</c:f>
              <c:numCache>
                <c:formatCode>General</c:formatCode>
                <c:ptCount val="8"/>
                <c:pt idx="0">
                  <c:v>2.5647396804619146E-3</c:v>
                </c:pt>
                <c:pt idx="1">
                  <c:v>2.5647396804619146E-3</c:v>
                </c:pt>
                <c:pt idx="2">
                  <c:v>3.3908661213730906E-3</c:v>
                </c:pt>
                <c:pt idx="3">
                  <c:v>3.3908661213730906E-3</c:v>
                </c:pt>
                <c:pt idx="4">
                  <c:v>3.5603279554061516E-3</c:v>
                </c:pt>
                <c:pt idx="5">
                  <c:v>3.5603279554061516E-3</c:v>
                </c:pt>
                <c:pt idx="6">
                  <c:v>2.1932271981586638E-3</c:v>
                </c:pt>
                <c:pt idx="7">
                  <c:v>2.1932271981586638E-3</c:v>
                </c:pt>
              </c:numCache>
            </c:numRef>
          </c:xVal>
          <c:yVal>
            <c:numRef>
              <c:f>'Inter-Story Drift'!$N$26:$N$33</c:f>
              <c:numCache>
                <c:formatCode>General</c:formatCode>
                <c:ptCount val="8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651120"/>
        <c:axId val="350651680"/>
      </c:scatterChart>
      <c:valAx>
        <c:axId val="35065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Inter-Story Drift(rad)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0651680"/>
        <c:crosses val="autoZero"/>
        <c:crossBetween val="midCat"/>
      </c:valAx>
      <c:valAx>
        <c:axId val="35065168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TW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Story</a:t>
                </a:r>
                <a:endParaRPr lang="zh-TW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5065112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5734908136481"/>
          <c:y val="0.2765383493729951"/>
          <c:w val="0.2213759842519685"/>
          <c:h val="0.401043307086614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608542</xdr:colOff>
      <xdr:row>17</xdr:row>
      <xdr:rowOff>11641</xdr:rowOff>
    </xdr:from>
    <xdr:to>
      <xdr:col>22</xdr:col>
      <xdr:colOff>379942</xdr:colOff>
      <xdr:row>30</xdr:row>
      <xdr:rowOff>30691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666750</xdr:colOff>
      <xdr:row>28</xdr:row>
      <xdr:rowOff>47625</xdr:rowOff>
    </xdr:from>
    <xdr:to>
      <xdr:col>22</xdr:col>
      <xdr:colOff>438150</xdr:colOff>
      <xdr:row>41</xdr:row>
      <xdr:rowOff>66675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608542</xdr:colOff>
      <xdr:row>17</xdr:row>
      <xdr:rowOff>11641</xdr:rowOff>
    </xdr:from>
    <xdr:to>
      <xdr:col>22</xdr:col>
      <xdr:colOff>379942</xdr:colOff>
      <xdr:row>30</xdr:row>
      <xdr:rowOff>30691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647700</xdr:colOff>
      <xdr:row>35</xdr:row>
      <xdr:rowOff>95250</xdr:rowOff>
    </xdr:from>
    <xdr:to>
      <xdr:col>22</xdr:col>
      <xdr:colOff>419100</xdr:colOff>
      <xdr:row>48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608542</xdr:colOff>
      <xdr:row>17</xdr:row>
      <xdr:rowOff>11641</xdr:rowOff>
    </xdr:from>
    <xdr:to>
      <xdr:col>22</xdr:col>
      <xdr:colOff>379942</xdr:colOff>
      <xdr:row>30</xdr:row>
      <xdr:rowOff>30691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647700</xdr:colOff>
      <xdr:row>35</xdr:row>
      <xdr:rowOff>95250</xdr:rowOff>
    </xdr:from>
    <xdr:to>
      <xdr:col>22</xdr:col>
      <xdr:colOff>419100</xdr:colOff>
      <xdr:row>48</xdr:row>
      <xdr:rowOff>114300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647700</xdr:colOff>
      <xdr:row>35</xdr:row>
      <xdr:rowOff>95250</xdr:rowOff>
    </xdr:from>
    <xdr:to>
      <xdr:col>25</xdr:col>
      <xdr:colOff>419100</xdr:colOff>
      <xdr:row>48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676275</xdr:colOff>
      <xdr:row>19</xdr:row>
      <xdr:rowOff>190500</xdr:rowOff>
    </xdr:from>
    <xdr:to>
      <xdr:col>25</xdr:col>
      <xdr:colOff>447675</xdr:colOff>
      <xdr:row>33</xdr:row>
      <xdr:rowOff>9525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608542</xdr:colOff>
      <xdr:row>17</xdr:row>
      <xdr:rowOff>11641</xdr:rowOff>
    </xdr:from>
    <xdr:to>
      <xdr:col>22</xdr:col>
      <xdr:colOff>379942</xdr:colOff>
      <xdr:row>30</xdr:row>
      <xdr:rowOff>30691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647700</xdr:colOff>
      <xdr:row>35</xdr:row>
      <xdr:rowOff>95250</xdr:rowOff>
    </xdr:from>
    <xdr:to>
      <xdr:col>22</xdr:col>
      <xdr:colOff>419100</xdr:colOff>
      <xdr:row>48</xdr:row>
      <xdr:rowOff>114300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A7" workbookViewId="0">
      <selection activeCell="K25" sqref="K25"/>
    </sheetView>
  </sheetViews>
  <sheetFormatPr defaultRowHeight="16.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25">
      <c r="A2" t="s">
        <v>9</v>
      </c>
      <c r="B2">
        <v>1</v>
      </c>
      <c r="C2" t="s">
        <v>10</v>
      </c>
      <c r="D2">
        <v>45650.15</v>
      </c>
      <c r="E2">
        <v>0</v>
      </c>
      <c r="F2">
        <v>48343.34</v>
      </c>
      <c r="G2">
        <v>0</v>
      </c>
      <c r="H2">
        <v>165403.073</v>
      </c>
      <c r="I2">
        <v>0</v>
      </c>
      <c r="K2" t="s">
        <v>9</v>
      </c>
      <c r="L2">
        <v>1</v>
      </c>
      <c r="M2" t="s">
        <v>11</v>
      </c>
      <c r="N2">
        <v>227.38</v>
      </c>
      <c r="O2">
        <v>28965.66</v>
      </c>
      <c r="P2">
        <v>278.12</v>
      </c>
      <c r="Q2">
        <v>114209.15300000001</v>
      </c>
      <c r="R2">
        <v>829.625</v>
      </c>
      <c r="S2">
        <v>39.396999999999998</v>
      </c>
    </row>
    <row r="3" spans="1:19" x14ac:dyDescent="0.25">
      <c r="A3" t="s">
        <v>9</v>
      </c>
      <c r="B3">
        <v>2</v>
      </c>
      <c r="C3" t="s">
        <v>10</v>
      </c>
      <c r="D3">
        <v>34754.449999999997</v>
      </c>
      <c r="E3">
        <v>0</v>
      </c>
      <c r="F3">
        <v>6646.88</v>
      </c>
      <c r="G3">
        <v>0</v>
      </c>
      <c r="H3">
        <v>96105.451000000001</v>
      </c>
      <c r="I3">
        <v>0</v>
      </c>
      <c r="K3" t="s">
        <v>9</v>
      </c>
      <c r="L3">
        <v>2</v>
      </c>
      <c r="M3" t="s">
        <v>11</v>
      </c>
      <c r="N3">
        <v>173.23</v>
      </c>
      <c r="O3">
        <v>1553.6</v>
      </c>
      <c r="P3">
        <v>37.979999999999997</v>
      </c>
      <c r="Q3">
        <v>5730.5169999999998</v>
      </c>
      <c r="R3">
        <v>482.14100000000002</v>
      </c>
      <c r="S3">
        <v>9.5000000000000001E-2</v>
      </c>
    </row>
    <row r="4" spans="1:19" x14ac:dyDescent="0.25">
      <c r="A4" t="s">
        <v>9</v>
      </c>
      <c r="B4">
        <v>3</v>
      </c>
      <c r="C4" t="s">
        <v>10</v>
      </c>
      <c r="D4">
        <v>33925.81</v>
      </c>
      <c r="E4">
        <v>0</v>
      </c>
      <c r="F4">
        <v>0</v>
      </c>
      <c r="G4">
        <v>0</v>
      </c>
      <c r="H4">
        <v>95368.039000000004</v>
      </c>
      <c r="I4">
        <v>0</v>
      </c>
      <c r="K4" t="s">
        <v>9</v>
      </c>
      <c r="L4">
        <v>3</v>
      </c>
      <c r="M4" t="s">
        <v>11</v>
      </c>
      <c r="N4">
        <v>169.19</v>
      </c>
      <c r="O4">
        <v>1549.54</v>
      </c>
      <c r="P4">
        <v>0</v>
      </c>
      <c r="Q4">
        <v>5713.7969999999996</v>
      </c>
      <c r="R4">
        <v>478.54</v>
      </c>
      <c r="S4">
        <v>9.5000000000000001E-2</v>
      </c>
    </row>
    <row r="5" spans="1:19" x14ac:dyDescent="0.25">
      <c r="A5" t="s">
        <v>9</v>
      </c>
      <c r="B5">
        <v>4</v>
      </c>
      <c r="C5" t="s">
        <v>10</v>
      </c>
      <c r="D5">
        <v>34754.449999999997</v>
      </c>
      <c r="E5">
        <v>0</v>
      </c>
      <c r="F5">
        <v>6646.88</v>
      </c>
      <c r="G5">
        <v>0</v>
      </c>
      <c r="H5">
        <v>96105.451000000001</v>
      </c>
      <c r="I5">
        <v>0</v>
      </c>
      <c r="K5" t="s">
        <v>9</v>
      </c>
      <c r="L5">
        <v>4</v>
      </c>
      <c r="M5" t="s">
        <v>11</v>
      </c>
      <c r="N5">
        <v>173.23</v>
      </c>
      <c r="O5">
        <v>1545.83</v>
      </c>
      <c r="P5">
        <v>37.979999999999997</v>
      </c>
      <c r="Q5">
        <v>5697.5249999999996</v>
      </c>
      <c r="R5">
        <v>482.14100000000002</v>
      </c>
      <c r="S5">
        <v>9.5000000000000001E-2</v>
      </c>
    </row>
    <row r="6" spans="1:19" x14ac:dyDescent="0.25">
      <c r="A6" t="s">
        <v>9</v>
      </c>
      <c r="B6">
        <v>5</v>
      </c>
      <c r="C6" t="s">
        <v>10</v>
      </c>
      <c r="D6">
        <v>45650.15</v>
      </c>
      <c r="E6">
        <v>0</v>
      </c>
      <c r="F6">
        <v>48343.34</v>
      </c>
      <c r="G6">
        <v>0</v>
      </c>
      <c r="H6">
        <v>165403.073</v>
      </c>
      <c r="I6">
        <v>0</v>
      </c>
      <c r="K6" t="s">
        <v>9</v>
      </c>
      <c r="L6">
        <v>5</v>
      </c>
      <c r="M6" t="s">
        <v>11</v>
      </c>
      <c r="N6">
        <v>227.38</v>
      </c>
      <c r="O6">
        <v>28677.33</v>
      </c>
      <c r="P6">
        <v>278.12</v>
      </c>
      <c r="Q6">
        <v>112878.83500000001</v>
      </c>
      <c r="R6">
        <v>829.625</v>
      </c>
      <c r="S6">
        <v>39.396999999999998</v>
      </c>
    </row>
    <row r="7" spans="1:19" x14ac:dyDescent="0.25">
      <c r="A7" t="s">
        <v>9</v>
      </c>
      <c r="B7">
        <v>6</v>
      </c>
      <c r="C7" t="s">
        <v>10</v>
      </c>
      <c r="D7">
        <v>45650.15</v>
      </c>
      <c r="E7">
        <v>0</v>
      </c>
      <c r="F7">
        <v>48343.34</v>
      </c>
      <c r="G7">
        <v>0</v>
      </c>
      <c r="H7">
        <v>165403.073</v>
      </c>
      <c r="I7">
        <v>0</v>
      </c>
      <c r="K7" t="s">
        <v>9</v>
      </c>
      <c r="L7">
        <v>6</v>
      </c>
      <c r="M7" t="s">
        <v>11</v>
      </c>
      <c r="N7">
        <v>227.38</v>
      </c>
      <c r="O7">
        <v>28965.66</v>
      </c>
      <c r="P7">
        <v>278.12</v>
      </c>
      <c r="Q7">
        <v>114209.15300000001</v>
      </c>
      <c r="R7">
        <v>829.625</v>
      </c>
      <c r="S7">
        <v>39.396999999999998</v>
      </c>
    </row>
    <row r="8" spans="1:19" x14ac:dyDescent="0.25">
      <c r="A8" t="s">
        <v>9</v>
      </c>
      <c r="B8">
        <v>7</v>
      </c>
      <c r="C8" t="s">
        <v>10</v>
      </c>
      <c r="D8">
        <v>34754.449999999997</v>
      </c>
      <c r="E8">
        <v>0</v>
      </c>
      <c r="F8">
        <v>6646.88</v>
      </c>
      <c r="G8">
        <v>0</v>
      </c>
      <c r="H8">
        <v>96105.451000000001</v>
      </c>
      <c r="I8">
        <v>0</v>
      </c>
      <c r="K8" t="s">
        <v>9</v>
      </c>
      <c r="L8">
        <v>7</v>
      </c>
      <c r="M8" t="s">
        <v>11</v>
      </c>
      <c r="N8">
        <v>173.23</v>
      </c>
      <c r="O8">
        <v>1553.6</v>
      </c>
      <c r="P8">
        <v>37.979999999999997</v>
      </c>
      <c r="Q8">
        <v>5730.5169999999998</v>
      </c>
      <c r="R8">
        <v>482.14100000000002</v>
      </c>
      <c r="S8">
        <v>9.5000000000000001E-2</v>
      </c>
    </row>
    <row r="9" spans="1:19" x14ac:dyDescent="0.25">
      <c r="A9" t="s">
        <v>9</v>
      </c>
      <c r="B9">
        <v>8</v>
      </c>
      <c r="C9" t="s">
        <v>10</v>
      </c>
      <c r="D9">
        <v>33925.81</v>
      </c>
      <c r="E9">
        <v>0</v>
      </c>
      <c r="F9">
        <v>0</v>
      </c>
      <c r="G9">
        <v>0</v>
      </c>
      <c r="H9">
        <v>95368.039000000004</v>
      </c>
      <c r="I9">
        <v>0</v>
      </c>
      <c r="K9" t="s">
        <v>9</v>
      </c>
      <c r="L9">
        <v>8</v>
      </c>
      <c r="M9" t="s">
        <v>11</v>
      </c>
      <c r="N9">
        <v>169.19</v>
      </c>
      <c r="O9">
        <v>1549.54</v>
      </c>
      <c r="P9">
        <v>0</v>
      </c>
      <c r="Q9">
        <v>5713.7969999999996</v>
      </c>
      <c r="R9">
        <v>478.54</v>
      </c>
      <c r="S9">
        <v>9.5000000000000001E-2</v>
      </c>
    </row>
    <row r="10" spans="1:19" x14ac:dyDescent="0.25">
      <c r="A10" t="s">
        <v>9</v>
      </c>
      <c r="B10">
        <v>9</v>
      </c>
      <c r="C10" t="s">
        <v>10</v>
      </c>
      <c r="D10">
        <v>34754.449999999997</v>
      </c>
      <c r="E10">
        <v>0</v>
      </c>
      <c r="F10">
        <v>6646.88</v>
      </c>
      <c r="G10">
        <v>0</v>
      </c>
      <c r="H10">
        <v>96105.451000000001</v>
      </c>
      <c r="I10">
        <v>0</v>
      </c>
      <c r="K10" t="s">
        <v>9</v>
      </c>
      <c r="L10">
        <v>9</v>
      </c>
      <c r="M10" t="s">
        <v>11</v>
      </c>
      <c r="N10">
        <v>173.23</v>
      </c>
      <c r="O10">
        <v>1545.83</v>
      </c>
      <c r="P10">
        <v>37.979999999999997</v>
      </c>
      <c r="Q10">
        <v>5697.5249999999996</v>
      </c>
      <c r="R10">
        <v>482.14100000000002</v>
      </c>
      <c r="S10">
        <v>9.5000000000000001E-2</v>
      </c>
    </row>
    <row r="11" spans="1:19" x14ac:dyDescent="0.25">
      <c r="A11" t="s">
        <v>9</v>
      </c>
      <c r="B11">
        <v>10</v>
      </c>
      <c r="C11" t="s">
        <v>10</v>
      </c>
      <c r="D11">
        <v>45650.15</v>
      </c>
      <c r="E11">
        <v>0</v>
      </c>
      <c r="F11">
        <v>48343.34</v>
      </c>
      <c r="G11">
        <v>0</v>
      </c>
      <c r="H11">
        <v>165403.073</v>
      </c>
      <c r="I11">
        <v>0</v>
      </c>
      <c r="K11" t="s">
        <v>9</v>
      </c>
      <c r="L11">
        <v>10</v>
      </c>
      <c r="M11" t="s">
        <v>11</v>
      </c>
      <c r="N11">
        <v>227.38</v>
      </c>
      <c r="O11">
        <v>28677.33</v>
      </c>
      <c r="P11">
        <v>278.12</v>
      </c>
      <c r="Q11">
        <v>112878.83500000001</v>
      </c>
      <c r="R11">
        <v>829.625</v>
      </c>
      <c r="S11">
        <v>39.396999999999998</v>
      </c>
    </row>
    <row r="12" spans="1:19" x14ac:dyDescent="0.25">
      <c r="A12" t="s">
        <v>9</v>
      </c>
      <c r="B12">
        <v>170</v>
      </c>
      <c r="C12" t="s">
        <v>10</v>
      </c>
      <c r="D12">
        <v>1511.83</v>
      </c>
      <c r="E12">
        <v>0.01</v>
      </c>
      <c r="F12">
        <v>0.02</v>
      </c>
      <c r="G12">
        <v>1E-3</v>
      </c>
      <c r="H12">
        <v>6141.6750000000002</v>
      </c>
      <c r="I12">
        <v>0</v>
      </c>
      <c r="K12" t="s">
        <v>9</v>
      </c>
      <c r="L12">
        <v>170</v>
      </c>
      <c r="M12" t="s">
        <v>11</v>
      </c>
      <c r="N12">
        <v>2.04</v>
      </c>
      <c r="O12">
        <v>72100.740000000005</v>
      </c>
      <c r="P12">
        <v>208017.2</v>
      </c>
      <c r="Q12">
        <v>34327.730000000003</v>
      </c>
      <c r="R12">
        <v>8.375</v>
      </c>
      <c r="S12">
        <v>0.05</v>
      </c>
    </row>
    <row r="13" spans="1:19" x14ac:dyDescent="0.25">
      <c r="A13" t="s">
        <v>9</v>
      </c>
      <c r="B13">
        <v>171</v>
      </c>
      <c r="C13" t="s">
        <v>10</v>
      </c>
      <c r="D13">
        <v>1511.83</v>
      </c>
      <c r="E13">
        <v>0.01</v>
      </c>
      <c r="F13">
        <v>0.02</v>
      </c>
      <c r="G13">
        <v>1E-3</v>
      </c>
      <c r="H13">
        <v>6141.6750000000002</v>
      </c>
      <c r="I13">
        <v>0</v>
      </c>
      <c r="K13" t="s">
        <v>9</v>
      </c>
      <c r="L13">
        <v>171</v>
      </c>
      <c r="M13" t="s">
        <v>11</v>
      </c>
      <c r="N13">
        <v>2.04</v>
      </c>
      <c r="O13">
        <v>72100.740000000005</v>
      </c>
      <c r="P13">
        <v>208017.2</v>
      </c>
      <c r="Q13">
        <v>34327.730000000003</v>
      </c>
      <c r="R13">
        <v>8.375</v>
      </c>
      <c r="S13">
        <v>0.05</v>
      </c>
    </row>
    <row r="14" spans="1:19" x14ac:dyDescent="0.25">
      <c r="A14" t="s">
        <v>9</v>
      </c>
      <c r="B14">
        <v>172</v>
      </c>
      <c r="C14" t="s">
        <v>10</v>
      </c>
      <c r="D14">
        <v>2025.42</v>
      </c>
      <c r="E14">
        <v>0</v>
      </c>
      <c r="F14">
        <v>0</v>
      </c>
      <c r="G14">
        <v>0</v>
      </c>
      <c r="H14">
        <v>8231.75</v>
      </c>
      <c r="I14">
        <v>0</v>
      </c>
      <c r="K14" t="s">
        <v>9</v>
      </c>
      <c r="L14">
        <v>172</v>
      </c>
      <c r="M14" t="s">
        <v>11</v>
      </c>
      <c r="N14">
        <v>2.71</v>
      </c>
      <c r="O14">
        <v>33773.089999999997</v>
      </c>
      <c r="P14">
        <v>95253.119999999995</v>
      </c>
      <c r="Q14">
        <v>19824.149000000001</v>
      </c>
      <c r="R14">
        <v>11.194000000000001</v>
      </c>
      <c r="S14">
        <v>4.2999999999999997E-2</v>
      </c>
    </row>
    <row r="15" spans="1:19" x14ac:dyDescent="0.25">
      <c r="A15" t="s">
        <v>9</v>
      </c>
      <c r="B15">
        <v>173</v>
      </c>
      <c r="C15" t="s">
        <v>10</v>
      </c>
      <c r="D15">
        <v>2025.42</v>
      </c>
      <c r="E15">
        <v>0</v>
      </c>
      <c r="F15">
        <v>0</v>
      </c>
      <c r="G15">
        <v>0</v>
      </c>
      <c r="H15">
        <v>8231.75</v>
      </c>
      <c r="I15">
        <v>0</v>
      </c>
      <c r="K15" t="s">
        <v>9</v>
      </c>
      <c r="L15">
        <v>173</v>
      </c>
      <c r="M15" t="s">
        <v>11</v>
      </c>
      <c r="N15">
        <v>2.71</v>
      </c>
      <c r="O15">
        <v>33773.089999999997</v>
      </c>
      <c r="P15">
        <v>95253.119999999995</v>
      </c>
      <c r="Q15">
        <v>19824.149000000001</v>
      </c>
      <c r="R15">
        <v>11.193</v>
      </c>
      <c r="S15">
        <v>4.2999999999999997E-2</v>
      </c>
    </row>
    <row r="16" spans="1:19" x14ac:dyDescent="0.25">
      <c r="A16" t="s">
        <v>9</v>
      </c>
      <c r="B16">
        <v>174</v>
      </c>
      <c r="C16" t="s">
        <v>10</v>
      </c>
      <c r="D16">
        <v>2025.42</v>
      </c>
      <c r="E16">
        <v>0</v>
      </c>
      <c r="F16">
        <v>0</v>
      </c>
      <c r="G16">
        <v>0</v>
      </c>
      <c r="H16">
        <v>8231.75</v>
      </c>
      <c r="I16">
        <v>0</v>
      </c>
      <c r="K16" t="s">
        <v>9</v>
      </c>
      <c r="L16">
        <v>174</v>
      </c>
      <c r="M16" t="s">
        <v>11</v>
      </c>
      <c r="N16">
        <v>2.71</v>
      </c>
      <c r="O16">
        <v>33571.51</v>
      </c>
      <c r="P16">
        <v>94483.35</v>
      </c>
      <c r="Q16">
        <v>19708.971000000001</v>
      </c>
      <c r="R16">
        <v>11.194000000000001</v>
      </c>
      <c r="S16">
        <v>4.2999999999999997E-2</v>
      </c>
    </row>
    <row r="17" spans="1:19" x14ac:dyDescent="0.25">
      <c r="A17" t="s">
        <v>9</v>
      </c>
      <c r="B17">
        <v>175</v>
      </c>
      <c r="C17" t="s">
        <v>10</v>
      </c>
      <c r="D17">
        <v>2025.42</v>
      </c>
      <c r="E17">
        <v>0</v>
      </c>
      <c r="F17">
        <v>0</v>
      </c>
      <c r="G17">
        <v>0</v>
      </c>
      <c r="H17">
        <v>8231.75</v>
      </c>
      <c r="I17">
        <v>0</v>
      </c>
      <c r="K17" t="s">
        <v>9</v>
      </c>
      <c r="L17">
        <v>175</v>
      </c>
      <c r="M17" t="s">
        <v>11</v>
      </c>
      <c r="N17">
        <v>2.71</v>
      </c>
      <c r="O17">
        <v>33571.51</v>
      </c>
      <c r="P17">
        <v>94483.35</v>
      </c>
      <c r="Q17">
        <v>19708.971000000001</v>
      </c>
      <c r="R17">
        <v>11.193</v>
      </c>
      <c r="S17">
        <v>4.2999999999999997E-2</v>
      </c>
    </row>
    <row r="18" spans="1:19" x14ac:dyDescent="0.25">
      <c r="A18" t="s">
        <v>9</v>
      </c>
      <c r="B18">
        <v>176</v>
      </c>
      <c r="C18" t="s">
        <v>10</v>
      </c>
      <c r="D18">
        <v>2251.4299999999998</v>
      </c>
      <c r="E18">
        <v>0</v>
      </c>
      <c r="F18">
        <v>0.01</v>
      </c>
      <c r="G18">
        <v>0</v>
      </c>
      <c r="H18">
        <v>9146.2659999999996</v>
      </c>
      <c r="I18">
        <v>0</v>
      </c>
      <c r="K18" t="s">
        <v>9</v>
      </c>
      <c r="L18">
        <v>176</v>
      </c>
      <c r="M18" t="s">
        <v>11</v>
      </c>
      <c r="N18">
        <v>3.01</v>
      </c>
      <c r="O18">
        <v>71905.87</v>
      </c>
      <c r="P18">
        <v>206826.93</v>
      </c>
      <c r="Q18">
        <v>37715.921999999999</v>
      </c>
      <c r="R18">
        <v>12.446999999999999</v>
      </c>
      <c r="S18">
        <v>5.7000000000000002E-2</v>
      </c>
    </row>
    <row r="19" spans="1:19" x14ac:dyDescent="0.25">
      <c r="A19" t="s">
        <v>9</v>
      </c>
      <c r="B19">
        <v>177</v>
      </c>
      <c r="C19" t="s">
        <v>10</v>
      </c>
      <c r="D19">
        <v>2251.4299999999998</v>
      </c>
      <c r="E19">
        <v>0</v>
      </c>
      <c r="F19">
        <v>0.01</v>
      </c>
      <c r="G19">
        <v>0</v>
      </c>
      <c r="H19">
        <v>9146.2659999999996</v>
      </c>
      <c r="I19">
        <v>0</v>
      </c>
      <c r="K19" t="s">
        <v>9</v>
      </c>
      <c r="L19">
        <v>177</v>
      </c>
      <c r="M19" t="s">
        <v>11</v>
      </c>
      <c r="N19">
        <v>3.01</v>
      </c>
      <c r="O19">
        <v>71905.87</v>
      </c>
      <c r="P19">
        <v>206826.93</v>
      </c>
      <c r="Q19">
        <v>37715.921999999999</v>
      </c>
      <c r="R19">
        <v>12.446</v>
      </c>
      <c r="S19">
        <v>5.7000000000000002E-2</v>
      </c>
    </row>
    <row r="20" spans="1:19" x14ac:dyDescent="0.25">
      <c r="D20">
        <f>SUM(D2:D19)</f>
        <v>405098.22</v>
      </c>
      <c r="O20">
        <f>SUM(O2:O19)</f>
        <v>547286.34</v>
      </c>
    </row>
    <row r="21" spans="1:19" x14ac:dyDescent="0.25">
      <c r="D21">
        <v>635771.28960000013</v>
      </c>
      <c r="O21">
        <v>738835.77599999995</v>
      </c>
    </row>
    <row r="22" spans="1:19" x14ac:dyDescent="0.25">
      <c r="D22">
        <f>D21/D20</f>
        <v>1.5694250386980229</v>
      </c>
      <c r="O22">
        <f>O21/O20</f>
        <v>1.3499985693046896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abSelected="1" workbookViewId="0">
      <selection activeCell="E4" sqref="E4"/>
    </sheetView>
  </sheetViews>
  <sheetFormatPr defaultRowHeight="15.75" x14ac:dyDescent="0.25"/>
  <cols>
    <col min="1" max="1" width="17.75" style="8" bestFit="1" customWidth="1"/>
    <col min="2" max="2" width="16.875" style="8" bestFit="1" customWidth="1"/>
    <col min="3" max="3" width="11.625" style="8" bestFit="1" customWidth="1"/>
    <col min="4" max="4" width="14.875" style="8" bestFit="1" customWidth="1"/>
    <col min="5" max="5" width="20.75" style="8" bestFit="1" customWidth="1"/>
    <col min="6" max="16384" width="9" style="8"/>
  </cols>
  <sheetData>
    <row r="1" spans="1:6" x14ac:dyDescent="0.25">
      <c r="A1" s="2" t="s">
        <v>116</v>
      </c>
      <c r="B1" s="2" t="s">
        <v>117</v>
      </c>
      <c r="C1" s="2" t="s">
        <v>118</v>
      </c>
      <c r="D1" s="2" t="s">
        <v>119</v>
      </c>
      <c r="E1" s="2" t="s">
        <v>120</v>
      </c>
    </row>
    <row r="2" spans="1:6" x14ac:dyDescent="0.25">
      <c r="A2" s="2" t="s">
        <v>121</v>
      </c>
      <c r="B2" s="2" t="s">
        <v>123</v>
      </c>
      <c r="C2" s="2">
        <v>140</v>
      </c>
      <c r="D2" s="2">
        <v>140989.454</v>
      </c>
      <c r="E2" s="4">
        <f>D2/(33*36)/4</f>
        <v>29.669497895622897</v>
      </c>
    </row>
    <row r="3" spans="1:6" x14ac:dyDescent="0.25">
      <c r="A3" s="2" t="s">
        <v>122</v>
      </c>
      <c r="B3" s="2" t="s">
        <v>124</v>
      </c>
      <c r="C3" s="2">
        <v>32</v>
      </c>
      <c r="D3" s="2">
        <v>253159.946</v>
      </c>
      <c r="E3" s="4">
        <f>D3/(33*36)/4</f>
        <v>53.274399410774407</v>
      </c>
    </row>
    <row r="4" spans="1:6" x14ac:dyDescent="0.25">
      <c r="A4" s="17" t="s">
        <v>131</v>
      </c>
      <c r="B4" s="14"/>
      <c r="C4" s="2">
        <f>SUM(C2:C3)</f>
        <v>172</v>
      </c>
      <c r="D4" s="4">
        <f t="shared" ref="D4:E4" si="0">SUM(D2:D3)</f>
        <v>394149.4</v>
      </c>
      <c r="E4" s="4">
        <f t="shared" si="0"/>
        <v>82.943897306397304</v>
      </c>
    </row>
    <row r="7" spans="1:6" x14ac:dyDescent="0.25">
      <c r="A7" s="8" t="s">
        <v>44</v>
      </c>
      <c r="B7" s="8" t="s">
        <v>45</v>
      </c>
      <c r="C7" s="8" t="s">
        <v>46</v>
      </c>
      <c r="D7" s="8" t="s">
        <v>47</v>
      </c>
      <c r="E7" s="8" t="s">
        <v>48</v>
      </c>
      <c r="F7" s="8" t="s">
        <v>49</v>
      </c>
    </row>
    <row r="8" spans="1:6" x14ac:dyDescent="0.25">
      <c r="A8" s="8" t="s">
        <v>50</v>
      </c>
      <c r="B8" s="8">
        <v>178362.0491</v>
      </c>
      <c r="C8" s="8">
        <v>1750502.03</v>
      </c>
      <c r="D8" s="8">
        <v>494809.75910000002</v>
      </c>
      <c r="E8" s="8">
        <v>494809.75910000002</v>
      </c>
      <c r="F8" s="8">
        <v>0</v>
      </c>
    </row>
    <row r="9" spans="1:6" x14ac:dyDescent="0.25">
      <c r="A9" s="8" t="s">
        <v>125</v>
      </c>
      <c r="B9" s="8">
        <v>30348.142100000001</v>
      </c>
      <c r="C9" s="8">
        <v>297853.70199999999</v>
      </c>
      <c r="D9" s="8">
        <v>30348.142100000001</v>
      </c>
      <c r="E9" s="8">
        <v>30348.142100000001</v>
      </c>
      <c r="F9" s="8">
        <v>0</v>
      </c>
    </row>
    <row r="10" spans="1:6" x14ac:dyDescent="0.25">
      <c r="A10" s="8" t="s">
        <v>126</v>
      </c>
      <c r="B10" s="8">
        <v>9245.6838000000007</v>
      </c>
      <c r="C10" s="8">
        <v>90742.33</v>
      </c>
      <c r="D10" s="8">
        <v>9245.6838000000007</v>
      </c>
      <c r="E10" s="8">
        <v>9245.6838000000007</v>
      </c>
      <c r="F10" s="8">
        <v>0</v>
      </c>
    </row>
    <row r="13" spans="1:6" x14ac:dyDescent="0.25">
      <c r="A13" s="2"/>
      <c r="B13" s="2"/>
      <c r="C13" s="2"/>
      <c r="D13" s="2"/>
      <c r="E13" s="2"/>
    </row>
    <row r="14" spans="1:6" x14ac:dyDescent="0.25">
      <c r="A14" s="2" t="s">
        <v>78</v>
      </c>
      <c r="B14" s="2" t="s">
        <v>127</v>
      </c>
      <c r="C14" s="2" t="s">
        <v>118</v>
      </c>
      <c r="D14" s="2" t="s">
        <v>119</v>
      </c>
      <c r="E14" s="2" t="s">
        <v>120</v>
      </c>
    </row>
    <row r="15" spans="1:6" x14ac:dyDescent="0.25">
      <c r="A15" s="2" t="s">
        <v>128</v>
      </c>
      <c r="B15" s="12" t="s">
        <v>132</v>
      </c>
      <c r="C15" s="2">
        <v>4</v>
      </c>
      <c r="D15" s="2">
        <v>2935.4989999999998</v>
      </c>
      <c r="E15" s="5">
        <f>D15/(33*36)/2</f>
        <v>1.2354793771043771</v>
      </c>
    </row>
    <row r="16" spans="1:6" x14ac:dyDescent="0.25">
      <c r="A16" s="2" t="s">
        <v>129</v>
      </c>
      <c r="B16" s="12" t="s">
        <v>133</v>
      </c>
      <c r="C16" s="2">
        <v>4</v>
      </c>
      <c r="D16" s="2">
        <v>4911.5510000000004</v>
      </c>
      <c r="E16" s="5">
        <f>D16/(33*36)/2</f>
        <v>2.0671510942760944</v>
      </c>
    </row>
    <row r="17" spans="1:6" x14ac:dyDescent="0.25">
      <c r="A17" s="8" t="s">
        <v>130</v>
      </c>
    </row>
    <row r="23" spans="1:6" x14ac:dyDescent="0.25">
      <c r="A23" s="8" t="s">
        <v>44</v>
      </c>
      <c r="B23" s="8" t="s">
        <v>45</v>
      </c>
      <c r="C23" s="8" t="s">
        <v>46</v>
      </c>
      <c r="D23" s="8" t="s">
        <v>47</v>
      </c>
      <c r="E23" s="8" t="s">
        <v>48</v>
      </c>
      <c r="F23" s="8" t="s">
        <v>49</v>
      </c>
    </row>
    <row r="24" spans="1:6" x14ac:dyDescent="0.25">
      <c r="A24" s="8" t="s">
        <v>50</v>
      </c>
      <c r="B24" s="8">
        <v>178557.1379</v>
      </c>
      <c r="C24" s="8">
        <v>1752416.7409999999</v>
      </c>
      <c r="D24" s="8">
        <v>495004.84789999999</v>
      </c>
      <c r="E24" s="8">
        <v>495004.84789999999</v>
      </c>
      <c r="F24" s="8">
        <v>0</v>
      </c>
    </row>
    <row r="25" spans="1:6" x14ac:dyDescent="0.25">
      <c r="A25" s="8" t="s">
        <v>125</v>
      </c>
      <c r="B25" s="8">
        <v>30341.892199999998</v>
      </c>
      <c r="C25" s="8">
        <v>297792.36099999998</v>
      </c>
      <c r="D25" s="8">
        <v>30341.892199999998</v>
      </c>
      <c r="E25" s="8">
        <v>30341.892199999998</v>
      </c>
      <c r="F25" s="8">
        <v>0</v>
      </c>
    </row>
    <row r="26" spans="1:6" x14ac:dyDescent="0.25">
      <c r="A26" s="8" t="s">
        <v>126</v>
      </c>
      <c r="B26" s="8">
        <v>9238.9984999999997</v>
      </c>
      <c r="C26" s="8">
        <v>90676.717000000004</v>
      </c>
      <c r="D26" s="8">
        <v>9238.9984999999997</v>
      </c>
      <c r="E26" s="8">
        <v>9238.9984999999997</v>
      </c>
      <c r="F26" s="8">
        <v>0</v>
      </c>
    </row>
    <row r="27" spans="1:6" x14ac:dyDescent="0.25">
      <c r="A27" s="8" t="s">
        <v>134</v>
      </c>
      <c r="B27" s="8">
        <v>799.53139999999996</v>
      </c>
      <c r="C27" s="8">
        <v>7847.05</v>
      </c>
      <c r="D27" s="8">
        <v>799.53139999999996</v>
      </c>
      <c r="E27" s="8">
        <v>799.53139999999996</v>
      </c>
      <c r="F27" s="8">
        <v>0</v>
      </c>
    </row>
    <row r="28" spans="1:6" x14ac:dyDescent="0.25">
      <c r="A28" s="8" t="s">
        <v>135</v>
      </c>
      <c r="B28" s="8">
        <v>500.43509999999998</v>
      </c>
      <c r="C28" s="8">
        <v>4911.5510000000004</v>
      </c>
      <c r="D28" s="8">
        <v>500.43509999999998</v>
      </c>
      <c r="E28" s="8">
        <v>500.43509999999998</v>
      </c>
      <c r="F28" s="8">
        <v>0</v>
      </c>
    </row>
    <row r="29" spans="1:6" x14ac:dyDescent="0.25">
      <c r="A29" s="8" t="s">
        <v>136</v>
      </c>
      <c r="B29" s="8">
        <v>299.09629999999999</v>
      </c>
      <c r="C29" s="8">
        <v>2935.4989999999998</v>
      </c>
      <c r="D29" s="8">
        <v>299.09629999999999</v>
      </c>
      <c r="E29" s="8">
        <v>299.09629999999999</v>
      </c>
      <c r="F29" s="8">
        <v>0</v>
      </c>
    </row>
    <row r="31" spans="1:6" x14ac:dyDescent="0.25">
      <c r="A31" s="2" t="s">
        <v>137</v>
      </c>
      <c r="B31" s="2" t="s">
        <v>120</v>
      </c>
    </row>
    <row r="32" spans="1:6" x14ac:dyDescent="0.25">
      <c r="A32" s="2" t="s">
        <v>138</v>
      </c>
      <c r="B32" s="13">
        <v>47.259</v>
      </c>
    </row>
    <row r="33" spans="1:2" x14ac:dyDescent="0.25">
      <c r="A33" s="2" t="s">
        <v>121</v>
      </c>
      <c r="B33" s="4">
        <v>43.584042929292927</v>
      </c>
    </row>
    <row r="34" spans="1:2" x14ac:dyDescent="0.25">
      <c r="A34" s="2" t="s">
        <v>122</v>
      </c>
      <c r="B34" s="4">
        <v>19.095608164983165</v>
      </c>
    </row>
    <row r="35" spans="1:2" x14ac:dyDescent="0.25">
      <c r="A35" s="2" t="s">
        <v>139</v>
      </c>
      <c r="B35" s="4">
        <v>2.0671510942760944</v>
      </c>
    </row>
    <row r="36" spans="1:2" x14ac:dyDescent="0.25">
      <c r="A36" s="2" t="s">
        <v>131</v>
      </c>
      <c r="B36" s="4">
        <f>SUM(B32:B35)</f>
        <v>112.00580218855218</v>
      </c>
    </row>
  </sheetData>
  <mergeCells count="1">
    <mergeCell ref="A4:B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opLeftCell="A4" workbookViewId="0">
      <selection activeCell="A30" sqref="A30"/>
    </sheetView>
  </sheetViews>
  <sheetFormatPr defaultRowHeight="16.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</row>
    <row r="2" spans="1:19" x14ac:dyDescent="0.25">
      <c r="A2" t="s">
        <v>9</v>
      </c>
      <c r="B2">
        <v>1</v>
      </c>
      <c r="C2" t="s">
        <v>12</v>
      </c>
      <c r="D2">
        <v>44141.39</v>
      </c>
      <c r="E2">
        <v>0</v>
      </c>
      <c r="F2">
        <v>46864.959999999999</v>
      </c>
      <c r="G2">
        <v>0</v>
      </c>
      <c r="H2">
        <v>160034.399</v>
      </c>
      <c r="I2">
        <v>0</v>
      </c>
      <c r="K2" t="s">
        <v>9</v>
      </c>
      <c r="L2">
        <v>1</v>
      </c>
      <c r="M2" t="s">
        <v>13</v>
      </c>
      <c r="N2">
        <v>0</v>
      </c>
      <c r="O2">
        <v>27031.15</v>
      </c>
      <c r="P2">
        <v>0</v>
      </c>
      <c r="Q2">
        <v>106667.24400000001</v>
      </c>
      <c r="R2">
        <v>0</v>
      </c>
      <c r="S2">
        <v>0</v>
      </c>
    </row>
    <row r="3" spans="1:19" x14ac:dyDescent="0.25">
      <c r="A3" t="s">
        <v>9</v>
      </c>
      <c r="B3">
        <v>2</v>
      </c>
      <c r="C3" t="s">
        <v>12</v>
      </c>
      <c r="D3">
        <v>44141.39</v>
      </c>
      <c r="E3">
        <v>0</v>
      </c>
      <c r="F3">
        <v>46864.959999999999</v>
      </c>
      <c r="G3">
        <v>0</v>
      </c>
      <c r="H3">
        <v>160034.399</v>
      </c>
      <c r="I3">
        <v>0</v>
      </c>
      <c r="K3" t="s">
        <v>9</v>
      </c>
      <c r="L3">
        <v>2</v>
      </c>
      <c r="M3" t="s">
        <v>13</v>
      </c>
      <c r="N3">
        <v>0</v>
      </c>
      <c r="O3">
        <v>27031.15</v>
      </c>
      <c r="P3">
        <v>0</v>
      </c>
      <c r="Q3">
        <v>106667.24400000001</v>
      </c>
      <c r="R3">
        <v>0</v>
      </c>
      <c r="S3">
        <v>0</v>
      </c>
    </row>
    <row r="4" spans="1:19" x14ac:dyDescent="0.25">
      <c r="A4" t="s">
        <v>9</v>
      </c>
      <c r="B4">
        <v>3</v>
      </c>
      <c r="C4" t="s">
        <v>12</v>
      </c>
      <c r="D4">
        <v>33618.370000000003</v>
      </c>
      <c r="E4">
        <v>0</v>
      </c>
      <c r="F4">
        <v>6443.46</v>
      </c>
      <c r="G4">
        <v>0</v>
      </c>
      <c r="H4">
        <v>92989.561000000002</v>
      </c>
      <c r="I4">
        <v>0</v>
      </c>
      <c r="K4" t="s">
        <v>9</v>
      </c>
      <c r="L4">
        <v>3</v>
      </c>
      <c r="M4" t="s">
        <v>13</v>
      </c>
      <c r="N4">
        <v>0</v>
      </c>
      <c r="O4">
        <v>1453.65</v>
      </c>
      <c r="P4">
        <v>0</v>
      </c>
      <c r="Q4">
        <v>5367.36</v>
      </c>
      <c r="R4">
        <v>0</v>
      </c>
      <c r="S4">
        <v>0</v>
      </c>
    </row>
    <row r="5" spans="1:19" x14ac:dyDescent="0.25">
      <c r="A5" t="s">
        <v>9</v>
      </c>
      <c r="B5">
        <v>4</v>
      </c>
      <c r="C5" t="s">
        <v>12</v>
      </c>
      <c r="D5">
        <v>32817</v>
      </c>
      <c r="E5">
        <v>0</v>
      </c>
      <c r="F5">
        <v>0</v>
      </c>
      <c r="G5">
        <v>0</v>
      </c>
      <c r="H5">
        <v>92276.472999999998</v>
      </c>
      <c r="I5">
        <v>0</v>
      </c>
      <c r="K5" t="s">
        <v>9</v>
      </c>
      <c r="L5">
        <v>4</v>
      </c>
      <c r="M5" t="s">
        <v>13</v>
      </c>
      <c r="N5">
        <v>0</v>
      </c>
      <c r="O5">
        <v>1453.5</v>
      </c>
      <c r="P5">
        <v>0</v>
      </c>
      <c r="Q5">
        <v>5367.1639999999998</v>
      </c>
      <c r="R5">
        <v>0</v>
      </c>
      <c r="S5">
        <v>0</v>
      </c>
    </row>
    <row r="6" spans="1:19" x14ac:dyDescent="0.25">
      <c r="A6" t="s">
        <v>9</v>
      </c>
      <c r="B6">
        <v>5</v>
      </c>
      <c r="C6" t="s">
        <v>12</v>
      </c>
      <c r="D6">
        <v>33618.370000000003</v>
      </c>
      <c r="E6">
        <v>0</v>
      </c>
      <c r="F6">
        <v>6443.46</v>
      </c>
      <c r="G6">
        <v>0</v>
      </c>
      <c r="H6">
        <v>92989.561000000002</v>
      </c>
      <c r="I6">
        <v>0</v>
      </c>
      <c r="K6" t="s">
        <v>9</v>
      </c>
      <c r="L6">
        <v>5</v>
      </c>
      <c r="M6" t="s">
        <v>13</v>
      </c>
      <c r="N6">
        <v>0</v>
      </c>
      <c r="O6">
        <v>1453.65</v>
      </c>
      <c r="P6">
        <v>0</v>
      </c>
      <c r="Q6">
        <v>5367.36</v>
      </c>
      <c r="R6">
        <v>0</v>
      </c>
      <c r="S6">
        <v>0</v>
      </c>
    </row>
    <row r="7" spans="1:19" x14ac:dyDescent="0.25">
      <c r="A7" t="s">
        <v>9</v>
      </c>
      <c r="B7">
        <v>6</v>
      </c>
      <c r="C7" t="s">
        <v>12</v>
      </c>
      <c r="D7">
        <v>44141.39</v>
      </c>
      <c r="E7">
        <v>0</v>
      </c>
      <c r="F7">
        <v>46864.959999999999</v>
      </c>
      <c r="G7">
        <v>0</v>
      </c>
      <c r="H7">
        <v>160034.399</v>
      </c>
      <c r="I7">
        <v>0</v>
      </c>
      <c r="K7" t="s">
        <v>9</v>
      </c>
      <c r="L7">
        <v>6</v>
      </c>
      <c r="M7" t="s">
        <v>13</v>
      </c>
      <c r="N7">
        <v>0</v>
      </c>
      <c r="O7">
        <v>27031.15</v>
      </c>
      <c r="P7">
        <v>0</v>
      </c>
      <c r="Q7">
        <v>106667.24400000001</v>
      </c>
      <c r="R7">
        <v>0</v>
      </c>
      <c r="S7">
        <v>0</v>
      </c>
    </row>
    <row r="8" spans="1:19" x14ac:dyDescent="0.25">
      <c r="A8" t="s">
        <v>9</v>
      </c>
      <c r="B8">
        <v>7</v>
      </c>
      <c r="C8" t="s">
        <v>12</v>
      </c>
      <c r="D8">
        <v>44141.39</v>
      </c>
      <c r="E8">
        <v>0</v>
      </c>
      <c r="F8">
        <v>46864.959999999999</v>
      </c>
      <c r="G8">
        <v>0</v>
      </c>
      <c r="H8">
        <v>160034.399</v>
      </c>
      <c r="I8">
        <v>0</v>
      </c>
      <c r="K8" t="s">
        <v>9</v>
      </c>
      <c r="L8">
        <v>7</v>
      </c>
      <c r="M8" t="s">
        <v>13</v>
      </c>
      <c r="N8">
        <v>0</v>
      </c>
      <c r="O8">
        <v>27031.15</v>
      </c>
      <c r="P8">
        <v>0</v>
      </c>
      <c r="Q8">
        <v>106667.24400000001</v>
      </c>
      <c r="R8">
        <v>0</v>
      </c>
      <c r="S8">
        <v>0</v>
      </c>
    </row>
    <row r="9" spans="1:19" x14ac:dyDescent="0.25">
      <c r="A9" t="s">
        <v>9</v>
      </c>
      <c r="B9">
        <v>8</v>
      </c>
      <c r="C9" t="s">
        <v>12</v>
      </c>
      <c r="D9">
        <v>33618.370000000003</v>
      </c>
      <c r="E9">
        <v>0</v>
      </c>
      <c r="F9">
        <v>6443.46</v>
      </c>
      <c r="G9">
        <v>0</v>
      </c>
      <c r="H9">
        <v>92989.561000000002</v>
      </c>
      <c r="I9">
        <v>0</v>
      </c>
      <c r="K9" t="s">
        <v>9</v>
      </c>
      <c r="L9">
        <v>8</v>
      </c>
      <c r="M9" t="s">
        <v>13</v>
      </c>
      <c r="N9">
        <v>0</v>
      </c>
      <c r="O9">
        <v>1453.65</v>
      </c>
      <c r="P9">
        <v>0</v>
      </c>
      <c r="Q9">
        <v>5367.36</v>
      </c>
      <c r="R9">
        <v>0</v>
      </c>
      <c r="S9">
        <v>0</v>
      </c>
    </row>
    <row r="10" spans="1:19" x14ac:dyDescent="0.25">
      <c r="A10" t="s">
        <v>9</v>
      </c>
      <c r="B10">
        <v>9</v>
      </c>
      <c r="C10" t="s">
        <v>12</v>
      </c>
      <c r="D10">
        <v>32817</v>
      </c>
      <c r="E10">
        <v>0</v>
      </c>
      <c r="F10">
        <v>0</v>
      </c>
      <c r="G10">
        <v>0</v>
      </c>
      <c r="H10">
        <v>92276.472999999998</v>
      </c>
      <c r="I10">
        <v>0</v>
      </c>
      <c r="K10" t="s">
        <v>9</v>
      </c>
      <c r="L10">
        <v>9</v>
      </c>
      <c r="M10" t="s">
        <v>13</v>
      </c>
      <c r="N10">
        <v>0</v>
      </c>
      <c r="O10">
        <v>1453.5</v>
      </c>
      <c r="P10">
        <v>0</v>
      </c>
      <c r="Q10">
        <v>5367.1639999999998</v>
      </c>
      <c r="R10">
        <v>0</v>
      </c>
      <c r="S10">
        <v>0</v>
      </c>
    </row>
    <row r="11" spans="1:19" x14ac:dyDescent="0.25">
      <c r="A11" t="s">
        <v>9</v>
      </c>
      <c r="B11">
        <v>10</v>
      </c>
      <c r="C11" t="s">
        <v>12</v>
      </c>
      <c r="D11">
        <v>33618.370000000003</v>
      </c>
      <c r="E11">
        <v>0</v>
      </c>
      <c r="F11">
        <v>6443.46</v>
      </c>
      <c r="G11">
        <v>0</v>
      </c>
      <c r="H11">
        <v>92989.561000000002</v>
      </c>
      <c r="I11">
        <v>0</v>
      </c>
      <c r="K11" t="s">
        <v>9</v>
      </c>
      <c r="L11">
        <v>10</v>
      </c>
      <c r="M11" t="s">
        <v>13</v>
      </c>
      <c r="N11">
        <v>0</v>
      </c>
      <c r="O11">
        <v>1453.65</v>
      </c>
      <c r="P11">
        <v>0</v>
      </c>
      <c r="Q11">
        <v>5367.36</v>
      </c>
      <c r="R11">
        <v>0</v>
      </c>
      <c r="S11">
        <v>0</v>
      </c>
    </row>
    <row r="12" spans="1:19" x14ac:dyDescent="0.25">
      <c r="A12" t="s">
        <v>9</v>
      </c>
      <c r="B12">
        <v>11</v>
      </c>
      <c r="C12" t="s">
        <v>12</v>
      </c>
      <c r="D12">
        <v>1460.5</v>
      </c>
      <c r="E12">
        <v>0</v>
      </c>
      <c r="F12">
        <v>0</v>
      </c>
      <c r="G12">
        <v>0</v>
      </c>
      <c r="H12">
        <v>5941.2049999999999</v>
      </c>
      <c r="I12">
        <v>0</v>
      </c>
      <c r="K12" t="s">
        <v>9</v>
      </c>
      <c r="L12">
        <v>11</v>
      </c>
      <c r="M12" t="s">
        <v>13</v>
      </c>
      <c r="N12">
        <v>0</v>
      </c>
      <c r="O12">
        <v>67353.210000000006</v>
      </c>
      <c r="P12">
        <v>194947.09</v>
      </c>
      <c r="Q12">
        <v>32058.761999999999</v>
      </c>
      <c r="R12">
        <v>0</v>
      </c>
      <c r="S12">
        <v>0</v>
      </c>
    </row>
    <row r="13" spans="1:19" x14ac:dyDescent="0.25">
      <c r="A13" t="s">
        <v>9</v>
      </c>
      <c r="B13">
        <v>12</v>
      </c>
      <c r="C13" t="s">
        <v>12</v>
      </c>
      <c r="D13">
        <v>1460.5</v>
      </c>
      <c r="E13">
        <v>0</v>
      </c>
      <c r="F13">
        <v>0</v>
      </c>
      <c r="G13">
        <v>0</v>
      </c>
      <c r="H13">
        <v>5941.2049999999999</v>
      </c>
      <c r="I13">
        <v>0</v>
      </c>
      <c r="K13" t="s">
        <v>9</v>
      </c>
      <c r="L13">
        <v>12</v>
      </c>
      <c r="M13" t="s">
        <v>13</v>
      </c>
      <c r="N13">
        <v>0</v>
      </c>
      <c r="O13">
        <v>67353.210000000006</v>
      </c>
      <c r="P13">
        <v>194947.09</v>
      </c>
      <c r="Q13">
        <v>32058.761999999999</v>
      </c>
      <c r="R13">
        <v>0</v>
      </c>
      <c r="S13">
        <v>0</v>
      </c>
    </row>
    <row r="14" spans="1:19" x14ac:dyDescent="0.25">
      <c r="A14" t="s">
        <v>9</v>
      </c>
      <c r="B14">
        <v>15</v>
      </c>
      <c r="C14" t="s">
        <v>12</v>
      </c>
      <c r="D14">
        <v>1460.5</v>
      </c>
      <c r="E14">
        <v>0</v>
      </c>
      <c r="F14">
        <v>0</v>
      </c>
      <c r="G14">
        <v>0</v>
      </c>
      <c r="H14">
        <v>5941.2049999999999</v>
      </c>
      <c r="I14">
        <v>0</v>
      </c>
      <c r="K14" t="s">
        <v>9</v>
      </c>
      <c r="L14">
        <v>15</v>
      </c>
      <c r="M14" t="s">
        <v>13</v>
      </c>
      <c r="N14">
        <v>0</v>
      </c>
      <c r="O14">
        <v>67353.210000000006</v>
      </c>
      <c r="P14">
        <v>194947.09</v>
      </c>
      <c r="Q14">
        <v>32058.761999999999</v>
      </c>
      <c r="R14">
        <v>0</v>
      </c>
      <c r="S14">
        <v>0</v>
      </c>
    </row>
    <row r="15" spans="1:19" x14ac:dyDescent="0.25">
      <c r="A15" t="s">
        <v>9</v>
      </c>
      <c r="B15">
        <v>16</v>
      </c>
      <c r="C15" t="s">
        <v>12</v>
      </c>
      <c r="D15">
        <v>1460.5</v>
      </c>
      <c r="E15">
        <v>0</v>
      </c>
      <c r="F15">
        <v>0</v>
      </c>
      <c r="G15">
        <v>0</v>
      </c>
      <c r="H15">
        <v>5941.2049999999999</v>
      </c>
      <c r="I15">
        <v>0</v>
      </c>
      <c r="K15" t="s">
        <v>9</v>
      </c>
      <c r="L15">
        <v>16</v>
      </c>
      <c r="M15" t="s">
        <v>13</v>
      </c>
      <c r="N15">
        <v>0</v>
      </c>
      <c r="O15">
        <v>67353.210000000006</v>
      </c>
      <c r="P15">
        <v>194947.09</v>
      </c>
      <c r="Q15">
        <v>32058.761999999999</v>
      </c>
      <c r="R15">
        <v>0</v>
      </c>
      <c r="S15">
        <v>0</v>
      </c>
    </row>
    <row r="16" spans="1:19" x14ac:dyDescent="0.25">
      <c r="A16" t="s">
        <v>9</v>
      </c>
      <c r="B16">
        <v>19</v>
      </c>
      <c r="C16" t="s">
        <v>12</v>
      </c>
      <c r="D16">
        <v>1956.43</v>
      </c>
      <c r="E16">
        <v>0</v>
      </c>
      <c r="F16">
        <v>0</v>
      </c>
      <c r="G16">
        <v>0</v>
      </c>
      <c r="H16">
        <v>7962.8370000000004</v>
      </c>
      <c r="I16">
        <v>0</v>
      </c>
      <c r="K16" t="s">
        <v>9</v>
      </c>
      <c r="L16">
        <v>19</v>
      </c>
      <c r="M16" t="s">
        <v>13</v>
      </c>
      <c r="N16">
        <v>0</v>
      </c>
      <c r="O16">
        <v>31639.17</v>
      </c>
      <c r="P16">
        <v>89623.32</v>
      </c>
      <c r="Q16">
        <v>18567.507000000001</v>
      </c>
      <c r="R16">
        <v>0</v>
      </c>
      <c r="S16">
        <v>0</v>
      </c>
    </row>
    <row r="17" spans="1:19" x14ac:dyDescent="0.25">
      <c r="A17" t="s">
        <v>9</v>
      </c>
      <c r="B17">
        <v>20</v>
      </c>
      <c r="C17" t="s">
        <v>12</v>
      </c>
      <c r="D17">
        <v>1956.43</v>
      </c>
      <c r="E17">
        <v>0</v>
      </c>
      <c r="F17">
        <v>0</v>
      </c>
      <c r="G17">
        <v>0</v>
      </c>
      <c r="H17">
        <v>7962.8370000000004</v>
      </c>
      <c r="I17">
        <v>0</v>
      </c>
      <c r="K17" t="s">
        <v>9</v>
      </c>
      <c r="L17">
        <v>20</v>
      </c>
      <c r="M17" t="s">
        <v>13</v>
      </c>
      <c r="N17">
        <v>0</v>
      </c>
      <c r="O17">
        <v>31639.17</v>
      </c>
      <c r="P17">
        <v>89623.32</v>
      </c>
      <c r="Q17">
        <v>18567.507000000001</v>
      </c>
      <c r="R17">
        <v>0</v>
      </c>
      <c r="S17">
        <v>0</v>
      </c>
    </row>
    <row r="18" spans="1:19" x14ac:dyDescent="0.25">
      <c r="A18" t="s">
        <v>9</v>
      </c>
      <c r="B18">
        <v>22</v>
      </c>
      <c r="C18" t="s">
        <v>12</v>
      </c>
      <c r="D18">
        <v>1956.43</v>
      </c>
      <c r="E18">
        <v>0</v>
      </c>
      <c r="F18">
        <v>0</v>
      </c>
      <c r="G18">
        <v>0</v>
      </c>
      <c r="H18">
        <v>7962.8370000000004</v>
      </c>
      <c r="I18">
        <v>0</v>
      </c>
      <c r="K18" t="s">
        <v>9</v>
      </c>
      <c r="L18">
        <v>22</v>
      </c>
      <c r="M18" t="s">
        <v>13</v>
      </c>
      <c r="N18">
        <v>0</v>
      </c>
      <c r="O18">
        <v>31639.17</v>
      </c>
      <c r="P18">
        <v>89623.32</v>
      </c>
      <c r="Q18">
        <v>18567.507000000001</v>
      </c>
      <c r="R18">
        <v>0</v>
      </c>
      <c r="S18">
        <v>0</v>
      </c>
    </row>
    <row r="19" spans="1:19" x14ac:dyDescent="0.25">
      <c r="A19" t="s">
        <v>9</v>
      </c>
      <c r="B19">
        <v>23</v>
      </c>
      <c r="C19" t="s">
        <v>12</v>
      </c>
      <c r="D19">
        <v>1956.43</v>
      </c>
      <c r="E19">
        <v>0</v>
      </c>
      <c r="F19">
        <v>0</v>
      </c>
      <c r="G19">
        <v>0</v>
      </c>
      <c r="H19">
        <v>7962.8370000000004</v>
      </c>
      <c r="I19">
        <v>0</v>
      </c>
      <c r="K19" t="s">
        <v>9</v>
      </c>
      <c r="L19">
        <v>23</v>
      </c>
      <c r="M19" t="s">
        <v>13</v>
      </c>
      <c r="N19">
        <v>0</v>
      </c>
      <c r="O19">
        <v>31639.17</v>
      </c>
      <c r="P19">
        <v>89623.32</v>
      </c>
      <c r="Q19">
        <v>18567.507000000001</v>
      </c>
      <c r="R19">
        <v>0</v>
      </c>
      <c r="S19">
        <v>0</v>
      </c>
    </row>
    <row r="20" spans="1:19" x14ac:dyDescent="0.25">
      <c r="D20">
        <f>SUM(D2:D19)</f>
        <v>390340.75999999995</v>
      </c>
      <c r="O20">
        <f>SUM(O2:O19)</f>
        <v>512815.72</v>
      </c>
    </row>
    <row r="21" spans="1:19" x14ac:dyDescent="0.25">
      <c r="D21">
        <v>635771.28960000013</v>
      </c>
      <c r="O21">
        <v>738835.77599999995</v>
      </c>
    </row>
    <row r="22" spans="1:19" x14ac:dyDescent="0.25">
      <c r="D22">
        <f>D21/D20</f>
        <v>1.6287596755204357</v>
      </c>
      <c r="O22">
        <f>O21/O20</f>
        <v>1.4407432283862125</v>
      </c>
    </row>
    <row r="24" spans="1:19" x14ac:dyDescent="0.25">
      <c r="A24" s="14" t="s">
        <v>21</v>
      </c>
      <c r="B24" s="14" t="s">
        <v>14</v>
      </c>
      <c r="C24" s="14"/>
      <c r="D24" s="14" t="s">
        <v>17</v>
      </c>
      <c r="E24" s="14" t="s">
        <v>20</v>
      </c>
    </row>
    <row r="25" spans="1:19" x14ac:dyDescent="0.25">
      <c r="A25" s="14"/>
      <c r="B25" s="2" t="s">
        <v>15</v>
      </c>
      <c r="C25" s="2" t="s">
        <v>16</v>
      </c>
      <c r="D25" s="14"/>
      <c r="E25" s="14"/>
    </row>
    <row r="26" spans="1:19" x14ac:dyDescent="0.25">
      <c r="A26" s="2" t="s">
        <v>18</v>
      </c>
      <c r="B26" s="3">
        <v>635771.28960000013</v>
      </c>
      <c r="C26" s="3">
        <v>390340.75999999995</v>
      </c>
      <c r="D26" s="5">
        <f>C26/B26</f>
        <v>0.61396411946438401</v>
      </c>
      <c r="E26" s="5">
        <f>1/D26</f>
        <v>1.6287596755204354</v>
      </c>
    </row>
    <row r="27" spans="1:19" x14ac:dyDescent="0.25">
      <c r="A27" s="2" t="s">
        <v>19</v>
      </c>
      <c r="B27" s="3">
        <v>738835.77599999995</v>
      </c>
      <c r="C27" s="3">
        <v>512815.72</v>
      </c>
      <c r="D27" s="5">
        <f>C27/B27</f>
        <v>0.69408620515961583</v>
      </c>
      <c r="E27" s="5">
        <f>1/D27</f>
        <v>1.4407432283862125</v>
      </c>
    </row>
  </sheetData>
  <mergeCells count="4">
    <mergeCell ref="A24:A25"/>
    <mergeCell ref="B24:C24"/>
    <mergeCell ref="D24:D25"/>
    <mergeCell ref="E24:E25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sqref="A1:B11"/>
    </sheetView>
  </sheetViews>
  <sheetFormatPr defaultRowHeight="16.5" x14ac:dyDescent="0.25"/>
  <cols>
    <col min="1" max="1" width="9.75" bestFit="1" customWidth="1"/>
    <col min="2" max="2" width="46" bestFit="1" customWidth="1"/>
  </cols>
  <sheetData>
    <row r="1" spans="1:2" x14ac:dyDescent="0.25">
      <c r="A1" s="6" t="s">
        <v>43</v>
      </c>
      <c r="B1" s="6" t="s">
        <v>31</v>
      </c>
    </row>
    <row r="2" spans="1:2" x14ac:dyDescent="0.25">
      <c r="A2" s="6" t="s">
        <v>32</v>
      </c>
      <c r="B2" s="7" t="s">
        <v>33</v>
      </c>
    </row>
    <row r="3" spans="1:2" x14ac:dyDescent="0.25">
      <c r="A3" s="6" t="s">
        <v>22</v>
      </c>
      <c r="B3" s="7" t="s">
        <v>34</v>
      </c>
    </row>
    <row r="4" spans="1:2" x14ac:dyDescent="0.25">
      <c r="A4" s="6" t="s">
        <v>23</v>
      </c>
      <c r="B4" s="7" t="s">
        <v>35</v>
      </c>
    </row>
    <row r="5" spans="1:2" x14ac:dyDescent="0.25">
      <c r="A5" s="6" t="s">
        <v>24</v>
      </c>
      <c r="B5" s="7" t="s">
        <v>36</v>
      </c>
    </row>
    <row r="6" spans="1:2" x14ac:dyDescent="0.25">
      <c r="A6" s="6" t="s">
        <v>25</v>
      </c>
      <c r="B6" s="7" t="s">
        <v>37</v>
      </c>
    </row>
    <row r="7" spans="1:2" x14ac:dyDescent="0.25">
      <c r="A7" s="6" t="s">
        <v>26</v>
      </c>
      <c r="B7" s="7" t="s">
        <v>38</v>
      </c>
    </row>
    <row r="8" spans="1:2" x14ac:dyDescent="0.25">
      <c r="A8" s="6" t="s">
        <v>27</v>
      </c>
      <c r="B8" s="7" t="s">
        <v>39</v>
      </c>
    </row>
    <row r="9" spans="1:2" x14ac:dyDescent="0.25">
      <c r="A9" s="6" t="s">
        <v>28</v>
      </c>
      <c r="B9" s="7" t="s">
        <v>40</v>
      </c>
    </row>
    <row r="10" spans="1:2" x14ac:dyDescent="0.25">
      <c r="A10" s="6" t="s">
        <v>29</v>
      </c>
      <c r="B10" s="7" t="s">
        <v>41</v>
      </c>
    </row>
    <row r="11" spans="1:2" x14ac:dyDescent="0.25">
      <c r="A11" s="6" t="s">
        <v>30</v>
      </c>
      <c r="B11" s="7" t="s">
        <v>42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workbookViewId="0">
      <selection activeCell="H1" sqref="H1:I2"/>
    </sheetView>
  </sheetViews>
  <sheetFormatPr defaultRowHeight="15.75" x14ac:dyDescent="0.25"/>
  <cols>
    <col min="1" max="7" width="9" style="8"/>
    <col min="8" max="8" width="23.125" style="8" bestFit="1" customWidth="1"/>
    <col min="9" max="9" width="29.125" style="8" bestFit="1" customWidth="1"/>
    <col min="10" max="16384" width="9" style="8"/>
  </cols>
  <sheetData>
    <row r="1" spans="1:9" x14ac:dyDescent="0.2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H1" s="2" t="s">
        <v>55</v>
      </c>
      <c r="I1" s="2" t="s">
        <v>56</v>
      </c>
    </row>
    <row r="2" spans="1:9" x14ac:dyDescent="0.25">
      <c r="A2" s="2" t="s">
        <v>50</v>
      </c>
      <c r="B2" s="2">
        <v>22881.840199999999</v>
      </c>
      <c r="C2" s="2">
        <v>224575.22399999999</v>
      </c>
      <c r="D2" s="2">
        <v>339329.5502</v>
      </c>
      <c r="E2" s="2">
        <v>339329.5502</v>
      </c>
      <c r="F2" s="2">
        <v>0</v>
      </c>
      <c r="H2" s="2">
        <v>224575.22399999999</v>
      </c>
      <c r="I2" s="2">
        <f>H2/(36*33*4)</f>
        <v>47.25909595959596</v>
      </c>
    </row>
    <row r="3" spans="1:9" x14ac:dyDescent="0.25">
      <c r="A3" s="2" t="s">
        <v>52</v>
      </c>
      <c r="B3" s="2">
        <v>5604.5452999999998</v>
      </c>
      <c r="C3" s="2">
        <v>55006.154000000002</v>
      </c>
      <c r="D3" s="2">
        <v>81193.535300000003</v>
      </c>
      <c r="E3" s="2">
        <v>81193.535300000003</v>
      </c>
      <c r="F3" s="2">
        <v>0</v>
      </c>
    </row>
    <row r="4" spans="1:9" x14ac:dyDescent="0.25">
      <c r="A4" s="2" t="s">
        <v>53</v>
      </c>
      <c r="B4" s="2">
        <v>5309.5009</v>
      </c>
      <c r="C4" s="2">
        <v>52110.421999999999</v>
      </c>
      <c r="D4" s="2">
        <v>85595.740900000004</v>
      </c>
      <c r="E4" s="2">
        <v>85595.740900000004</v>
      </c>
      <c r="F4" s="2">
        <v>0</v>
      </c>
    </row>
    <row r="5" spans="1:9" x14ac:dyDescent="0.25">
      <c r="A5" s="2" t="s">
        <v>54</v>
      </c>
      <c r="B5" s="2">
        <v>6131.4192000000003</v>
      </c>
      <c r="C5" s="2">
        <v>60177.19</v>
      </c>
      <c r="D5" s="2">
        <v>86417.659199999995</v>
      </c>
      <c r="E5" s="2">
        <v>86417.659199999995</v>
      </c>
      <c r="F5" s="2">
        <v>0</v>
      </c>
    </row>
    <row r="6" spans="1:9" x14ac:dyDescent="0.25">
      <c r="A6" s="2" t="s">
        <v>51</v>
      </c>
      <c r="B6" s="2">
        <v>6131.4192000000003</v>
      </c>
      <c r="C6" s="2">
        <v>60177.19</v>
      </c>
      <c r="D6" s="2">
        <v>86417.659199999995</v>
      </c>
      <c r="E6" s="2">
        <v>86417.659199999995</v>
      </c>
      <c r="F6" s="2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zoomScale="90" zoomScaleNormal="90" workbookViewId="0">
      <selection activeCell="Q11" sqref="Q11"/>
    </sheetView>
  </sheetViews>
  <sheetFormatPr defaultRowHeight="15.75" x14ac:dyDescent="0.25"/>
  <cols>
    <col min="1" max="3" width="9" style="1"/>
    <col min="4" max="6" width="9.125" style="1" bestFit="1" customWidth="1"/>
    <col min="7" max="7" width="12.5" style="1" bestFit="1" customWidth="1"/>
    <col min="8" max="8" width="9.125" style="1" bestFit="1" customWidth="1"/>
    <col min="9" max="9" width="11.375" style="1" bestFit="1" customWidth="1"/>
    <col min="10" max="11" width="9" style="1"/>
    <col min="12" max="15" width="9.125" style="1" bestFit="1" customWidth="1"/>
    <col min="16" max="16" width="9" style="1"/>
    <col min="17" max="17" width="6" style="1" bestFit="1" customWidth="1"/>
    <col min="18" max="18" width="9.5" style="1" bestFit="1" customWidth="1"/>
    <col min="19" max="19" width="21.625" style="1" bestFit="1" customWidth="1"/>
    <col min="20" max="20" width="20.375" style="1" bestFit="1" customWidth="1"/>
    <col min="21" max="16384" width="9" style="1"/>
  </cols>
  <sheetData>
    <row r="1" spans="1:20" x14ac:dyDescent="0.25">
      <c r="A1" s="1" t="s">
        <v>57</v>
      </c>
    </row>
    <row r="2" spans="1:20" x14ac:dyDescent="0.25">
      <c r="A2" s="1" t="s">
        <v>59</v>
      </c>
    </row>
    <row r="3" spans="1:20" ht="18.75" x14ac:dyDescent="0.25">
      <c r="A3" s="1" t="s">
        <v>0</v>
      </c>
      <c r="B3" s="1" t="s">
        <v>2</v>
      </c>
      <c r="C3" s="1" t="s">
        <v>60</v>
      </c>
      <c r="D3" s="1" t="s">
        <v>61</v>
      </c>
      <c r="E3" s="1" t="s">
        <v>62</v>
      </c>
      <c r="F3" s="1" t="s">
        <v>63</v>
      </c>
      <c r="G3" s="1" t="s">
        <v>64</v>
      </c>
      <c r="H3" s="1" t="s">
        <v>6</v>
      </c>
      <c r="I3" s="1" t="s">
        <v>7</v>
      </c>
      <c r="Q3" s="15" t="s">
        <v>77</v>
      </c>
      <c r="R3" s="16"/>
      <c r="S3" s="16"/>
      <c r="T3" s="16"/>
    </row>
    <row r="4" spans="1:20" x14ac:dyDescent="0.25">
      <c r="A4" s="1" t="s">
        <v>65</v>
      </c>
      <c r="B4" s="1" t="s">
        <v>58</v>
      </c>
      <c r="C4" s="1" t="s">
        <v>66</v>
      </c>
      <c r="D4" s="1">
        <v>0</v>
      </c>
      <c r="E4" s="1">
        <v>-245167.4</v>
      </c>
      <c r="F4" s="1">
        <v>0</v>
      </c>
      <c r="G4" s="1">
        <v>4045262.1</v>
      </c>
      <c r="H4" s="1">
        <v>0</v>
      </c>
      <c r="I4" s="1">
        <v>0</v>
      </c>
      <c r="L4" s="1">
        <v>4</v>
      </c>
      <c r="M4" s="1">
        <f>0-E4</f>
        <v>245167.4</v>
      </c>
      <c r="Q4" s="2" t="s">
        <v>78</v>
      </c>
      <c r="R4" s="2" t="s">
        <v>59</v>
      </c>
      <c r="S4" s="2" t="s">
        <v>79</v>
      </c>
      <c r="T4" s="2" t="s">
        <v>80</v>
      </c>
    </row>
    <row r="5" spans="1:20" x14ac:dyDescent="0.25">
      <c r="A5" s="1" t="s">
        <v>65</v>
      </c>
      <c r="B5" s="1" t="s">
        <v>58</v>
      </c>
      <c r="C5" s="1" t="s">
        <v>67</v>
      </c>
      <c r="D5" s="1">
        <v>0</v>
      </c>
      <c r="E5" s="1">
        <v>-245167.4</v>
      </c>
      <c r="F5" s="1">
        <v>0</v>
      </c>
      <c r="G5" s="1">
        <v>4045262.1</v>
      </c>
      <c r="H5" s="1">
        <v>0</v>
      </c>
      <c r="I5" s="1">
        <v>-931636.12</v>
      </c>
      <c r="L5" s="1">
        <v>3</v>
      </c>
      <c r="M5" s="1">
        <f>0-E5</f>
        <v>245167.4</v>
      </c>
      <c r="Q5" s="2" t="s">
        <v>81</v>
      </c>
      <c r="R5" s="2">
        <f>M4</f>
        <v>245167.4</v>
      </c>
      <c r="S5" s="2">
        <f>M26</f>
        <v>163061.04999999999</v>
      </c>
      <c r="T5" s="2">
        <f>O26</f>
        <v>265698.31338804588</v>
      </c>
    </row>
    <row r="6" spans="1:20" x14ac:dyDescent="0.25">
      <c r="A6" s="1" t="s">
        <v>68</v>
      </c>
      <c r="B6" s="1" t="s">
        <v>58</v>
      </c>
      <c r="C6" s="1" t="s">
        <v>66</v>
      </c>
      <c r="D6" s="1">
        <v>0</v>
      </c>
      <c r="E6" s="1">
        <v>-440469.3</v>
      </c>
      <c r="F6" s="1">
        <v>0</v>
      </c>
      <c r="G6" s="1">
        <v>7267743.4500000002</v>
      </c>
      <c r="H6" s="1">
        <v>0</v>
      </c>
      <c r="I6" s="1">
        <v>-931636.12</v>
      </c>
      <c r="L6" s="1">
        <v>3</v>
      </c>
      <c r="M6" s="1">
        <f>E5-E6</f>
        <v>195301.9</v>
      </c>
      <c r="Q6" s="2" t="s">
        <v>88</v>
      </c>
      <c r="R6" s="2">
        <f>M6</f>
        <v>195301.9</v>
      </c>
      <c r="S6" s="2">
        <f>M28</f>
        <v>112972.94</v>
      </c>
      <c r="T6" s="2">
        <f>O28</f>
        <v>184082.70777410612</v>
      </c>
    </row>
    <row r="7" spans="1:20" x14ac:dyDescent="0.25">
      <c r="A7" s="1" t="s">
        <v>68</v>
      </c>
      <c r="B7" s="1" t="s">
        <v>58</v>
      </c>
      <c r="C7" s="1" t="s">
        <v>67</v>
      </c>
      <c r="D7" s="1">
        <v>0</v>
      </c>
      <c r="E7" s="1">
        <v>-440469.3</v>
      </c>
      <c r="F7" s="1">
        <v>0</v>
      </c>
      <c r="G7" s="1">
        <v>7267743.4500000002</v>
      </c>
      <c r="H7" s="1">
        <v>0</v>
      </c>
      <c r="I7" s="1">
        <v>-2605419.46</v>
      </c>
      <c r="L7" s="1">
        <v>2</v>
      </c>
      <c r="M7" s="1">
        <f>E5-E7</f>
        <v>195301.9</v>
      </c>
      <c r="Q7" s="2" t="s">
        <v>82</v>
      </c>
      <c r="R7" s="2">
        <f>M8</f>
        <v>130201.29999999999</v>
      </c>
      <c r="S7" s="2">
        <f>M30</f>
        <v>76280.06</v>
      </c>
      <c r="T7" s="2">
        <f>O31</f>
        <v>124293.83526684603</v>
      </c>
    </row>
    <row r="8" spans="1:20" x14ac:dyDescent="0.25">
      <c r="A8" s="1" t="s">
        <v>69</v>
      </c>
      <c r="B8" s="1" t="s">
        <v>58</v>
      </c>
      <c r="C8" s="1" t="s">
        <v>66</v>
      </c>
      <c r="D8" s="1">
        <v>0</v>
      </c>
      <c r="E8" s="1">
        <v>-570670.6</v>
      </c>
      <c r="F8" s="1">
        <v>0</v>
      </c>
      <c r="G8" s="1">
        <v>9416064.9000000004</v>
      </c>
      <c r="H8" s="1">
        <v>0</v>
      </c>
      <c r="I8" s="1">
        <v>-2605419.46</v>
      </c>
      <c r="L8" s="1">
        <v>2</v>
      </c>
      <c r="M8" s="1">
        <f>E7-E8</f>
        <v>130201.29999999999</v>
      </c>
      <c r="Q8" s="2" t="s">
        <v>83</v>
      </c>
      <c r="R8" s="2">
        <f>M10</f>
        <v>65100.650000000023</v>
      </c>
      <c r="S8" s="2">
        <f>M32</f>
        <v>37863.540000000037</v>
      </c>
      <c r="T8" s="2">
        <f>O32</f>
        <v>61696.393571001914</v>
      </c>
    </row>
    <row r="9" spans="1:20" x14ac:dyDescent="0.25">
      <c r="A9" s="1" t="s">
        <v>69</v>
      </c>
      <c r="B9" s="1" t="s">
        <v>58</v>
      </c>
      <c r="C9" s="1" t="s">
        <v>67</v>
      </c>
      <c r="D9" s="1">
        <v>0</v>
      </c>
      <c r="E9" s="1">
        <v>-570670.6</v>
      </c>
      <c r="F9" s="1">
        <v>0</v>
      </c>
      <c r="G9" s="1">
        <v>9416064.9000000004</v>
      </c>
      <c r="H9" s="1">
        <v>0</v>
      </c>
      <c r="I9" s="1">
        <v>-4773967.74</v>
      </c>
      <c r="L9" s="1">
        <v>1</v>
      </c>
      <c r="M9" s="1">
        <f>E7-E9</f>
        <v>130201.29999999999</v>
      </c>
    </row>
    <row r="10" spans="1:20" ht="18.75" x14ac:dyDescent="0.25">
      <c r="A10" s="1" t="s">
        <v>70</v>
      </c>
      <c r="B10" s="1" t="s">
        <v>58</v>
      </c>
      <c r="C10" s="1" t="s">
        <v>66</v>
      </c>
      <c r="D10" s="1">
        <v>0</v>
      </c>
      <c r="E10" s="1">
        <v>-635771.25</v>
      </c>
      <c r="F10" s="1">
        <v>0</v>
      </c>
      <c r="G10" s="1">
        <v>10490225.625</v>
      </c>
      <c r="H10" s="1">
        <v>0</v>
      </c>
      <c r="I10" s="1">
        <v>-4773967.74</v>
      </c>
      <c r="L10" s="1">
        <v>1</v>
      </c>
      <c r="M10" s="1">
        <f>E9-E10</f>
        <v>65100.650000000023</v>
      </c>
      <c r="Q10" s="15" t="s">
        <v>89</v>
      </c>
      <c r="R10" s="16"/>
      <c r="S10" s="16"/>
      <c r="T10" s="16"/>
    </row>
    <row r="11" spans="1:20" x14ac:dyDescent="0.25">
      <c r="A11" s="1" t="s">
        <v>70</v>
      </c>
      <c r="B11" s="1" t="s">
        <v>58</v>
      </c>
      <c r="C11" s="1" t="s">
        <v>67</v>
      </c>
      <c r="D11" s="1">
        <v>0</v>
      </c>
      <c r="E11" s="1">
        <v>-635771.25</v>
      </c>
      <c r="F11" s="1">
        <v>0</v>
      </c>
      <c r="G11" s="1">
        <v>10490225.625</v>
      </c>
      <c r="H11" s="1">
        <v>0</v>
      </c>
      <c r="I11" s="1">
        <v>-7189898.4900000002</v>
      </c>
      <c r="L11" s="1">
        <v>0</v>
      </c>
      <c r="M11" s="1">
        <f>E9-E11</f>
        <v>65100.650000000023</v>
      </c>
      <c r="Q11" s="2" t="s">
        <v>78</v>
      </c>
      <c r="R11" s="2" t="s">
        <v>72</v>
      </c>
      <c r="S11" s="2" t="s">
        <v>84</v>
      </c>
      <c r="T11" s="2" t="s">
        <v>85</v>
      </c>
    </row>
    <row r="12" spans="1:20" x14ac:dyDescent="0.25">
      <c r="M12" s="1">
        <f>SUM(M4:M11)/2</f>
        <v>635771.25</v>
      </c>
      <c r="Q12" s="2" t="s">
        <v>81</v>
      </c>
      <c r="R12" s="2">
        <f>M15</f>
        <v>284911.3</v>
      </c>
      <c r="S12" s="2">
        <f>M37</f>
        <v>205034.43</v>
      </c>
      <c r="T12" s="2">
        <f>O37</f>
        <v>295583.2804530249</v>
      </c>
    </row>
    <row r="13" spans="1:20" x14ac:dyDescent="0.25">
      <c r="A13" s="1" t="s">
        <v>72</v>
      </c>
      <c r="Q13" s="2" t="s">
        <v>88</v>
      </c>
      <c r="R13" s="2">
        <f>M17</f>
        <v>226962.2</v>
      </c>
      <c r="S13" s="2">
        <f>M39</f>
        <v>155241.03999999998</v>
      </c>
      <c r="T13" s="2">
        <f>O40</f>
        <v>223799.7582364057</v>
      </c>
    </row>
    <row r="14" spans="1:20" x14ac:dyDescent="0.25">
      <c r="A14" s="1" t="s">
        <v>0</v>
      </c>
      <c r="B14" s="1" t="s">
        <v>2</v>
      </c>
      <c r="C14" s="1" t="s">
        <v>60</v>
      </c>
      <c r="D14" s="1" t="s">
        <v>61</v>
      </c>
      <c r="E14" s="1" t="s">
        <v>62</v>
      </c>
      <c r="F14" s="1" t="s">
        <v>63</v>
      </c>
      <c r="G14" s="1" t="s">
        <v>64</v>
      </c>
      <c r="H14" s="1" t="s">
        <v>6</v>
      </c>
      <c r="I14" s="1" t="s">
        <v>7</v>
      </c>
      <c r="Q14" s="2" t="s">
        <v>82</v>
      </c>
      <c r="R14" s="2">
        <f>M19</f>
        <v>151308.09999999998</v>
      </c>
      <c r="S14" s="2">
        <f>M41</f>
        <v>103687.41000000003</v>
      </c>
      <c r="T14" s="2">
        <f>O41</f>
        <v>149478.62556292512</v>
      </c>
    </row>
    <row r="15" spans="1:20" x14ac:dyDescent="0.25">
      <c r="A15" s="1" t="s">
        <v>65</v>
      </c>
      <c r="B15" s="1" t="s">
        <v>71</v>
      </c>
      <c r="C15" s="1" t="s">
        <v>66</v>
      </c>
      <c r="D15" s="1">
        <v>0</v>
      </c>
      <c r="E15" s="1">
        <v>0</v>
      </c>
      <c r="F15" s="1">
        <v>-284911.3</v>
      </c>
      <c r="G15" s="1">
        <v>-5128403.4000000004</v>
      </c>
      <c r="H15" s="1">
        <v>0</v>
      </c>
      <c r="I15" s="1">
        <v>0</v>
      </c>
      <c r="L15" s="1">
        <v>4</v>
      </c>
      <c r="M15" s="1">
        <f>0-F15</f>
        <v>284911.3</v>
      </c>
      <c r="Q15" s="2" t="s">
        <v>83</v>
      </c>
      <c r="R15" s="2">
        <f>M21</f>
        <v>75654.070000000065</v>
      </c>
      <c r="S15" s="2">
        <f>M43</f>
        <v>48538.200000000012</v>
      </c>
      <c r="T15" s="2">
        <f>O44</f>
        <v>69974.005747644507</v>
      </c>
    </row>
    <row r="16" spans="1:20" x14ac:dyDescent="0.25">
      <c r="A16" s="1" t="s">
        <v>65</v>
      </c>
      <c r="B16" s="1" t="s">
        <v>71</v>
      </c>
      <c r="C16" s="1" t="s">
        <v>67</v>
      </c>
      <c r="D16" s="1">
        <v>0</v>
      </c>
      <c r="E16" s="1">
        <v>0</v>
      </c>
      <c r="F16" s="1">
        <v>-284911.3</v>
      </c>
      <c r="G16" s="1">
        <v>-5128403.4000000004</v>
      </c>
      <c r="H16" s="1">
        <v>1082662.94</v>
      </c>
      <c r="I16" s="1">
        <v>0</v>
      </c>
      <c r="L16" s="1">
        <v>3</v>
      </c>
      <c r="M16" s="1">
        <f>0-F16</f>
        <v>284911.3</v>
      </c>
    </row>
    <row r="17" spans="1:15" x14ac:dyDescent="0.25">
      <c r="A17" s="1" t="s">
        <v>68</v>
      </c>
      <c r="B17" s="1" t="s">
        <v>71</v>
      </c>
      <c r="C17" s="1" t="s">
        <v>66</v>
      </c>
      <c r="D17" s="1">
        <v>0</v>
      </c>
      <c r="E17" s="1">
        <v>0</v>
      </c>
      <c r="F17" s="1">
        <v>-511873.5</v>
      </c>
      <c r="G17" s="1">
        <v>-9213723</v>
      </c>
      <c r="H17" s="1">
        <v>1082662.94</v>
      </c>
      <c r="I17" s="1">
        <v>0</v>
      </c>
      <c r="L17" s="1">
        <v>3</v>
      </c>
      <c r="M17" s="1">
        <f>F16-F17</f>
        <v>226962.2</v>
      </c>
    </row>
    <row r="18" spans="1:15" x14ac:dyDescent="0.25">
      <c r="A18" s="1" t="s">
        <v>68</v>
      </c>
      <c r="B18" s="1" t="s">
        <v>71</v>
      </c>
      <c r="C18" s="1" t="s">
        <v>67</v>
      </c>
      <c r="D18" s="1">
        <v>0</v>
      </c>
      <c r="E18" s="1">
        <v>0</v>
      </c>
      <c r="F18" s="1">
        <v>-511873.5</v>
      </c>
      <c r="G18" s="1">
        <v>-9213723</v>
      </c>
      <c r="H18" s="1">
        <v>3027782.24</v>
      </c>
      <c r="I18" s="1">
        <v>0</v>
      </c>
      <c r="L18" s="1">
        <v>2</v>
      </c>
      <c r="M18" s="1">
        <f>F16-F18</f>
        <v>226962.2</v>
      </c>
    </row>
    <row r="19" spans="1:15" x14ac:dyDescent="0.25">
      <c r="A19" s="1" t="s">
        <v>69</v>
      </c>
      <c r="B19" s="1" t="s">
        <v>71</v>
      </c>
      <c r="C19" s="1" t="s">
        <v>66</v>
      </c>
      <c r="D19" s="1">
        <v>0</v>
      </c>
      <c r="E19" s="1">
        <v>0</v>
      </c>
      <c r="F19" s="1">
        <v>-663181.6</v>
      </c>
      <c r="G19" s="1">
        <v>-11937268.800000001</v>
      </c>
      <c r="H19" s="1">
        <v>3027782.24</v>
      </c>
      <c r="I19" s="1">
        <v>0</v>
      </c>
      <c r="L19" s="1">
        <v>2</v>
      </c>
      <c r="M19" s="1">
        <f>F18-F19</f>
        <v>151308.09999999998</v>
      </c>
    </row>
    <row r="20" spans="1:15" x14ac:dyDescent="0.25">
      <c r="A20" s="1" t="s">
        <v>69</v>
      </c>
      <c r="B20" s="1" t="s">
        <v>71</v>
      </c>
      <c r="C20" s="1" t="s">
        <v>67</v>
      </c>
      <c r="D20" s="1">
        <v>0</v>
      </c>
      <c r="E20" s="1">
        <v>0</v>
      </c>
      <c r="F20" s="1">
        <v>-663181.6</v>
      </c>
      <c r="G20" s="1">
        <v>-11937268.800000001</v>
      </c>
      <c r="H20" s="1">
        <v>5547872.3200000003</v>
      </c>
      <c r="I20" s="1">
        <v>0</v>
      </c>
      <c r="L20" s="1">
        <v>1</v>
      </c>
      <c r="M20" s="1">
        <f>F18-F20</f>
        <v>151308.09999999998</v>
      </c>
    </row>
    <row r="21" spans="1:15" x14ac:dyDescent="0.25">
      <c r="A21" s="1" t="s">
        <v>70</v>
      </c>
      <c r="B21" s="1" t="s">
        <v>71</v>
      </c>
      <c r="C21" s="1" t="s">
        <v>66</v>
      </c>
      <c r="D21" s="1">
        <v>0</v>
      </c>
      <c r="E21" s="1">
        <v>0</v>
      </c>
      <c r="F21" s="1">
        <v>-738835.67</v>
      </c>
      <c r="G21" s="1">
        <v>-13299042.060000001</v>
      </c>
      <c r="H21" s="1">
        <v>5547872.3200000003</v>
      </c>
      <c r="I21" s="1">
        <v>0</v>
      </c>
      <c r="L21" s="1">
        <v>1</v>
      </c>
      <c r="M21" s="1">
        <f>F20-F21</f>
        <v>75654.070000000065</v>
      </c>
    </row>
    <row r="22" spans="1:15" x14ac:dyDescent="0.25">
      <c r="A22" s="1" t="s">
        <v>70</v>
      </c>
      <c r="B22" s="1" t="s">
        <v>71</v>
      </c>
      <c r="C22" s="1" t="s">
        <v>67</v>
      </c>
      <c r="D22" s="1">
        <v>0</v>
      </c>
      <c r="E22" s="1">
        <v>0</v>
      </c>
      <c r="F22" s="1">
        <v>-738835.67</v>
      </c>
      <c r="G22" s="1">
        <v>-13299042.060000001</v>
      </c>
      <c r="H22" s="1">
        <v>8355447.8660000004</v>
      </c>
      <c r="I22" s="1">
        <v>0</v>
      </c>
      <c r="L22" s="1">
        <v>0</v>
      </c>
      <c r="M22" s="1">
        <f>F20-F22</f>
        <v>75654.070000000065</v>
      </c>
    </row>
    <row r="23" spans="1:15" x14ac:dyDescent="0.25">
      <c r="M23" s="1">
        <f>SUM(M15:M22)/2</f>
        <v>738835.67000000016</v>
      </c>
    </row>
    <row r="24" spans="1:15" x14ac:dyDescent="0.25">
      <c r="A24" s="1" t="s">
        <v>73</v>
      </c>
    </row>
    <row r="25" spans="1:15" x14ac:dyDescent="0.25">
      <c r="A25" s="1" t="s">
        <v>0</v>
      </c>
      <c r="B25" s="1" t="s">
        <v>2</v>
      </c>
      <c r="C25" s="1" t="s">
        <v>60</v>
      </c>
      <c r="D25" s="1" t="s">
        <v>61</v>
      </c>
      <c r="E25" s="1" t="s">
        <v>62</v>
      </c>
      <c r="F25" s="1" t="s">
        <v>63</v>
      </c>
      <c r="G25" s="1" t="s">
        <v>64</v>
      </c>
      <c r="H25" s="1" t="s">
        <v>6</v>
      </c>
      <c r="I25" s="1" t="s">
        <v>7</v>
      </c>
      <c r="L25" s="1" t="s">
        <v>75</v>
      </c>
      <c r="N25" s="1" t="s">
        <v>76</v>
      </c>
    </row>
    <row r="26" spans="1:15" x14ac:dyDescent="0.25">
      <c r="A26" s="1" t="s">
        <v>65</v>
      </c>
      <c r="B26" s="1" t="s">
        <v>12</v>
      </c>
      <c r="C26" s="1" t="s">
        <v>66</v>
      </c>
      <c r="D26" s="1">
        <v>0</v>
      </c>
      <c r="E26" s="1">
        <v>163061.04999999999</v>
      </c>
      <c r="F26" s="1">
        <v>0</v>
      </c>
      <c r="G26" s="1">
        <v>2690507.33</v>
      </c>
      <c r="H26" s="1">
        <v>0</v>
      </c>
      <c r="I26" s="1">
        <v>0</v>
      </c>
      <c r="L26" s="1">
        <v>4</v>
      </c>
      <c r="M26" s="1">
        <f>E26</f>
        <v>163061.04999999999</v>
      </c>
      <c r="N26" s="1">
        <v>4</v>
      </c>
      <c r="O26" s="1">
        <f>M26*M$12/M$34</f>
        <v>265698.31338804588</v>
      </c>
    </row>
    <row r="27" spans="1:15" x14ac:dyDescent="0.25">
      <c r="A27" s="1" t="s">
        <v>65</v>
      </c>
      <c r="B27" s="1" t="s">
        <v>12</v>
      </c>
      <c r="C27" s="1" t="s">
        <v>67</v>
      </c>
      <c r="D27" s="1">
        <v>0</v>
      </c>
      <c r="E27" s="1">
        <v>163061.04999999999</v>
      </c>
      <c r="F27" s="1">
        <v>0</v>
      </c>
      <c r="G27" s="1">
        <v>2690507.33</v>
      </c>
      <c r="H27" s="1">
        <v>0</v>
      </c>
      <c r="I27" s="1">
        <v>619631.99100000004</v>
      </c>
      <c r="L27" s="1">
        <v>3</v>
      </c>
      <c r="M27" s="1">
        <f>E27</f>
        <v>163061.04999999999</v>
      </c>
      <c r="N27" s="1">
        <v>3</v>
      </c>
      <c r="O27" s="1">
        <f t="shared" ref="O27:O33" si="0">M27*M$12/M$34</f>
        <v>265698.31338804588</v>
      </c>
    </row>
    <row r="28" spans="1:15" x14ac:dyDescent="0.25">
      <c r="A28" s="1" t="s">
        <v>68</v>
      </c>
      <c r="B28" s="1" t="s">
        <v>12</v>
      </c>
      <c r="C28" s="1" t="s">
        <v>66</v>
      </c>
      <c r="D28" s="1">
        <v>0</v>
      </c>
      <c r="E28" s="1">
        <v>276033.99</v>
      </c>
      <c r="F28" s="1">
        <v>0</v>
      </c>
      <c r="G28" s="1">
        <v>4554560.835</v>
      </c>
      <c r="H28" s="1">
        <v>0</v>
      </c>
      <c r="I28" s="1">
        <v>619631.99100000004</v>
      </c>
      <c r="L28" s="1">
        <v>3</v>
      </c>
      <c r="M28" s="1">
        <f>E28-E27</f>
        <v>112972.94</v>
      </c>
      <c r="N28" s="1">
        <v>3</v>
      </c>
      <c r="O28" s="1">
        <f t="shared" si="0"/>
        <v>184082.70777410612</v>
      </c>
    </row>
    <row r="29" spans="1:15" x14ac:dyDescent="0.25">
      <c r="A29" s="1" t="s">
        <v>68</v>
      </c>
      <c r="B29" s="1" t="s">
        <v>12</v>
      </c>
      <c r="C29" s="1" t="s">
        <v>67</v>
      </c>
      <c r="D29" s="1">
        <v>0</v>
      </c>
      <c r="E29" s="1">
        <v>276033.99</v>
      </c>
      <c r="F29" s="1">
        <v>0</v>
      </c>
      <c r="G29" s="1">
        <v>4554560.835</v>
      </c>
      <c r="H29" s="1">
        <v>0</v>
      </c>
      <c r="I29" s="1">
        <v>1645631.1270000001</v>
      </c>
      <c r="L29" s="1">
        <v>2</v>
      </c>
      <c r="M29" s="1">
        <f>E29-E27</f>
        <v>112972.94</v>
      </c>
      <c r="N29" s="1">
        <v>2</v>
      </c>
      <c r="O29" s="1">
        <f t="shared" si="0"/>
        <v>184082.70777410612</v>
      </c>
    </row>
    <row r="30" spans="1:15" x14ac:dyDescent="0.25">
      <c r="A30" s="1" t="s">
        <v>69</v>
      </c>
      <c r="B30" s="1" t="s">
        <v>12</v>
      </c>
      <c r="C30" s="1" t="s">
        <v>66</v>
      </c>
      <c r="D30" s="1">
        <v>0</v>
      </c>
      <c r="E30" s="1">
        <v>352314.05</v>
      </c>
      <c r="F30" s="1">
        <v>0</v>
      </c>
      <c r="G30" s="1">
        <v>5813181.8119999999</v>
      </c>
      <c r="H30" s="1">
        <v>0</v>
      </c>
      <c r="I30" s="1">
        <v>1645631.1270000001</v>
      </c>
      <c r="L30" s="1">
        <v>2</v>
      </c>
      <c r="M30" s="1">
        <f>E30-E29</f>
        <v>76280.06</v>
      </c>
      <c r="N30" s="1">
        <v>2</v>
      </c>
      <c r="O30" s="1">
        <f t="shared" si="0"/>
        <v>124293.83526684603</v>
      </c>
    </row>
    <row r="31" spans="1:15" x14ac:dyDescent="0.25">
      <c r="A31" s="1" t="s">
        <v>69</v>
      </c>
      <c r="B31" s="1" t="s">
        <v>12</v>
      </c>
      <c r="C31" s="1" t="s">
        <v>67</v>
      </c>
      <c r="D31" s="1">
        <v>0</v>
      </c>
      <c r="E31" s="1">
        <v>352314.05</v>
      </c>
      <c r="F31" s="1">
        <v>0</v>
      </c>
      <c r="G31" s="1">
        <v>5813181.8119999999</v>
      </c>
      <c r="H31" s="1">
        <v>0</v>
      </c>
      <c r="I31" s="1">
        <v>2939472.86</v>
      </c>
      <c r="L31" s="1">
        <v>1</v>
      </c>
      <c r="M31" s="1">
        <f>E31-E29</f>
        <v>76280.06</v>
      </c>
      <c r="N31" s="1">
        <v>1</v>
      </c>
      <c r="O31" s="1">
        <f t="shared" si="0"/>
        <v>124293.83526684603</v>
      </c>
    </row>
    <row r="32" spans="1:15" x14ac:dyDescent="0.25">
      <c r="A32" s="1" t="s">
        <v>70</v>
      </c>
      <c r="B32" s="1" t="s">
        <v>12</v>
      </c>
      <c r="C32" s="1" t="s">
        <v>66</v>
      </c>
      <c r="D32" s="1">
        <v>0</v>
      </c>
      <c r="E32" s="1">
        <v>390177.59</v>
      </c>
      <c r="F32" s="1">
        <v>0</v>
      </c>
      <c r="G32" s="1">
        <v>6437930.2070000004</v>
      </c>
      <c r="H32" s="1">
        <v>0</v>
      </c>
      <c r="I32" s="1">
        <v>2939472.86</v>
      </c>
      <c r="L32" s="1">
        <v>1</v>
      </c>
      <c r="M32" s="1">
        <f>E32-E31</f>
        <v>37863.540000000037</v>
      </c>
      <c r="N32" s="1">
        <v>1</v>
      </c>
      <c r="O32" s="1">
        <f t="shared" si="0"/>
        <v>61696.393571001914</v>
      </c>
    </row>
    <row r="33" spans="1:15" x14ac:dyDescent="0.25">
      <c r="A33" s="1" t="s">
        <v>70</v>
      </c>
      <c r="B33" s="1" t="s">
        <v>12</v>
      </c>
      <c r="C33" s="1" t="s">
        <v>67</v>
      </c>
      <c r="D33" s="1">
        <v>0</v>
      </c>
      <c r="E33" s="1">
        <v>390177.59</v>
      </c>
      <c r="F33" s="1">
        <v>0</v>
      </c>
      <c r="G33" s="1">
        <v>6437930.2070000004</v>
      </c>
      <c r="H33" s="1">
        <v>0</v>
      </c>
      <c r="I33" s="1">
        <v>4370824.2319999998</v>
      </c>
      <c r="L33" s="1">
        <v>0</v>
      </c>
      <c r="M33" s="1">
        <f>E32-E31</f>
        <v>37863.540000000037</v>
      </c>
      <c r="N33" s="1">
        <v>0</v>
      </c>
      <c r="O33" s="1">
        <f t="shared" si="0"/>
        <v>61696.393571001914</v>
      </c>
    </row>
    <row r="34" spans="1:15" x14ac:dyDescent="0.25">
      <c r="M34" s="1">
        <f>SUM(M26:M33)/2</f>
        <v>390177.59000000008</v>
      </c>
      <c r="O34" s="1">
        <f>SUM(O26:O33)/2</f>
        <v>635771.25</v>
      </c>
    </row>
    <row r="35" spans="1:15" x14ac:dyDescent="0.25">
      <c r="A35" s="1" t="s">
        <v>74</v>
      </c>
    </row>
    <row r="36" spans="1:15" x14ac:dyDescent="0.25">
      <c r="A36" s="1" t="s">
        <v>0</v>
      </c>
      <c r="B36" s="1" t="s">
        <v>2</v>
      </c>
      <c r="C36" s="1" t="s">
        <v>60</v>
      </c>
      <c r="D36" s="1" t="s">
        <v>61</v>
      </c>
      <c r="E36" s="1" t="s">
        <v>62</v>
      </c>
      <c r="F36" s="1" t="s">
        <v>63</v>
      </c>
      <c r="G36" s="1" t="s">
        <v>64</v>
      </c>
      <c r="H36" s="1" t="s">
        <v>6</v>
      </c>
      <c r="I36" s="1" t="s">
        <v>7</v>
      </c>
      <c r="L36" s="1" t="s">
        <v>75</v>
      </c>
      <c r="N36" s="1" t="s">
        <v>76</v>
      </c>
    </row>
    <row r="37" spans="1:15" x14ac:dyDescent="0.25">
      <c r="A37" s="1" t="s">
        <v>65</v>
      </c>
      <c r="B37" s="1" t="s">
        <v>13</v>
      </c>
      <c r="C37" s="1" t="s">
        <v>66</v>
      </c>
      <c r="D37" s="1">
        <v>0</v>
      </c>
      <c r="E37" s="1">
        <v>0</v>
      </c>
      <c r="F37" s="1">
        <v>205034.43</v>
      </c>
      <c r="G37" s="1">
        <v>3690619.6779999998</v>
      </c>
      <c r="H37" s="1">
        <v>0</v>
      </c>
      <c r="I37" s="1">
        <v>0</v>
      </c>
      <c r="L37" s="1">
        <v>4</v>
      </c>
      <c r="M37" s="1">
        <f>F37</f>
        <v>205034.43</v>
      </c>
      <c r="N37" s="1">
        <v>4</v>
      </c>
      <c r="O37" s="1">
        <f>M37*M$23/M$45</f>
        <v>295583.2804530249</v>
      </c>
    </row>
    <row r="38" spans="1:15" x14ac:dyDescent="0.25">
      <c r="A38" s="1" t="s">
        <v>65</v>
      </c>
      <c r="B38" s="1" t="s">
        <v>13</v>
      </c>
      <c r="C38" s="1" t="s">
        <v>67</v>
      </c>
      <c r="D38" s="1">
        <v>0</v>
      </c>
      <c r="E38" s="1">
        <v>0</v>
      </c>
      <c r="F38" s="1">
        <v>205034.43</v>
      </c>
      <c r="G38" s="1">
        <v>3690619.6779999998</v>
      </c>
      <c r="H38" s="1">
        <v>779130.821</v>
      </c>
      <c r="I38" s="1">
        <v>0</v>
      </c>
      <c r="L38" s="1">
        <v>3</v>
      </c>
      <c r="M38" s="1">
        <f>F38</f>
        <v>205034.43</v>
      </c>
      <c r="N38" s="1">
        <v>3</v>
      </c>
      <c r="O38" s="1">
        <f t="shared" ref="O38:O44" si="1">M38*M$23/M$45</f>
        <v>295583.2804530249</v>
      </c>
    </row>
    <row r="39" spans="1:15" x14ac:dyDescent="0.25">
      <c r="A39" s="1" t="s">
        <v>68</v>
      </c>
      <c r="B39" s="1" t="s">
        <v>13</v>
      </c>
      <c r="C39" s="1" t="s">
        <v>66</v>
      </c>
      <c r="D39" s="1">
        <v>0</v>
      </c>
      <c r="E39" s="1">
        <v>0</v>
      </c>
      <c r="F39" s="1">
        <v>360275.47</v>
      </c>
      <c r="G39" s="1">
        <v>6484958.54</v>
      </c>
      <c r="H39" s="1">
        <v>779130.821</v>
      </c>
      <c r="I39" s="1">
        <v>0</v>
      </c>
      <c r="L39" s="1">
        <v>3</v>
      </c>
      <c r="M39" s="1">
        <f>F39-F38</f>
        <v>155241.03999999998</v>
      </c>
      <c r="N39" s="1">
        <v>3</v>
      </c>
      <c r="O39" s="1">
        <f t="shared" si="1"/>
        <v>223799.7582364057</v>
      </c>
    </row>
    <row r="40" spans="1:15" x14ac:dyDescent="0.25">
      <c r="A40" s="1" t="s">
        <v>68</v>
      </c>
      <c r="B40" s="1" t="s">
        <v>13</v>
      </c>
      <c r="C40" s="1" t="s">
        <v>67</v>
      </c>
      <c r="D40" s="1">
        <v>0</v>
      </c>
      <c r="E40" s="1">
        <v>0</v>
      </c>
      <c r="F40" s="1">
        <v>360275.47</v>
      </c>
      <c r="G40" s="1">
        <v>6484958.54</v>
      </c>
      <c r="H40" s="1">
        <v>2132258.125</v>
      </c>
      <c r="I40" s="1">
        <v>0</v>
      </c>
      <c r="L40" s="1">
        <v>2</v>
      </c>
      <c r="M40" s="1">
        <f>F40-F38</f>
        <v>155241.03999999998</v>
      </c>
      <c r="N40" s="1">
        <v>2</v>
      </c>
      <c r="O40" s="1">
        <f t="shared" si="1"/>
        <v>223799.7582364057</v>
      </c>
    </row>
    <row r="41" spans="1:15" x14ac:dyDescent="0.25">
      <c r="A41" s="1" t="s">
        <v>69</v>
      </c>
      <c r="B41" s="1" t="s">
        <v>13</v>
      </c>
      <c r="C41" s="1" t="s">
        <v>66</v>
      </c>
      <c r="D41" s="1">
        <v>0</v>
      </c>
      <c r="E41" s="1">
        <v>0</v>
      </c>
      <c r="F41" s="1">
        <v>463962.88</v>
      </c>
      <c r="G41" s="1">
        <v>8351331.8119999999</v>
      </c>
      <c r="H41" s="1">
        <v>2132258.125</v>
      </c>
      <c r="I41" s="1">
        <v>0</v>
      </c>
      <c r="L41" s="1">
        <v>2</v>
      </c>
      <c r="M41" s="1">
        <f>F41-F40</f>
        <v>103687.41000000003</v>
      </c>
      <c r="N41" s="1">
        <v>2</v>
      </c>
      <c r="O41" s="1">
        <f t="shared" si="1"/>
        <v>149478.62556292512</v>
      </c>
    </row>
    <row r="42" spans="1:15" x14ac:dyDescent="0.25">
      <c r="A42" s="1" t="s">
        <v>69</v>
      </c>
      <c r="B42" s="1" t="s">
        <v>13</v>
      </c>
      <c r="C42" s="1" t="s">
        <v>67</v>
      </c>
      <c r="D42" s="1">
        <v>0</v>
      </c>
      <c r="E42" s="1">
        <v>0</v>
      </c>
      <c r="F42" s="1">
        <v>463962.88</v>
      </c>
      <c r="G42" s="1">
        <v>8351331.8119999999</v>
      </c>
      <c r="H42" s="1">
        <v>3863416.1039999998</v>
      </c>
      <c r="I42" s="1">
        <v>0</v>
      </c>
      <c r="L42" s="1">
        <v>1</v>
      </c>
      <c r="M42" s="1">
        <f>F42-F40</f>
        <v>103687.41000000003</v>
      </c>
      <c r="N42" s="1">
        <v>1</v>
      </c>
      <c r="O42" s="1">
        <f t="shared" si="1"/>
        <v>149478.62556292512</v>
      </c>
    </row>
    <row r="43" spans="1:15" x14ac:dyDescent="0.25">
      <c r="A43" s="1" t="s">
        <v>70</v>
      </c>
      <c r="B43" s="1" t="s">
        <v>13</v>
      </c>
      <c r="C43" s="1" t="s">
        <v>66</v>
      </c>
      <c r="D43" s="1">
        <v>0</v>
      </c>
      <c r="E43" s="1">
        <v>0</v>
      </c>
      <c r="F43" s="1">
        <v>512501.08</v>
      </c>
      <c r="G43" s="1">
        <v>9225019.3579999991</v>
      </c>
      <c r="H43" s="1">
        <v>3863416.1039999998</v>
      </c>
      <c r="I43" s="1">
        <v>0</v>
      </c>
      <c r="L43" s="1">
        <v>1</v>
      </c>
      <c r="M43" s="1">
        <f>F43-F42</f>
        <v>48538.200000000012</v>
      </c>
      <c r="N43" s="1">
        <v>1</v>
      </c>
      <c r="O43" s="1">
        <f t="shared" si="1"/>
        <v>69974.005747644507</v>
      </c>
    </row>
    <row r="44" spans="1:15" x14ac:dyDescent="0.25">
      <c r="A44" s="1" t="s">
        <v>70</v>
      </c>
      <c r="B44" s="1" t="s">
        <v>13</v>
      </c>
      <c r="C44" s="1" t="s">
        <v>67</v>
      </c>
      <c r="D44" s="1">
        <v>0</v>
      </c>
      <c r="E44" s="1">
        <v>0</v>
      </c>
      <c r="F44" s="1">
        <v>512501.08</v>
      </c>
      <c r="G44" s="1">
        <v>9225019.3579999991</v>
      </c>
      <c r="H44" s="1">
        <v>5774753.9309999999</v>
      </c>
      <c r="I44" s="1">
        <v>0</v>
      </c>
      <c r="L44" s="1">
        <v>0</v>
      </c>
      <c r="M44" s="1">
        <f>F43-F42</f>
        <v>48538.200000000012</v>
      </c>
      <c r="N44" s="1">
        <v>0</v>
      </c>
      <c r="O44" s="1">
        <f t="shared" si="1"/>
        <v>69974.005747644507</v>
      </c>
    </row>
    <row r="45" spans="1:15" x14ac:dyDescent="0.25">
      <c r="M45" s="1">
        <f>SUM(M37:M44)/2</f>
        <v>512501.07999999996</v>
      </c>
      <c r="O45" s="1">
        <f>SUM(O37:O44)/2</f>
        <v>738835.67000000016</v>
      </c>
    </row>
  </sheetData>
  <mergeCells count="2">
    <mergeCell ref="Q3:T3"/>
    <mergeCell ref="Q10:T10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23" workbookViewId="0">
      <selection sqref="A1:XFD1048576"/>
    </sheetView>
  </sheetViews>
  <sheetFormatPr defaultRowHeight="15.75" x14ac:dyDescent="0.25"/>
  <cols>
    <col min="1" max="3" width="9" style="1"/>
    <col min="4" max="6" width="9.125" style="1" bestFit="1" customWidth="1"/>
    <col min="7" max="7" width="12.5" style="1" bestFit="1" customWidth="1"/>
    <col min="8" max="8" width="9.125" style="1" bestFit="1" customWidth="1"/>
    <col min="9" max="9" width="11.375" style="1" bestFit="1" customWidth="1"/>
    <col min="10" max="11" width="9" style="1"/>
    <col min="12" max="15" width="9.125" style="1" bestFit="1" customWidth="1"/>
    <col min="16" max="16" width="9" style="1"/>
    <col min="17" max="17" width="6" style="1" bestFit="1" customWidth="1"/>
    <col min="18" max="18" width="9.5" style="1" bestFit="1" customWidth="1"/>
    <col min="19" max="19" width="21.625" style="1" bestFit="1" customWidth="1"/>
    <col min="20" max="20" width="20.375" style="1" bestFit="1" customWidth="1"/>
    <col min="21" max="16384" width="9" style="1"/>
  </cols>
  <sheetData>
    <row r="1" spans="1:20" x14ac:dyDescent="0.25">
      <c r="A1" s="1" t="s">
        <v>86</v>
      </c>
    </row>
    <row r="2" spans="1:20" x14ac:dyDescent="0.25">
      <c r="A2" s="1" t="s">
        <v>59</v>
      </c>
    </row>
    <row r="3" spans="1:20" ht="18.75" x14ac:dyDescent="0.25">
      <c r="A3" s="1" t="s">
        <v>0</v>
      </c>
      <c r="B3" s="1" t="s">
        <v>2</v>
      </c>
      <c r="C3" s="1" t="s">
        <v>60</v>
      </c>
      <c r="D3" s="1" t="s">
        <v>61</v>
      </c>
      <c r="E3" s="1" t="s">
        <v>62</v>
      </c>
      <c r="F3" s="1" t="s">
        <v>63</v>
      </c>
      <c r="G3" s="1" t="s">
        <v>64</v>
      </c>
      <c r="H3" s="1" t="s">
        <v>6</v>
      </c>
      <c r="I3" s="1" t="s">
        <v>7</v>
      </c>
      <c r="Q3" s="15" t="s">
        <v>87</v>
      </c>
      <c r="R3" s="16"/>
      <c r="S3" s="16"/>
      <c r="T3" s="16"/>
    </row>
    <row r="4" spans="1:20" x14ac:dyDescent="0.25">
      <c r="A4" s="1" t="s">
        <v>65</v>
      </c>
      <c r="B4" s="1" t="s">
        <v>58</v>
      </c>
      <c r="C4" s="1" t="s">
        <v>66</v>
      </c>
      <c r="D4" s="1">
        <v>0</v>
      </c>
      <c r="E4" s="1">
        <v>-245167.4</v>
      </c>
      <c r="F4" s="1">
        <v>0</v>
      </c>
      <c r="G4" s="1">
        <v>4045262.1</v>
      </c>
      <c r="H4" s="1">
        <v>0</v>
      </c>
      <c r="I4" s="1">
        <v>0</v>
      </c>
      <c r="L4" s="1">
        <v>4</v>
      </c>
      <c r="M4" s="1">
        <f>0-E4</f>
        <v>245167.4</v>
      </c>
      <c r="Q4" s="2" t="s">
        <v>78</v>
      </c>
      <c r="R4" s="2" t="s">
        <v>59</v>
      </c>
      <c r="S4" s="2" t="s">
        <v>79</v>
      </c>
      <c r="T4" s="2" t="s">
        <v>80</v>
      </c>
    </row>
    <row r="5" spans="1:20" x14ac:dyDescent="0.25">
      <c r="A5" s="1" t="s">
        <v>65</v>
      </c>
      <c r="B5" s="1" t="s">
        <v>58</v>
      </c>
      <c r="C5" s="1" t="s">
        <v>67</v>
      </c>
      <c r="D5" s="1">
        <v>0</v>
      </c>
      <c r="E5" s="1">
        <v>-245167.4</v>
      </c>
      <c r="F5" s="1">
        <v>0</v>
      </c>
      <c r="G5" s="1">
        <v>4045262.1</v>
      </c>
      <c r="H5" s="1">
        <v>0</v>
      </c>
      <c r="I5" s="1">
        <v>-931636.12</v>
      </c>
      <c r="L5" s="1">
        <v>3</v>
      </c>
      <c r="M5" s="1">
        <f t="shared" ref="M5:M11" si="0">0-E5</f>
        <v>245167.4</v>
      </c>
      <c r="Q5" s="2" t="s">
        <v>81</v>
      </c>
      <c r="R5" s="2">
        <f>M4</f>
        <v>245167.4</v>
      </c>
      <c r="S5" s="2">
        <f>M26</f>
        <v>163061.04999999999</v>
      </c>
      <c r="T5" s="2">
        <f>O26</f>
        <v>265698.31338804594</v>
      </c>
    </row>
    <row r="6" spans="1:20" x14ac:dyDescent="0.25">
      <c r="A6" s="1" t="s">
        <v>68</v>
      </c>
      <c r="B6" s="1" t="s">
        <v>58</v>
      </c>
      <c r="C6" s="1" t="s">
        <v>66</v>
      </c>
      <c r="D6" s="1">
        <v>0</v>
      </c>
      <c r="E6" s="1">
        <v>-440469.3</v>
      </c>
      <c r="F6" s="1">
        <v>0</v>
      </c>
      <c r="G6" s="1">
        <v>7267743.4500000002</v>
      </c>
      <c r="H6" s="1">
        <v>0</v>
      </c>
      <c r="I6" s="1">
        <v>-931636.12</v>
      </c>
      <c r="L6" s="1">
        <v>3</v>
      </c>
      <c r="M6" s="1">
        <f t="shared" si="0"/>
        <v>440469.3</v>
      </c>
      <c r="Q6" s="2" t="s">
        <v>88</v>
      </c>
      <c r="R6" s="2">
        <f>M6</f>
        <v>440469.3</v>
      </c>
      <c r="S6" s="2">
        <f>M28</f>
        <v>276033.99</v>
      </c>
      <c r="T6" s="2">
        <f>O28</f>
        <v>449781.02116215206</v>
      </c>
    </row>
    <row r="7" spans="1:20" x14ac:dyDescent="0.25">
      <c r="A7" s="1" t="s">
        <v>68</v>
      </c>
      <c r="B7" s="1" t="s">
        <v>58</v>
      </c>
      <c r="C7" s="1" t="s">
        <v>67</v>
      </c>
      <c r="D7" s="1">
        <v>0</v>
      </c>
      <c r="E7" s="1">
        <v>-440469.3</v>
      </c>
      <c r="F7" s="1">
        <v>0</v>
      </c>
      <c r="G7" s="1">
        <v>7267743.4500000002</v>
      </c>
      <c r="H7" s="1">
        <v>0</v>
      </c>
      <c r="I7" s="1">
        <v>-2605419.46</v>
      </c>
      <c r="L7" s="1">
        <v>2</v>
      </c>
      <c r="M7" s="1">
        <f t="shared" si="0"/>
        <v>440469.3</v>
      </c>
      <c r="Q7" s="2" t="s">
        <v>82</v>
      </c>
      <c r="R7" s="2">
        <f>M8</f>
        <v>570670.6</v>
      </c>
      <c r="S7" s="2">
        <f>M30</f>
        <v>352314.05</v>
      </c>
      <c r="T7" s="2">
        <f>O31</f>
        <v>574074.85642899806</v>
      </c>
    </row>
    <row r="8" spans="1:20" x14ac:dyDescent="0.25">
      <c r="A8" s="1" t="s">
        <v>69</v>
      </c>
      <c r="B8" s="1" t="s">
        <v>58</v>
      </c>
      <c r="C8" s="1" t="s">
        <v>66</v>
      </c>
      <c r="D8" s="1">
        <v>0</v>
      </c>
      <c r="E8" s="1">
        <v>-570670.6</v>
      </c>
      <c r="F8" s="1">
        <v>0</v>
      </c>
      <c r="G8" s="1">
        <v>9416064.9000000004</v>
      </c>
      <c r="H8" s="1">
        <v>0</v>
      </c>
      <c r="I8" s="1">
        <v>-2605419.46</v>
      </c>
      <c r="L8" s="1">
        <v>2</v>
      </c>
      <c r="M8" s="1">
        <f t="shared" si="0"/>
        <v>570670.6</v>
      </c>
      <c r="Q8" s="2" t="s">
        <v>83</v>
      </c>
      <c r="R8" s="2">
        <f>M10</f>
        <v>635771.25</v>
      </c>
      <c r="S8" s="2">
        <f>M32</f>
        <v>390177.59</v>
      </c>
      <c r="T8" s="2">
        <f>O32</f>
        <v>635771.25</v>
      </c>
    </row>
    <row r="9" spans="1:20" x14ac:dyDescent="0.25">
      <c r="A9" s="1" t="s">
        <v>69</v>
      </c>
      <c r="B9" s="1" t="s">
        <v>58</v>
      </c>
      <c r="C9" s="1" t="s">
        <v>67</v>
      </c>
      <c r="D9" s="1">
        <v>0</v>
      </c>
      <c r="E9" s="1">
        <v>-570670.6</v>
      </c>
      <c r="F9" s="1">
        <v>0</v>
      </c>
      <c r="G9" s="1">
        <v>9416064.9000000004</v>
      </c>
      <c r="H9" s="1">
        <v>0</v>
      </c>
      <c r="I9" s="1">
        <v>-4773967.74</v>
      </c>
      <c r="L9" s="1">
        <v>1</v>
      </c>
      <c r="M9" s="1">
        <f t="shared" si="0"/>
        <v>570670.6</v>
      </c>
    </row>
    <row r="10" spans="1:20" ht="18.75" x14ac:dyDescent="0.25">
      <c r="A10" s="1" t="s">
        <v>70</v>
      </c>
      <c r="B10" s="1" t="s">
        <v>58</v>
      </c>
      <c r="C10" s="1" t="s">
        <v>66</v>
      </c>
      <c r="D10" s="1">
        <v>0</v>
      </c>
      <c r="E10" s="1">
        <v>-635771.25</v>
      </c>
      <c r="F10" s="1">
        <v>0</v>
      </c>
      <c r="G10" s="1">
        <v>10490225.625</v>
      </c>
      <c r="H10" s="1">
        <v>0</v>
      </c>
      <c r="I10" s="1">
        <v>-4773967.74</v>
      </c>
      <c r="L10" s="1">
        <v>1</v>
      </c>
      <c r="M10" s="1">
        <f t="shared" si="0"/>
        <v>635771.25</v>
      </c>
      <c r="Q10" s="15" t="s">
        <v>90</v>
      </c>
      <c r="R10" s="16"/>
      <c r="S10" s="16"/>
      <c r="T10" s="16"/>
    </row>
    <row r="11" spans="1:20" x14ac:dyDescent="0.25">
      <c r="A11" s="1" t="s">
        <v>70</v>
      </c>
      <c r="B11" s="1" t="s">
        <v>58</v>
      </c>
      <c r="C11" s="1" t="s">
        <v>67</v>
      </c>
      <c r="D11" s="1">
        <v>0</v>
      </c>
      <c r="E11" s="1">
        <v>-635771.25</v>
      </c>
      <c r="F11" s="1">
        <v>0</v>
      </c>
      <c r="G11" s="1">
        <v>10490225.625</v>
      </c>
      <c r="H11" s="1">
        <v>0</v>
      </c>
      <c r="I11" s="1">
        <v>-7189898.4900000002</v>
      </c>
      <c r="L11" s="1">
        <v>0</v>
      </c>
      <c r="M11" s="1">
        <f t="shared" si="0"/>
        <v>635771.25</v>
      </c>
      <c r="Q11" s="2" t="s">
        <v>78</v>
      </c>
      <c r="R11" s="2" t="s">
        <v>72</v>
      </c>
      <c r="S11" s="2" t="s">
        <v>84</v>
      </c>
      <c r="T11" s="2" t="s">
        <v>85</v>
      </c>
    </row>
    <row r="12" spans="1:20" x14ac:dyDescent="0.25">
      <c r="Q12" s="2" t="s">
        <v>81</v>
      </c>
      <c r="R12" s="2">
        <f>M15</f>
        <v>284911.3</v>
      </c>
      <c r="S12" s="2">
        <f>M37</f>
        <v>205034.43</v>
      </c>
      <c r="T12" s="2">
        <f>O37</f>
        <v>295583.28045302478</v>
      </c>
    </row>
    <row r="13" spans="1:20" x14ac:dyDescent="0.25">
      <c r="A13" s="1" t="s">
        <v>72</v>
      </c>
      <c r="Q13" s="2" t="s">
        <v>88</v>
      </c>
      <c r="R13" s="2">
        <f>M17</f>
        <v>511873.5</v>
      </c>
      <c r="S13" s="2">
        <f>M39</f>
        <v>360275.47</v>
      </c>
      <c r="T13" s="2">
        <f>O40</f>
        <v>519383.03868943045</v>
      </c>
    </row>
    <row r="14" spans="1:20" x14ac:dyDescent="0.25">
      <c r="A14" s="1" t="s">
        <v>0</v>
      </c>
      <c r="B14" s="1" t="s">
        <v>2</v>
      </c>
      <c r="C14" s="1" t="s">
        <v>60</v>
      </c>
      <c r="D14" s="1" t="s">
        <v>61</v>
      </c>
      <c r="E14" s="1" t="s">
        <v>62</v>
      </c>
      <c r="F14" s="1" t="s">
        <v>63</v>
      </c>
      <c r="G14" s="1" t="s">
        <v>64</v>
      </c>
      <c r="H14" s="1" t="s">
        <v>6</v>
      </c>
      <c r="I14" s="1" t="s">
        <v>7</v>
      </c>
      <c r="Q14" s="2" t="s">
        <v>82</v>
      </c>
      <c r="R14" s="2">
        <f>M19</f>
        <v>663181.6</v>
      </c>
      <c r="S14" s="2">
        <f>M41</f>
        <v>463962.88</v>
      </c>
      <c r="T14" s="2">
        <f>O41</f>
        <v>668861.66425235558</v>
      </c>
    </row>
    <row r="15" spans="1:20" x14ac:dyDescent="0.25">
      <c r="A15" s="1" t="s">
        <v>65</v>
      </c>
      <c r="B15" s="1" t="s">
        <v>71</v>
      </c>
      <c r="C15" s="1" t="s">
        <v>66</v>
      </c>
      <c r="D15" s="1">
        <v>0</v>
      </c>
      <c r="E15" s="1">
        <v>0</v>
      </c>
      <c r="F15" s="1">
        <v>-284911.3</v>
      </c>
      <c r="G15" s="1">
        <v>-5128403.4000000004</v>
      </c>
      <c r="H15" s="1">
        <v>0</v>
      </c>
      <c r="I15" s="1">
        <v>0</v>
      </c>
      <c r="L15" s="1">
        <v>4</v>
      </c>
      <c r="M15" s="1">
        <f>0-F15</f>
        <v>284911.3</v>
      </c>
      <c r="Q15" s="2" t="s">
        <v>83</v>
      </c>
      <c r="R15" s="2">
        <f>M21</f>
        <v>738835.67</v>
      </c>
      <c r="S15" s="2">
        <f>M43</f>
        <v>512501.08</v>
      </c>
      <c r="T15" s="2">
        <f>O44</f>
        <v>738835.67</v>
      </c>
    </row>
    <row r="16" spans="1:20" x14ac:dyDescent="0.25">
      <c r="A16" s="1" t="s">
        <v>65</v>
      </c>
      <c r="B16" s="1" t="s">
        <v>71</v>
      </c>
      <c r="C16" s="1" t="s">
        <v>67</v>
      </c>
      <c r="D16" s="1">
        <v>0</v>
      </c>
      <c r="E16" s="1">
        <v>0</v>
      </c>
      <c r="F16" s="1">
        <v>-284911.3</v>
      </c>
      <c r="G16" s="1">
        <v>-5128403.4000000004</v>
      </c>
      <c r="H16" s="1">
        <v>1082662.94</v>
      </c>
      <c r="I16" s="1">
        <v>0</v>
      </c>
      <c r="L16" s="1">
        <v>3</v>
      </c>
      <c r="M16" s="1">
        <f t="shared" ref="M16:M22" si="1">0-F16</f>
        <v>284911.3</v>
      </c>
    </row>
    <row r="17" spans="1:15" x14ac:dyDescent="0.25">
      <c r="A17" s="1" t="s">
        <v>68</v>
      </c>
      <c r="B17" s="1" t="s">
        <v>71</v>
      </c>
      <c r="C17" s="1" t="s">
        <v>66</v>
      </c>
      <c r="D17" s="1">
        <v>0</v>
      </c>
      <c r="E17" s="1">
        <v>0</v>
      </c>
      <c r="F17" s="1">
        <v>-511873.5</v>
      </c>
      <c r="G17" s="1">
        <v>-9213723</v>
      </c>
      <c r="H17" s="1">
        <v>1082662.94</v>
      </c>
      <c r="I17" s="1">
        <v>0</v>
      </c>
      <c r="L17" s="1">
        <v>3</v>
      </c>
      <c r="M17" s="1">
        <f t="shared" si="1"/>
        <v>511873.5</v>
      </c>
    </row>
    <row r="18" spans="1:15" x14ac:dyDescent="0.25">
      <c r="A18" s="1" t="s">
        <v>68</v>
      </c>
      <c r="B18" s="1" t="s">
        <v>71</v>
      </c>
      <c r="C18" s="1" t="s">
        <v>67</v>
      </c>
      <c r="D18" s="1">
        <v>0</v>
      </c>
      <c r="E18" s="1">
        <v>0</v>
      </c>
      <c r="F18" s="1">
        <v>-511873.5</v>
      </c>
      <c r="G18" s="1">
        <v>-9213723</v>
      </c>
      <c r="H18" s="1">
        <v>3027782.24</v>
      </c>
      <c r="I18" s="1">
        <v>0</v>
      </c>
      <c r="L18" s="1">
        <v>2</v>
      </c>
      <c r="M18" s="1">
        <f t="shared" si="1"/>
        <v>511873.5</v>
      </c>
    </row>
    <row r="19" spans="1:15" x14ac:dyDescent="0.25">
      <c r="A19" s="1" t="s">
        <v>69</v>
      </c>
      <c r="B19" s="1" t="s">
        <v>71</v>
      </c>
      <c r="C19" s="1" t="s">
        <v>66</v>
      </c>
      <c r="D19" s="1">
        <v>0</v>
      </c>
      <c r="E19" s="1">
        <v>0</v>
      </c>
      <c r="F19" s="1">
        <v>-663181.6</v>
      </c>
      <c r="G19" s="1">
        <v>-11937268.800000001</v>
      </c>
      <c r="H19" s="1">
        <v>3027782.24</v>
      </c>
      <c r="I19" s="1">
        <v>0</v>
      </c>
      <c r="L19" s="1">
        <v>2</v>
      </c>
      <c r="M19" s="1">
        <f t="shared" si="1"/>
        <v>663181.6</v>
      </c>
    </row>
    <row r="20" spans="1:15" x14ac:dyDescent="0.25">
      <c r="A20" s="1" t="s">
        <v>69</v>
      </c>
      <c r="B20" s="1" t="s">
        <v>71</v>
      </c>
      <c r="C20" s="1" t="s">
        <v>67</v>
      </c>
      <c r="D20" s="1">
        <v>0</v>
      </c>
      <c r="E20" s="1">
        <v>0</v>
      </c>
      <c r="F20" s="1">
        <v>-663181.6</v>
      </c>
      <c r="G20" s="1">
        <v>-11937268.800000001</v>
      </c>
      <c r="H20" s="1">
        <v>5547872.3200000003</v>
      </c>
      <c r="I20" s="1">
        <v>0</v>
      </c>
      <c r="L20" s="1">
        <v>1</v>
      </c>
      <c r="M20" s="1">
        <f t="shared" si="1"/>
        <v>663181.6</v>
      </c>
    </row>
    <row r="21" spans="1:15" x14ac:dyDescent="0.25">
      <c r="A21" s="1" t="s">
        <v>70</v>
      </c>
      <c r="B21" s="1" t="s">
        <v>71</v>
      </c>
      <c r="C21" s="1" t="s">
        <v>66</v>
      </c>
      <c r="D21" s="1">
        <v>0</v>
      </c>
      <c r="E21" s="1">
        <v>0</v>
      </c>
      <c r="F21" s="1">
        <v>-738835.67</v>
      </c>
      <c r="G21" s="1">
        <v>-13299042.060000001</v>
      </c>
      <c r="H21" s="1">
        <v>5547872.3200000003</v>
      </c>
      <c r="I21" s="1">
        <v>0</v>
      </c>
      <c r="L21" s="1">
        <v>1</v>
      </c>
      <c r="M21" s="1">
        <f t="shared" si="1"/>
        <v>738835.67</v>
      </c>
    </row>
    <row r="22" spans="1:15" x14ac:dyDescent="0.25">
      <c r="A22" s="1" t="s">
        <v>70</v>
      </c>
      <c r="B22" s="1" t="s">
        <v>71</v>
      </c>
      <c r="C22" s="1" t="s">
        <v>67</v>
      </c>
      <c r="D22" s="1">
        <v>0</v>
      </c>
      <c r="E22" s="1">
        <v>0</v>
      </c>
      <c r="F22" s="1">
        <v>-738835.67</v>
      </c>
      <c r="G22" s="1">
        <v>-13299042.060000001</v>
      </c>
      <c r="H22" s="1">
        <v>8355447.8660000004</v>
      </c>
      <c r="I22" s="1">
        <v>0</v>
      </c>
      <c r="L22" s="1">
        <v>0</v>
      </c>
      <c r="M22" s="1">
        <f t="shared" si="1"/>
        <v>738835.67</v>
      </c>
    </row>
    <row r="24" spans="1:15" x14ac:dyDescent="0.25">
      <c r="A24" s="1" t="s">
        <v>73</v>
      </c>
    </row>
    <row r="25" spans="1:15" x14ac:dyDescent="0.25">
      <c r="A25" s="1" t="s">
        <v>0</v>
      </c>
      <c r="B25" s="1" t="s">
        <v>2</v>
      </c>
      <c r="C25" s="1" t="s">
        <v>60</v>
      </c>
      <c r="D25" s="1" t="s">
        <v>61</v>
      </c>
      <c r="E25" s="1" t="s">
        <v>62</v>
      </c>
      <c r="F25" s="1" t="s">
        <v>63</v>
      </c>
      <c r="G25" s="1" t="s">
        <v>64</v>
      </c>
      <c r="H25" s="1" t="s">
        <v>6</v>
      </c>
      <c r="I25" s="1" t="s">
        <v>7</v>
      </c>
      <c r="L25" s="1" t="s">
        <v>75</v>
      </c>
      <c r="N25" s="1" t="s">
        <v>76</v>
      </c>
    </row>
    <row r="26" spans="1:15" x14ac:dyDescent="0.25">
      <c r="A26" s="1" t="s">
        <v>65</v>
      </c>
      <c r="B26" s="1" t="s">
        <v>12</v>
      </c>
      <c r="C26" s="1" t="s">
        <v>66</v>
      </c>
      <c r="D26" s="1">
        <v>0</v>
      </c>
      <c r="E26" s="1">
        <v>163061.04999999999</v>
      </c>
      <c r="F26" s="1">
        <v>0</v>
      </c>
      <c r="G26" s="1">
        <v>2690507.33</v>
      </c>
      <c r="H26" s="1">
        <v>0</v>
      </c>
      <c r="I26" s="1">
        <v>0</v>
      </c>
      <c r="L26" s="1">
        <v>4</v>
      </c>
      <c r="M26" s="1">
        <f>E26</f>
        <v>163061.04999999999</v>
      </c>
      <c r="N26" s="1">
        <v>4</v>
      </c>
      <c r="O26" s="1">
        <f>M26*-E$11/E$33</f>
        <v>265698.31338804594</v>
      </c>
    </row>
    <row r="27" spans="1:15" x14ac:dyDescent="0.25">
      <c r="A27" s="1" t="s">
        <v>65</v>
      </c>
      <c r="B27" s="1" t="s">
        <v>12</v>
      </c>
      <c r="C27" s="1" t="s">
        <v>67</v>
      </c>
      <c r="D27" s="1">
        <v>0</v>
      </c>
      <c r="E27" s="1">
        <v>163061.04999999999</v>
      </c>
      <c r="F27" s="1">
        <v>0</v>
      </c>
      <c r="G27" s="1">
        <v>2690507.33</v>
      </c>
      <c r="H27" s="1">
        <v>0</v>
      </c>
      <c r="I27" s="1">
        <v>619631.99100000004</v>
      </c>
      <c r="L27" s="1">
        <v>3</v>
      </c>
      <c r="M27" s="1">
        <f t="shared" ref="M27:M33" si="2">E27</f>
        <v>163061.04999999999</v>
      </c>
      <c r="N27" s="1">
        <v>3</v>
      </c>
      <c r="O27" s="1">
        <f t="shared" ref="O27:O33" si="3">M27*-E$11/E$33</f>
        <v>265698.31338804594</v>
      </c>
    </row>
    <row r="28" spans="1:15" x14ac:dyDescent="0.25">
      <c r="A28" s="1" t="s">
        <v>68</v>
      </c>
      <c r="B28" s="1" t="s">
        <v>12</v>
      </c>
      <c r="C28" s="1" t="s">
        <v>66</v>
      </c>
      <c r="D28" s="1">
        <v>0</v>
      </c>
      <c r="E28" s="1">
        <v>276033.99</v>
      </c>
      <c r="F28" s="1">
        <v>0</v>
      </c>
      <c r="G28" s="1">
        <v>4554560.835</v>
      </c>
      <c r="H28" s="1">
        <v>0</v>
      </c>
      <c r="I28" s="1">
        <v>619631.99100000004</v>
      </c>
      <c r="L28" s="1">
        <v>3</v>
      </c>
      <c r="M28" s="1">
        <f t="shared" si="2"/>
        <v>276033.99</v>
      </c>
      <c r="N28" s="1">
        <v>3</v>
      </c>
      <c r="O28" s="1">
        <f t="shared" si="3"/>
        <v>449781.02116215206</v>
      </c>
    </row>
    <row r="29" spans="1:15" x14ac:dyDescent="0.25">
      <c r="A29" s="1" t="s">
        <v>68</v>
      </c>
      <c r="B29" s="1" t="s">
        <v>12</v>
      </c>
      <c r="C29" s="1" t="s">
        <v>67</v>
      </c>
      <c r="D29" s="1">
        <v>0</v>
      </c>
      <c r="E29" s="1">
        <v>276033.99</v>
      </c>
      <c r="F29" s="1">
        <v>0</v>
      </c>
      <c r="G29" s="1">
        <v>4554560.835</v>
      </c>
      <c r="H29" s="1">
        <v>0</v>
      </c>
      <c r="I29" s="1">
        <v>1645631.1270000001</v>
      </c>
      <c r="L29" s="1">
        <v>2</v>
      </c>
      <c r="M29" s="1">
        <f t="shared" si="2"/>
        <v>276033.99</v>
      </c>
      <c r="N29" s="1">
        <v>2</v>
      </c>
      <c r="O29" s="1">
        <f t="shared" si="3"/>
        <v>449781.02116215206</v>
      </c>
    </row>
    <row r="30" spans="1:15" x14ac:dyDescent="0.25">
      <c r="A30" s="1" t="s">
        <v>69</v>
      </c>
      <c r="B30" s="1" t="s">
        <v>12</v>
      </c>
      <c r="C30" s="1" t="s">
        <v>66</v>
      </c>
      <c r="D30" s="1">
        <v>0</v>
      </c>
      <c r="E30" s="1">
        <v>352314.05</v>
      </c>
      <c r="F30" s="1">
        <v>0</v>
      </c>
      <c r="G30" s="1">
        <v>5813181.8119999999</v>
      </c>
      <c r="H30" s="1">
        <v>0</v>
      </c>
      <c r="I30" s="1">
        <v>1645631.1270000001</v>
      </c>
      <c r="L30" s="1">
        <v>2</v>
      </c>
      <c r="M30" s="1">
        <f t="shared" si="2"/>
        <v>352314.05</v>
      </c>
      <c r="N30" s="1">
        <v>2</v>
      </c>
      <c r="O30" s="1">
        <f t="shared" si="3"/>
        <v>574074.85642899806</v>
      </c>
    </row>
    <row r="31" spans="1:15" x14ac:dyDescent="0.25">
      <c r="A31" s="1" t="s">
        <v>69</v>
      </c>
      <c r="B31" s="1" t="s">
        <v>12</v>
      </c>
      <c r="C31" s="1" t="s">
        <v>67</v>
      </c>
      <c r="D31" s="1">
        <v>0</v>
      </c>
      <c r="E31" s="1">
        <v>352314.05</v>
      </c>
      <c r="F31" s="1">
        <v>0</v>
      </c>
      <c r="G31" s="1">
        <v>5813181.8119999999</v>
      </c>
      <c r="H31" s="1">
        <v>0</v>
      </c>
      <c r="I31" s="1">
        <v>2939472.86</v>
      </c>
      <c r="L31" s="1">
        <v>1</v>
      </c>
      <c r="M31" s="1">
        <f t="shared" si="2"/>
        <v>352314.05</v>
      </c>
      <c r="N31" s="1">
        <v>1</v>
      </c>
      <c r="O31" s="1">
        <f t="shared" si="3"/>
        <v>574074.85642899806</v>
      </c>
    </row>
    <row r="32" spans="1:15" x14ac:dyDescent="0.25">
      <c r="A32" s="1" t="s">
        <v>70</v>
      </c>
      <c r="B32" s="1" t="s">
        <v>12</v>
      </c>
      <c r="C32" s="1" t="s">
        <v>66</v>
      </c>
      <c r="D32" s="1">
        <v>0</v>
      </c>
      <c r="E32" s="1">
        <v>390177.59</v>
      </c>
      <c r="F32" s="1">
        <v>0</v>
      </c>
      <c r="G32" s="1">
        <v>6437930.2070000004</v>
      </c>
      <c r="H32" s="1">
        <v>0</v>
      </c>
      <c r="I32" s="1">
        <v>2939472.86</v>
      </c>
      <c r="L32" s="1">
        <v>1</v>
      </c>
      <c r="M32" s="1">
        <f t="shared" si="2"/>
        <v>390177.59</v>
      </c>
      <c r="N32" s="1">
        <v>1</v>
      </c>
      <c r="O32" s="1">
        <f t="shared" si="3"/>
        <v>635771.25</v>
      </c>
    </row>
    <row r="33" spans="1:15" x14ac:dyDescent="0.25">
      <c r="A33" s="1" t="s">
        <v>70</v>
      </c>
      <c r="B33" s="1" t="s">
        <v>12</v>
      </c>
      <c r="C33" s="1" t="s">
        <v>67</v>
      </c>
      <c r="D33" s="1">
        <v>0</v>
      </c>
      <c r="E33" s="1">
        <v>390177.59</v>
      </c>
      <c r="F33" s="1">
        <v>0</v>
      </c>
      <c r="G33" s="1">
        <v>6437930.2070000004</v>
      </c>
      <c r="H33" s="1">
        <v>0</v>
      </c>
      <c r="I33" s="1">
        <v>4370824.2319999998</v>
      </c>
      <c r="L33" s="1">
        <v>0</v>
      </c>
      <c r="M33" s="1">
        <f t="shared" si="2"/>
        <v>390177.59</v>
      </c>
      <c r="N33" s="1">
        <v>0</v>
      </c>
      <c r="O33" s="1">
        <f t="shared" si="3"/>
        <v>635771.25</v>
      </c>
    </row>
    <row r="35" spans="1:15" x14ac:dyDescent="0.25">
      <c r="A35" s="1" t="s">
        <v>74</v>
      </c>
    </row>
    <row r="36" spans="1:15" x14ac:dyDescent="0.25">
      <c r="A36" s="1" t="s">
        <v>0</v>
      </c>
      <c r="B36" s="1" t="s">
        <v>2</v>
      </c>
      <c r="C36" s="1" t="s">
        <v>60</v>
      </c>
      <c r="D36" s="1" t="s">
        <v>61</v>
      </c>
      <c r="E36" s="1" t="s">
        <v>62</v>
      </c>
      <c r="F36" s="1" t="s">
        <v>63</v>
      </c>
      <c r="G36" s="1" t="s">
        <v>64</v>
      </c>
      <c r="H36" s="1" t="s">
        <v>6</v>
      </c>
      <c r="I36" s="1" t="s">
        <v>7</v>
      </c>
      <c r="L36" s="1" t="s">
        <v>75</v>
      </c>
      <c r="N36" s="1" t="s">
        <v>76</v>
      </c>
    </row>
    <row r="37" spans="1:15" x14ac:dyDescent="0.25">
      <c r="A37" s="1" t="s">
        <v>65</v>
      </c>
      <c r="B37" s="1" t="s">
        <v>13</v>
      </c>
      <c r="C37" s="1" t="s">
        <v>66</v>
      </c>
      <c r="D37" s="1">
        <v>0</v>
      </c>
      <c r="E37" s="1">
        <v>0</v>
      </c>
      <c r="F37" s="1">
        <v>205034.43</v>
      </c>
      <c r="G37" s="1">
        <v>3690619.6779999998</v>
      </c>
      <c r="H37" s="1">
        <v>0</v>
      </c>
      <c r="I37" s="1">
        <v>0</v>
      </c>
      <c r="L37" s="1">
        <v>4</v>
      </c>
      <c r="M37" s="1">
        <f>F37</f>
        <v>205034.43</v>
      </c>
      <c r="N37" s="1">
        <v>4</v>
      </c>
      <c r="O37" s="1">
        <f>M37*-F$22/F$44</f>
        <v>295583.28045302478</v>
      </c>
    </row>
    <row r="38" spans="1:15" x14ac:dyDescent="0.25">
      <c r="A38" s="1" t="s">
        <v>65</v>
      </c>
      <c r="B38" s="1" t="s">
        <v>13</v>
      </c>
      <c r="C38" s="1" t="s">
        <v>67</v>
      </c>
      <c r="D38" s="1">
        <v>0</v>
      </c>
      <c r="E38" s="1">
        <v>0</v>
      </c>
      <c r="F38" s="1">
        <v>205034.43</v>
      </c>
      <c r="G38" s="1">
        <v>3690619.6779999998</v>
      </c>
      <c r="H38" s="1">
        <v>779130.821</v>
      </c>
      <c r="I38" s="1">
        <v>0</v>
      </c>
      <c r="L38" s="1">
        <v>3</v>
      </c>
      <c r="M38" s="1">
        <f t="shared" ref="M38:M44" si="4">F38</f>
        <v>205034.43</v>
      </c>
      <c r="N38" s="1">
        <v>3</v>
      </c>
      <c r="O38" s="1">
        <f t="shared" ref="O38:O44" si="5">M38*-F$22/F$44</f>
        <v>295583.28045302478</v>
      </c>
    </row>
    <row r="39" spans="1:15" x14ac:dyDescent="0.25">
      <c r="A39" s="1" t="s">
        <v>68</v>
      </c>
      <c r="B39" s="1" t="s">
        <v>13</v>
      </c>
      <c r="C39" s="1" t="s">
        <v>66</v>
      </c>
      <c r="D39" s="1">
        <v>0</v>
      </c>
      <c r="E39" s="1">
        <v>0</v>
      </c>
      <c r="F39" s="1">
        <v>360275.47</v>
      </c>
      <c r="G39" s="1">
        <v>6484958.54</v>
      </c>
      <c r="H39" s="1">
        <v>779130.821</v>
      </c>
      <c r="I39" s="1">
        <v>0</v>
      </c>
      <c r="L39" s="1">
        <v>3</v>
      </c>
      <c r="M39" s="1">
        <f t="shared" si="4"/>
        <v>360275.47</v>
      </c>
      <c r="N39" s="1">
        <v>3</v>
      </c>
      <c r="O39" s="1">
        <f t="shared" si="5"/>
        <v>519383.03868943045</v>
      </c>
    </row>
    <row r="40" spans="1:15" x14ac:dyDescent="0.25">
      <c r="A40" s="1" t="s">
        <v>68</v>
      </c>
      <c r="B40" s="1" t="s">
        <v>13</v>
      </c>
      <c r="C40" s="1" t="s">
        <v>67</v>
      </c>
      <c r="D40" s="1">
        <v>0</v>
      </c>
      <c r="E40" s="1">
        <v>0</v>
      </c>
      <c r="F40" s="1">
        <v>360275.47</v>
      </c>
      <c r="G40" s="1">
        <v>6484958.54</v>
      </c>
      <c r="H40" s="1">
        <v>2132258.125</v>
      </c>
      <c r="I40" s="1">
        <v>0</v>
      </c>
      <c r="L40" s="1">
        <v>2</v>
      </c>
      <c r="M40" s="1">
        <f t="shared" si="4"/>
        <v>360275.47</v>
      </c>
      <c r="N40" s="1">
        <v>2</v>
      </c>
      <c r="O40" s="1">
        <f t="shared" si="5"/>
        <v>519383.03868943045</v>
      </c>
    </row>
    <row r="41" spans="1:15" x14ac:dyDescent="0.25">
      <c r="A41" s="1" t="s">
        <v>69</v>
      </c>
      <c r="B41" s="1" t="s">
        <v>13</v>
      </c>
      <c r="C41" s="1" t="s">
        <v>66</v>
      </c>
      <c r="D41" s="1">
        <v>0</v>
      </c>
      <c r="E41" s="1">
        <v>0</v>
      </c>
      <c r="F41" s="1">
        <v>463962.88</v>
      </c>
      <c r="G41" s="1">
        <v>8351331.8119999999</v>
      </c>
      <c r="H41" s="1">
        <v>2132258.125</v>
      </c>
      <c r="I41" s="1">
        <v>0</v>
      </c>
      <c r="L41" s="1">
        <v>2</v>
      </c>
      <c r="M41" s="1">
        <f t="shared" si="4"/>
        <v>463962.88</v>
      </c>
      <c r="N41" s="1">
        <v>2</v>
      </c>
      <c r="O41" s="1">
        <f t="shared" si="5"/>
        <v>668861.66425235558</v>
      </c>
    </row>
    <row r="42" spans="1:15" x14ac:dyDescent="0.25">
      <c r="A42" s="1" t="s">
        <v>69</v>
      </c>
      <c r="B42" s="1" t="s">
        <v>13</v>
      </c>
      <c r="C42" s="1" t="s">
        <v>67</v>
      </c>
      <c r="D42" s="1">
        <v>0</v>
      </c>
      <c r="E42" s="1">
        <v>0</v>
      </c>
      <c r="F42" s="1">
        <v>463962.88</v>
      </c>
      <c r="G42" s="1">
        <v>8351331.8119999999</v>
      </c>
      <c r="H42" s="1">
        <v>3863416.1039999998</v>
      </c>
      <c r="I42" s="1">
        <v>0</v>
      </c>
      <c r="L42" s="1">
        <v>1</v>
      </c>
      <c r="M42" s="1">
        <f t="shared" si="4"/>
        <v>463962.88</v>
      </c>
      <c r="N42" s="1">
        <v>1</v>
      </c>
      <c r="O42" s="1">
        <f t="shared" si="5"/>
        <v>668861.66425235558</v>
      </c>
    </row>
    <row r="43" spans="1:15" x14ac:dyDescent="0.25">
      <c r="A43" s="1" t="s">
        <v>70</v>
      </c>
      <c r="B43" s="1" t="s">
        <v>13</v>
      </c>
      <c r="C43" s="1" t="s">
        <v>66</v>
      </c>
      <c r="D43" s="1">
        <v>0</v>
      </c>
      <c r="E43" s="1">
        <v>0</v>
      </c>
      <c r="F43" s="1">
        <v>512501.08</v>
      </c>
      <c r="G43" s="1">
        <v>9225019.3579999991</v>
      </c>
      <c r="H43" s="1">
        <v>3863416.1039999998</v>
      </c>
      <c r="I43" s="1">
        <v>0</v>
      </c>
      <c r="L43" s="1">
        <v>1</v>
      </c>
      <c r="M43" s="1">
        <f t="shared" si="4"/>
        <v>512501.08</v>
      </c>
      <c r="N43" s="1">
        <v>1</v>
      </c>
      <c r="O43" s="1">
        <f t="shared" si="5"/>
        <v>738835.67</v>
      </c>
    </row>
    <row r="44" spans="1:15" x14ac:dyDescent="0.25">
      <c r="A44" s="1" t="s">
        <v>70</v>
      </c>
      <c r="B44" s="1" t="s">
        <v>13</v>
      </c>
      <c r="C44" s="1" t="s">
        <v>67</v>
      </c>
      <c r="D44" s="1">
        <v>0</v>
      </c>
      <c r="E44" s="1">
        <v>0</v>
      </c>
      <c r="F44" s="1">
        <v>512501.08</v>
      </c>
      <c r="G44" s="1">
        <v>9225019.3579999991</v>
      </c>
      <c r="H44" s="1">
        <v>5774753.9309999999</v>
      </c>
      <c r="I44" s="1">
        <v>0</v>
      </c>
      <c r="L44" s="1">
        <v>0</v>
      </c>
      <c r="M44" s="1">
        <f t="shared" si="4"/>
        <v>512501.08</v>
      </c>
      <c r="N44" s="1">
        <v>0</v>
      </c>
      <c r="O44" s="1">
        <f t="shared" si="5"/>
        <v>738835.67</v>
      </c>
    </row>
  </sheetData>
  <mergeCells count="2">
    <mergeCell ref="Q3:T3"/>
    <mergeCell ref="Q10:T10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L23" workbookViewId="0">
      <selection sqref="A1:XFD1048576"/>
    </sheetView>
  </sheetViews>
  <sheetFormatPr defaultRowHeight="15.75" x14ac:dyDescent="0.25"/>
  <cols>
    <col min="1" max="3" width="9" style="1"/>
    <col min="4" max="6" width="9.125" style="1" bestFit="1" customWidth="1"/>
    <col min="7" max="7" width="12.5" style="1" bestFit="1" customWidth="1"/>
    <col min="8" max="8" width="9.125" style="1" bestFit="1" customWidth="1"/>
    <col min="9" max="9" width="11.375" style="1" bestFit="1" customWidth="1"/>
    <col min="10" max="11" width="9" style="1"/>
    <col min="12" max="15" width="9.125" style="1" bestFit="1" customWidth="1"/>
    <col min="16" max="16" width="9" style="1"/>
    <col min="17" max="17" width="6" style="1" bestFit="1" customWidth="1"/>
    <col min="18" max="18" width="9.5" style="1" bestFit="1" customWidth="1"/>
    <col min="19" max="19" width="21.625" style="1" bestFit="1" customWidth="1"/>
    <col min="20" max="20" width="20.375" style="1" bestFit="1" customWidth="1"/>
    <col min="21" max="16384" width="9" style="1"/>
  </cols>
  <sheetData>
    <row r="1" spans="1:20" x14ac:dyDescent="0.25">
      <c r="A1" s="1" t="s">
        <v>93</v>
      </c>
    </row>
    <row r="2" spans="1:20" x14ac:dyDescent="0.25">
      <c r="A2" s="1" t="s">
        <v>59</v>
      </c>
    </row>
    <row r="3" spans="1:20" ht="18.75" x14ac:dyDescent="0.25">
      <c r="A3" s="1" t="s">
        <v>0</v>
      </c>
      <c r="B3" s="1" t="s">
        <v>2</v>
      </c>
      <c r="C3" s="1" t="s">
        <v>60</v>
      </c>
      <c r="D3" s="1" t="s">
        <v>61</v>
      </c>
      <c r="E3" s="1" t="s">
        <v>62</v>
      </c>
      <c r="F3" s="1" t="s">
        <v>63</v>
      </c>
      <c r="G3" s="1" t="s">
        <v>64</v>
      </c>
      <c r="H3" s="1" t="s">
        <v>6</v>
      </c>
      <c r="I3" s="1" t="s">
        <v>7</v>
      </c>
      <c r="Q3" s="15" t="s">
        <v>92</v>
      </c>
      <c r="R3" s="16"/>
      <c r="S3" s="16"/>
      <c r="T3" s="16"/>
    </row>
    <row r="4" spans="1:20" x14ac:dyDescent="0.25">
      <c r="A4" s="1" t="s">
        <v>65</v>
      </c>
      <c r="B4" s="1" t="s">
        <v>58</v>
      </c>
      <c r="C4" s="1" t="s">
        <v>66</v>
      </c>
      <c r="D4" s="1">
        <v>0</v>
      </c>
      <c r="E4" s="1">
        <v>-245167.4</v>
      </c>
      <c r="F4" s="1">
        <v>0</v>
      </c>
      <c r="G4" s="1">
        <v>4045262.1</v>
      </c>
      <c r="H4" s="1">
        <v>0</v>
      </c>
      <c r="I4" s="1">
        <v>0</v>
      </c>
      <c r="L4" s="1">
        <v>4</v>
      </c>
      <c r="M4" s="1">
        <f>-I4</f>
        <v>0</v>
      </c>
      <c r="Q4" s="2" t="s">
        <v>78</v>
      </c>
      <c r="R4" s="2" t="s">
        <v>59</v>
      </c>
      <c r="S4" s="2" t="s">
        <v>79</v>
      </c>
      <c r="T4" s="2" t="s">
        <v>80</v>
      </c>
    </row>
    <row r="5" spans="1:20" x14ac:dyDescent="0.25">
      <c r="A5" s="1" t="s">
        <v>65</v>
      </c>
      <c r="B5" s="1" t="s">
        <v>58</v>
      </c>
      <c r="C5" s="1" t="s">
        <v>67</v>
      </c>
      <c r="D5" s="1">
        <v>0</v>
      </c>
      <c r="E5" s="1">
        <v>-245167.4</v>
      </c>
      <c r="F5" s="1">
        <v>0</v>
      </c>
      <c r="G5" s="1">
        <v>4045262.1</v>
      </c>
      <c r="H5" s="1">
        <v>0</v>
      </c>
      <c r="I5" s="1">
        <v>-931636.12</v>
      </c>
      <c r="L5" s="1">
        <v>3</v>
      </c>
      <c r="M5" s="1">
        <f t="shared" ref="M5:M11" si="0">-I5</f>
        <v>931636.12</v>
      </c>
      <c r="Q5" s="2" t="s">
        <v>81</v>
      </c>
      <c r="R5" s="2">
        <f>M4</f>
        <v>0</v>
      </c>
      <c r="S5" s="2">
        <f>M26</f>
        <v>0</v>
      </c>
      <c r="T5" s="2">
        <f>O26</f>
        <v>0</v>
      </c>
    </row>
    <row r="6" spans="1:20" x14ac:dyDescent="0.25">
      <c r="A6" s="1" t="s">
        <v>68</v>
      </c>
      <c r="B6" s="1" t="s">
        <v>58</v>
      </c>
      <c r="C6" s="1" t="s">
        <v>66</v>
      </c>
      <c r="D6" s="1">
        <v>0</v>
      </c>
      <c r="E6" s="1">
        <v>-440469.3</v>
      </c>
      <c r="F6" s="1">
        <v>0</v>
      </c>
      <c r="G6" s="1">
        <v>7267743.4500000002</v>
      </c>
      <c r="H6" s="1">
        <v>0</v>
      </c>
      <c r="I6" s="1">
        <v>-931636.12</v>
      </c>
      <c r="L6" s="1">
        <v>3</v>
      </c>
      <c r="M6" s="1">
        <f t="shared" si="0"/>
        <v>931636.12</v>
      </c>
      <c r="Q6" s="2" t="s">
        <v>88</v>
      </c>
      <c r="R6" s="2">
        <f>M6</f>
        <v>931636.12</v>
      </c>
      <c r="S6" s="2">
        <f>M28</f>
        <v>619631.99100000004</v>
      </c>
      <c r="T6" s="2">
        <f>O28</f>
        <v>1009653.5925040153</v>
      </c>
    </row>
    <row r="7" spans="1:20" x14ac:dyDescent="0.25">
      <c r="A7" s="1" t="s">
        <v>68</v>
      </c>
      <c r="B7" s="1" t="s">
        <v>58</v>
      </c>
      <c r="C7" s="1" t="s">
        <v>67</v>
      </c>
      <c r="D7" s="1">
        <v>0</v>
      </c>
      <c r="E7" s="1">
        <v>-440469.3</v>
      </c>
      <c r="F7" s="1">
        <v>0</v>
      </c>
      <c r="G7" s="1">
        <v>7267743.4500000002</v>
      </c>
      <c r="H7" s="1">
        <v>0</v>
      </c>
      <c r="I7" s="1">
        <v>-2605419.46</v>
      </c>
      <c r="L7" s="1">
        <v>2</v>
      </c>
      <c r="M7" s="1">
        <f t="shared" si="0"/>
        <v>2605419.46</v>
      </c>
      <c r="Q7" s="2" t="s">
        <v>82</v>
      </c>
      <c r="R7" s="2">
        <f>M8</f>
        <v>2605419.46</v>
      </c>
      <c r="S7" s="2">
        <f>M30</f>
        <v>1645631.1270000001</v>
      </c>
      <c r="T7" s="2">
        <f>O30</f>
        <v>2681458.3550318684</v>
      </c>
    </row>
    <row r="8" spans="1:20" x14ac:dyDescent="0.25">
      <c r="A8" s="1" t="s">
        <v>69</v>
      </c>
      <c r="B8" s="1" t="s">
        <v>58</v>
      </c>
      <c r="C8" s="1" t="s">
        <v>66</v>
      </c>
      <c r="D8" s="1">
        <v>0</v>
      </c>
      <c r="E8" s="1">
        <v>-570670.6</v>
      </c>
      <c r="F8" s="1">
        <v>0</v>
      </c>
      <c r="G8" s="1">
        <v>9416064.9000000004</v>
      </c>
      <c r="H8" s="1">
        <v>0</v>
      </c>
      <c r="I8" s="1">
        <v>-2605419.46</v>
      </c>
      <c r="L8" s="1">
        <v>2</v>
      </c>
      <c r="M8" s="1">
        <f t="shared" si="0"/>
        <v>2605419.46</v>
      </c>
      <c r="Q8" s="2" t="s">
        <v>83</v>
      </c>
      <c r="R8" s="2">
        <f>M10</f>
        <v>4773967.74</v>
      </c>
      <c r="S8" s="2">
        <f>M32</f>
        <v>2939472.86</v>
      </c>
      <c r="T8" s="2">
        <f>O32</f>
        <v>4789696.7494808575</v>
      </c>
    </row>
    <row r="9" spans="1:20" x14ac:dyDescent="0.25">
      <c r="A9" s="1" t="s">
        <v>69</v>
      </c>
      <c r="B9" s="1" t="s">
        <v>58</v>
      </c>
      <c r="C9" s="1" t="s">
        <v>67</v>
      </c>
      <c r="D9" s="1">
        <v>0</v>
      </c>
      <c r="E9" s="1">
        <v>-570670.6</v>
      </c>
      <c r="F9" s="1">
        <v>0</v>
      </c>
      <c r="G9" s="1">
        <v>9416064.9000000004</v>
      </c>
      <c r="H9" s="1">
        <v>0</v>
      </c>
      <c r="I9" s="1">
        <v>-4773967.74</v>
      </c>
      <c r="L9" s="1">
        <v>1</v>
      </c>
      <c r="M9" s="1">
        <f t="shared" si="0"/>
        <v>4773967.74</v>
      </c>
    </row>
    <row r="10" spans="1:20" ht="18.75" x14ac:dyDescent="0.25">
      <c r="A10" s="1" t="s">
        <v>70</v>
      </c>
      <c r="B10" s="1" t="s">
        <v>58</v>
      </c>
      <c r="C10" s="1" t="s">
        <v>66</v>
      </c>
      <c r="D10" s="1">
        <v>0</v>
      </c>
      <c r="E10" s="1">
        <v>-635771.25</v>
      </c>
      <c r="F10" s="1">
        <v>0</v>
      </c>
      <c r="G10" s="1">
        <v>10490225.625</v>
      </c>
      <c r="H10" s="1">
        <v>0</v>
      </c>
      <c r="I10" s="1">
        <v>-4773967.74</v>
      </c>
      <c r="L10" s="1">
        <v>1</v>
      </c>
      <c r="M10" s="1">
        <f t="shared" si="0"/>
        <v>4773967.74</v>
      </c>
      <c r="Q10" s="15" t="s">
        <v>91</v>
      </c>
      <c r="R10" s="16"/>
      <c r="S10" s="16"/>
      <c r="T10" s="16"/>
    </row>
    <row r="11" spans="1:20" x14ac:dyDescent="0.25">
      <c r="A11" s="1" t="s">
        <v>70</v>
      </c>
      <c r="B11" s="1" t="s">
        <v>58</v>
      </c>
      <c r="C11" s="1" t="s">
        <v>67</v>
      </c>
      <c r="D11" s="1">
        <v>0</v>
      </c>
      <c r="E11" s="1">
        <v>-635771.25</v>
      </c>
      <c r="F11" s="1">
        <v>0</v>
      </c>
      <c r="G11" s="1">
        <v>10490225.625</v>
      </c>
      <c r="H11" s="1">
        <v>0</v>
      </c>
      <c r="I11" s="1">
        <v>-7189898.4900000002</v>
      </c>
      <c r="L11" s="1">
        <v>0</v>
      </c>
      <c r="M11" s="1">
        <f t="shared" si="0"/>
        <v>7189898.4900000002</v>
      </c>
      <c r="Q11" s="2" t="s">
        <v>78</v>
      </c>
      <c r="R11" s="2" t="s">
        <v>72</v>
      </c>
      <c r="S11" s="2" t="s">
        <v>84</v>
      </c>
      <c r="T11" s="2" t="s">
        <v>85</v>
      </c>
    </row>
    <row r="12" spans="1:20" x14ac:dyDescent="0.25">
      <c r="Q12" s="2" t="s">
        <v>81</v>
      </c>
      <c r="R12" s="2">
        <f>M15</f>
        <v>0</v>
      </c>
      <c r="S12" s="2">
        <f>M37</f>
        <v>0</v>
      </c>
      <c r="T12" s="2">
        <f>O37</f>
        <v>0</v>
      </c>
    </row>
    <row r="13" spans="1:20" x14ac:dyDescent="0.25">
      <c r="A13" s="1" t="s">
        <v>72</v>
      </c>
      <c r="Q13" s="2" t="s">
        <v>88</v>
      </c>
      <c r="R13" s="2">
        <f>M17</f>
        <v>1082662.94</v>
      </c>
      <c r="S13" s="2">
        <f>M39</f>
        <v>779130.821</v>
      </c>
      <c r="T13" s="2">
        <f>O38</f>
        <v>1123216.4469803362</v>
      </c>
    </row>
    <row r="14" spans="1:20" x14ac:dyDescent="0.25">
      <c r="A14" s="1" t="s">
        <v>0</v>
      </c>
      <c r="B14" s="1" t="s">
        <v>2</v>
      </c>
      <c r="C14" s="1" t="s">
        <v>60</v>
      </c>
      <c r="D14" s="1" t="s">
        <v>61</v>
      </c>
      <c r="E14" s="1" t="s">
        <v>62</v>
      </c>
      <c r="F14" s="1" t="s">
        <v>63</v>
      </c>
      <c r="G14" s="1" t="s">
        <v>64</v>
      </c>
      <c r="H14" s="1" t="s">
        <v>6</v>
      </c>
      <c r="I14" s="1" t="s">
        <v>7</v>
      </c>
      <c r="Q14" s="2" t="s">
        <v>82</v>
      </c>
      <c r="R14" s="2">
        <f>M19</f>
        <v>3027782.24</v>
      </c>
      <c r="S14" s="2">
        <f>M41</f>
        <v>2132258.125</v>
      </c>
      <c r="T14" s="2">
        <f>O41</f>
        <v>3073922.0303639532</v>
      </c>
    </row>
    <row r="15" spans="1:20" x14ac:dyDescent="0.25">
      <c r="A15" s="1" t="s">
        <v>65</v>
      </c>
      <c r="B15" s="1" t="s">
        <v>71</v>
      </c>
      <c r="C15" s="1" t="s">
        <v>66</v>
      </c>
      <c r="D15" s="1">
        <v>0</v>
      </c>
      <c r="E15" s="1">
        <v>0</v>
      </c>
      <c r="F15" s="1">
        <v>-284911.3</v>
      </c>
      <c r="G15" s="1">
        <v>-5128403.4000000004</v>
      </c>
      <c r="H15" s="1">
        <v>0</v>
      </c>
      <c r="I15" s="1">
        <v>0</v>
      </c>
      <c r="L15" s="1">
        <v>4</v>
      </c>
      <c r="M15" s="1">
        <f>H15</f>
        <v>0</v>
      </c>
      <c r="Q15" s="2" t="s">
        <v>83</v>
      </c>
      <c r="R15" s="2">
        <f>M21</f>
        <v>5547872.3200000003</v>
      </c>
      <c r="S15" s="2">
        <f>M43</f>
        <v>3863416.1039999998</v>
      </c>
      <c r="T15" s="2">
        <f>O43</f>
        <v>5569607.0449015051</v>
      </c>
    </row>
    <row r="16" spans="1:20" x14ac:dyDescent="0.25">
      <c r="A16" s="1" t="s">
        <v>65</v>
      </c>
      <c r="B16" s="1" t="s">
        <v>71</v>
      </c>
      <c r="C16" s="1" t="s">
        <v>67</v>
      </c>
      <c r="D16" s="1">
        <v>0</v>
      </c>
      <c r="E16" s="1">
        <v>0</v>
      </c>
      <c r="F16" s="1">
        <v>-284911.3</v>
      </c>
      <c r="G16" s="1">
        <v>-5128403.4000000004</v>
      </c>
      <c r="H16" s="1">
        <v>1082662.94</v>
      </c>
      <c r="I16" s="1">
        <v>0</v>
      </c>
      <c r="L16" s="1">
        <v>3</v>
      </c>
      <c r="M16" s="1">
        <f t="shared" ref="M16:M22" si="1">H16</f>
        <v>1082662.94</v>
      </c>
    </row>
    <row r="17" spans="1:15" x14ac:dyDescent="0.25">
      <c r="A17" s="1" t="s">
        <v>68</v>
      </c>
      <c r="B17" s="1" t="s">
        <v>71</v>
      </c>
      <c r="C17" s="1" t="s">
        <v>66</v>
      </c>
      <c r="D17" s="1">
        <v>0</v>
      </c>
      <c r="E17" s="1">
        <v>0</v>
      </c>
      <c r="F17" s="1">
        <v>-511873.5</v>
      </c>
      <c r="G17" s="1">
        <v>-9213723</v>
      </c>
      <c r="H17" s="1">
        <v>1082662.94</v>
      </c>
      <c r="I17" s="1">
        <v>0</v>
      </c>
      <c r="L17" s="1">
        <v>3</v>
      </c>
      <c r="M17" s="1">
        <f t="shared" si="1"/>
        <v>1082662.94</v>
      </c>
    </row>
    <row r="18" spans="1:15" x14ac:dyDescent="0.25">
      <c r="A18" s="1" t="s">
        <v>68</v>
      </c>
      <c r="B18" s="1" t="s">
        <v>71</v>
      </c>
      <c r="C18" s="1" t="s">
        <v>67</v>
      </c>
      <c r="D18" s="1">
        <v>0</v>
      </c>
      <c r="E18" s="1">
        <v>0</v>
      </c>
      <c r="F18" s="1">
        <v>-511873.5</v>
      </c>
      <c r="G18" s="1">
        <v>-9213723</v>
      </c>
      <c r="H18" s="1">
        <v>3027782.24</v>
      </c>
      <c r="I18" s="1">
        <v>0</v>
      </c>
      <c r="L18" s="1">
        <v>2</v>
      </c>
      <c r="M18" s="1">
        <f t="shared" si="1"/>
        <v>3027782.24</v>
      </c>
    </row>
    <row r="19" spans="1:15" x14ac:dyDescent="0.25">
      <c r="A19" s="1" t="s">
        <v>69</v>
      </c>
      <c r="B19" s="1" t="s">
        <v>71</v>
      </c>
      <c r="C19" s="1" t="s">
        <v>66</v>
      </c>
      <c r="D19" s="1">
        <v>0</v>
      </c>
      <c r="E19" s="1">
        <v>0</v>
      </c>
      <c r="F19" s="1">
        <v>-663181.6</v>
      </c>
      <c r="G19" s="1">
        <v>-11937268.800000001</v>
      </c>
      <c r="H19" s="1">
        <v>3027782.24</v>
      </c>
      <c r="I19" s="1">
        <v>0</v>
      </c>
      <c r="L19" s="1">
        <v>2</v>
      </c>
      <c r="M19" s="1">
        <f t="shared" si="1"/>
        <v>3027782.24</v>
      </c>
    </row>
    <row r="20" spans="1:15" x14ac:dyDescent="0.25">
      <c r="A20" s="1" t="s">
        <v>69</v>
      </c>
      <c r="B20" s="1" t="s">
        <v>71</v>
      </c>
      <c r="C20" s="1" t="s">
        <v>67</v>
      </c>
      <c r="D20" s="1">
        <v>0</v>
      </c>
      <c r="E20" s="1">
        <v>0</v>
      </c>
      <c r="F20" s="1">
        <v>-663181.6</v>
      </c>
      <c r="G20" s="1">
        <v>-11937268.800000001</v>
      </c>
      <c r="H20" s="1">
        <v>5547872.3200000003</v>
      </c>
      <c r="I20" s="1">
        <v>0</v>
      </c>
      <c r="L20" s="1">
        <v>1</v>
      </c>
      <c r="M20" s="1">
        <f t="shared" si="1"/>
        <v>5547872.3200000003</v>
      </c>
    </row>
    <row r="21" spans="1:15" x14ac:dyDescent="0.25">
      <c r="A21" s="1" t="s">
        <v>70</v>
      </c>
      <c r="B21" s="1" t="s">
        <v>71</v>
      </c>
      <c r="C21" s="1" t="s">
        <v>66</v>
      </c>
      <c r="D21" s="1">
        <v>0</v>
      </c>
      <c r="E21" s="1">
        <v>0</v>
      </c>
      <c r="F21" s="1">
        <v>-738835.67</v>
      </c>
      <c r="G21" s="1">
        <v>-13299042.060000001</v>
      </c>
      <c r="H21" s="1">
        <v>5547872.3200000003</v>
      </c>
      <c r="I21" s="1">
        <v>0</v>
      </c>
      <c r="L21" s="1">
        <v>1</v>
      </c>
      <c r="M21" s="1">
        <f t="shared" si="1"/>
        <v>5547872.3200000003</v>
      </c>
    </row>
    <row r="22" spans="1:15" x14ac:dyDescent="0.25">
      <c r="A22" s="1" t="s">
        <v>70</v>
      </c>
      <c r="B22" s="1" t="s">
        <v>71</v>
      </c>
      <c r="C22" s="1" t="s">
        <v>67</v>
      </c>
      <c r="D22" s="1">
        <v>0</v>
      </c>
      <c r="E22" s="1">
        <v>0</v>
      </c>
      <c r="F22" s="1">
        <v>-738835.67</v>
      </c>
      <c r="G22" s="1">
        <v>-13299042.060000001</v>
      </c>
      <c r="H22" s="1">
        <v>8355447.8660000004</v>
      </c>
      <c r="I22" s="1">
        <v>0</v>
      </c>
      <c r="L22" s="1">
        <v>0</v>
      </c>
      <c r="M22" s="1">
        <f t="shared" si="1"/>
        <v>8355447.8660000004</v>
      </c>
    </row>
    <row r="24" spans="1:15" x14ac:dyDescent="0.25">
      <c r="A24" s="1" t="s">
        <v>73</v>
      </c>
    </row>
    <row r="25" spans="1:15" x14ac:dyDescent="0.25">
      <c r="A25" s="1" t="s">
        <v>0</v>
      </c>
      <c r="B25" s="1" t="s">
        <v>2</v>
      </c>
      <c r="C25" s="1" t="s">
        <v>60</v>
      </c>
      <c r="D25" s="1" t="s">
        <v>61</v>
      </c>
      <c r="E25" s="1" t="s">
        <v>62</v>
      </c>
      <c r="F25" s="1" t="s">
        <v>63</v>
      </c>
      <c r="G25" s="1" t="s">
        <v>64</v>
      </c>
      <c r="H25" s="1" t="s">
        <v>6</v>
      </c>
      <c r="I25" s="1" t="s">
        <v>7</v>
      </c>
      <c r="L25" s="1" t="s">
        <v>75</v>
      </c>
      <c r="N25" s="1" t="s">
        <v>76</v>
      </c>
    </row>
    <row r="26" spans="1:15" x14ac:dyDescent="0.25">
      <c r="A26" s="1" t="s">
        <v>65</v>
      </c>
      <c r="B26" s="1" t="s">
        <v>12</v>
      </c>
      <c r="C26" s="1" t="s">
        <v>66</v>
      </c>
      <c r="D26" s="1">
        <v>0</v>
      </c>
      <c r="E26" s="1">
        <v>163061.04999999999</v>
      </c>
      <c r="F26" s="1">
        <v>0</v>
      </c>
      <c r="G26" s="1">
        <v>2690507.33</v>
      </c>
      <c r="H26" s="1">
        <v>0</v>
      </c>
      <c r="I26" s="1">
        <v>0</v>
      </c>
      <c r="L26" s="1">
        <v>4</v>
      </c>
      <c r="M26" s="1">
        <f>I26</f>
        <v>0</v>
      </c>
      <c r="N26" s="1">
        <v>4</v>
      </c>
      <c r="O26" s="1">
        <f>M26*-E$11/E$33</f>
        <v>0</v>
      </c>
    </row>
    <row r="27" spans="1:15" x14ac:dyDescent="0.25">
      <c r="A27" s="1" t="s">
        <v>65</v>
      </c>
      <c r="B27" s="1" t="s">
        <v>12</v>
      </c>
      <c r="C27" s="1" t="s">
        <v>67</v>
      </c>
      <c r="D27" s="1">
        <v>0</v>
      </c>
      <c r="E27" s="1">
        <v>163061.04999999999</v>
      </c>
      <c r="F27" s="1">
        <v>0</v>
      </c>
      <c r="G27" s="1">
        <v>2690507.33</v>
      </c>
      <c r="H27" s="1">
        <v>0</v>
      </c>
      <c r="I27" s="1">
        <v>619631.99100000004</v>
      </c>
      <c r="L27" s="1">
        <v>3</v>
      </c>
      <c r="M27" s="1">
        <f t="shared" ref="M27:M33" si="2">I27</f>
        <v>619631.99100000004</v>
      </c>
      <c r="N27" s="1">
        <v>3</v>
      </c>
      <c r="O27" s="1">
        <f t="shared" ref="O27:O33" si="3">M27*-E$11/E$33</f>
        <v>1009653.5925040153</v>
      </c>
    </row>
    <row r="28" spans="1:15" x14ac:dyDescent="0.25">
      <c r="A28" s="1" t="s">
        <v>68</v>
      </c>
      <c r="B28" s="1" t="s">
        <v>12</v>
      </c>
      <c r="C28" s="1" t="s">
        <v>66</v>
      </c>
      <c r="D28" s="1">
        <v>0</v>
      </c>
      <c r="E28" s="1">
        <v>276033.99</v>
      </c>
      <c r="F28" s="1">
        <v>0</v>
      </c>
      <c r="G28" s="1">
        <v>4554560.835</v>
      </c>
      <c r="H28" s="1">
        <v>0</v>
      </c>
      <c r="I28" s="1">
        <v>619631.99100000004</v>
      </c>
      <c r="L28" s="1">
        <v>3</v>
      </c>
      <c r="M28" s="1">
        <f t="shared" si="2"/>
        <v>619631.99100000004</v>
      </c>
      <c r="N28" s="1">
        <v>3</v>
      </c>
      <c r="O28" s="1">
        <f t="shared" si="3"/>
        <v>1009653.5925040153</v>
      </c>
    </row>
    <row r="29" spans="1:15" x14ac:dyDescent="0.25">
      <c r="A29" s="1" t="s">
        <v>68</v>
      </c>
      <c r="B29" s="1" t="s">
        <v>12</v>
      </c>
      <c r="C29" s="1" t="s">
        <v>67</v>
      </c>
      <c r="D29" s="1">
        <v>0</v>
      </c>
      <c r="E29" s="1">
        <v>276033.99</v>
      </c>
      <c r="F29" s="1">
        <v>0</v>
      </c>
      <c r="G29" s="1">
        <v>4554560.835</v>
      </c>
      <c r="H29" s="1">
        <v>0</v>
      </c>
      <c r="I29" s="1">
        <v>1645631.1270000001</v>
      </c>
      <c r="L29" s="1">
        <v>2</v>
      </c>
      <c r="M29" s="1">
        <f t="shared" si="2"/>
        <v>1645631.1270000001</v>
      </c>
      <c r="N29" s="1">
        <v>2</v>
      </c>
      <c r="O29" s="1">
        <f t="shared" si="3"/>
        <v>2681458.3550318684</v>
      </c>
    </row>
    <row r="30" spans="1:15" x14ac:dyDescent="0.25">
      <c r="A30" s="1" t="s">
        <v>69</v>
      </c>
      <c r="B30" s="1" t="s">
        <v>12</v>
      </c>
      <c r="C30" s="1" t="s">
        <v>66</v>
      </c>
      <c r="D30" s="1">
        <v>0</v>
      </c>
      <c r="E30" s="1">
        <v>352314.05</v>
      </c>
      <c r="F30" s="1">
        <v>0</v>
      </c>
      <c r="G30" s="1">
        <v>5813181.8119999999</v>
      </c>
      <c r="H30" s="1">
        <v>0</v>
      </c>
      <c r="I30" s="1">
        <v>1645631.1270000001</v>
      </c>
      <c r="L30" s="1">
        <v>2</v>
      </c>
      <c r="M30" s="1">
        <f t="shared" si="2"/>
        <v>1645631.1270000001</v>
      </c>
      <c r="N30" s="1">
        <v>2</v>
      </c>
      <c r="O30" s="1">
        <f t="shared" si="3"/>
        <v>2681458.3550318684</v>
      </c>
    </row>
    <row r="31" spans="1:15" x14ac:dyDescent="0.25">
      <c r="A31" s="1" t="s">
        <v>69</v>
      </c>
      <c r="B31" s="1" t="s">
        <v>12</v>
      </c>
      <c r="C31" s="1" t="s">
        <v>67</v>
      </c>
      <c r="D31" s="1">
        <v>0</v>
      </c>
      <c r="E31" s="1">
        <v>352314.05</v>
      </c>
      <c r="F31" s="1">
        <v>0</v>
      </c>
      <c r="G31" s="1">
        <v>5813181.8119999999</v>
      </c>
      <c r="H31" s="1">
        <v>0</v>
      </c>
      <c r="I31" s="1">
        <v>2939472.86</v>
      </c>
      <c r="L31" s="1">
        <v>1</v>
      </c>
      <c r="M31" s="1">
        <f t="shared" si="2"/>
        <v>2939472.86</v>
      </c>
      <c r="N31" s="1">
        <v>1</v>
      </c>
      <c r="O31" s="1">
        <f t="shared" si="3"/>
        <v>4789696.7494808575</v>
      </c>
    </row>
    <row r="32" spans="1:15" x14ac:dyDescent="0.25">
      <c r="A32" s="1" t="s">
        <v>70</v>
      </c>
      <c r="B32" s="1" t="s">
        <v>12</v>
      </c>
      <c r="C32" s="1" t="s">
        <v>66</v>
      </c>
      <c r="D32" s="1">
        <v>0</v>
      </c>
      <c r="E32" s="1">
        <v>390177.59</v>
      </c>
      <c r="F32" s="1">
        <v>0</v>
      </c>
      <c r="G32" s="1">
        <v>6437930.2070000004</v>
      </c>
      <c r="H32" s="1">
        <v>0</v>
      </c>
      <c r="I32" s="1">
        <v>2939472.86</v>
      </c>
      <c r="L32" s="1">
        <v>1</v>
      </c>
      <c r="M32" s="1">
        <f t="shared" si="2"/>
        <v>2939472.86</v>
      </c>
      <c r="N32" s="1">
        <v>1</v>
      </c>
      <c r="O32" s="1">
        <f t="shared" si="3"/>
        <v>4789696.7494808575</v>
      </c>
    </row>
    <row r="33" spans="1:15" x14ac:dyDescent="0.25">
      <c r="A33" s="1" t="s">
        <v>70</v>
      </c>
      <c r="B33" s="1" t="s">
        <v>12</v>
      </c>
      <c r="C33" s="1" t="s">
        <v>67</v>
      </c>
      <c r="D33" s="1">
        <v>0</v>
      </c>
      <c r="E33" s="1">
        <v>390177.59</v>
      </c>
      <c r="F33" s="1">
        <v>0</v>
      </c>
      <c r="G33" s="1">
        <v>6437930.2070000004</v>
      </c>
      <c r="H33" s="1">
        <v>0</v>
      </c>
      <c r="I33" s="1">
        <v>4370824.2319999998</v>
      </c>
      <c r="L33" s="1">
        <v>0</v>
      </c>
      <c r="M33" s="1">
        <f t="shared" si="2"/>
        <v>4370824.2319999998</v>
      </c>
      <c r="N33" s="1">
        <v>0</v>
      </c>
      <c r="O33" s="1">
        <f t="shared" si="3"/>
        <v>7121998.9479891183</v>
      </c>
    </row>
    <row r="35" spans="1:15" x14ac:dyDescent="0.25">
      <c r="A35" s="1" t="s">
        <v>74</v>
      </c>
    </row>
    <row r="36" spans="1:15" x14ac:dyDescent="0.25">
      <c r="A36" s="1" t="s">
        <v>0</v>
      </c>
      <c r="B36" s="1" t="s">
        <v>2</v>
      </c>
      <c r="C36" s="1" t="s">
        <v>60</v>
      </c>
      <c r="D36" s="1" t="s">
        <v>61</v>
      </c>
      <c r="E36" s="1" t="s">
        <v>62</v>
      </c>
      <c r="F36" s="1" t="s">
        <v>63</v>
      </c>
      <c r="G36" s="1" t="s">
        <v>64</v>
      </c>
      <c r="H36" s="1" t="s">
        <v>6</v>
      </c>
      <c r="I36" s="1" t="s">
        <v>7</v>
      </c>
      <c r="L36" s="1" t="s">
        <v>75</v>
      </c>
      <c r="N36" s="1" t="s">
        <v>76</v>
      </c>
    </row>
    <row r="37" spans="1:15" x14ac:dyDescent="0.25">
      <c r="A37" s="1" t="s">
        <v>65</v>
      </c>
      <c r="B37" s="1" t="s">
        <v>13</v>
      </c>
      <c r="C37" s="1" t="s">
        <v>66</v>
      </c>
      <c r="D37" s="1">
        <v>0</v>
      </c>
      <c r="E37" s="1">
        <v>0</v>
      </c>
      <c r="F37" s="1">
        <v>205034.43</v>
      </c>
      <c r="G37" s="1">
        <v>3690619.6779999998</v>
      </c>
      <c r="H37" s="1">
        <v>0</v>
      </c>
      <c r="I37" s="1">
        <v>0</v>
      </c>
      <c r="L37" s="1">
        <v>4</v>
      </c>
      <c r="M37" s="1">
        <f>H37</f>
        <v>0</v>
      </c>
      <c r="N37" s="1">
        <v>4</v>
      </c>
      <c r="O37" s="1">
        <f>M37*-F$22/F$44</f>
        <v>0</v>
      </c>
    </row>
    <row r="38" spans="1:15" x14ac:dyDescent="0.25">
      <c r="A38" s="1" t="s">
        <v>65</v>
      </c>
      <c r="B38" s="1" t="s">
        <v>13</v>
      </c>
      <c r="C38" s="1" t="s">
        <v>67</v>
      </c>
      <c r="D38" s="1">
        <v>0</v>
      </c>
      <c r="E38" s="1">
        <v>0</v>
      </c>
      <c r="F38" s="1">
        <v>205034.43</v>
      </c>
      <c r="G38" s="1">
        <v>3690619.6779999998</v>
      </c>
      <c r="H38" s="1">
        <v>779130.821</v>
      </c>
      <c r="I38" s="1">
        <v>0</v>
      </c>
      <c r="L38" s="1">
        <v>3</v>
      </c>
      <c r="M38" s="1">
        <f t="shared" ref="M38:M44" si="4">H38</f>
        <v>779130.821</v>
      </c>
      <c r="N38" s="1">
        <v>3</v>
      </c>
      <c r="O38" s="1">
        <f t="shared" ref="O38:O44" si="5">M38*-F$22/F$44</f>
        <v>1123216.4469803362</v>
      </c>
    </row>
    <row r="39" spans="1:15" x14ac:dyDescent="0.25">
      <c r="A39" s="1" t="s">
        <v>68</v>
      </c>
      <c r="B39" s="1" t="s">
        <v>13</v>
      </c>
      <c r="C39" s="1" t="s">
        <v>66</v>
      </c>
      <c r="D39" s="1">
        <v>0</v>
      </c>
      <c r="E39" s="1">
        <v>0</v>
      </c>
      <c r="F39" s="1">
        <v>360275.47</v>
      </c>
      <c r="G39" s="1">
        <v>6484958.54</v>
      </c>
      <c r="H39" s="1">
        <v>779130.821</v>
      </c>
      <c r="I39" s="1">
        <v>0</v>
      </c>
      <c r="L39" s="1">
        <v>3</v>
      </c>
      <c r="M39" s="1">
        <f t="shared" si="4"/>
        <v>779130.821</v>
      </c>
      <c r="N39" s="1">
        <v>3</v>
      </c>
      <c r="O39" s="1">
        <f t="shared" si="5"/>
        <v>1123216.4469803362</v>
      </c>
    </row>
    <row r="40" spans="1:15" x14ac:dyDescent="0.25">
      <c r="A40" s="1" t="s">
        <v>68</v>
      </c>
      <c r="B40" s="1" t="s">
        <v>13</v>
      </c>
      <c r="C40" s="1" t="s">
        <v>67</v>
      </c>
      <c r="D40" s="1">
        <v>0</v>
      </c>
      <c r="E40" s="1">
        <v>0</v>
      </c>
      <c r="F40" s="1">
        <v>360275.47</v>
      </c>
      <c r="G40" s="1">
        <v>6484958.54</v>
      </c>
      <c r="H40" s="1">
        <v>2132258.125</v>
      </c>
      <c r="I40" s="1">
        <v>0</v>
      </c>
      <c r="L40" s="1">
        <v>2</v>
      </c>
      <c r="M40" s="1">
        <f t="shared" si="4"/>
        <v>2132258.125</v>
      </c>
      <c r="N40" s="1">
        <v>2</v>
      </c>
      <c r="O40" s="1">
        <f t="shared" si="5"/>
        <v>3073922.0303639532</v>
      </c>
    </row>
    <row r="41" spans="1:15" x14ac:dyDescent="0.25">
      <c r="A41" s="1" t="s">
        <v>69</v>
      </c>
      <c r="B41" s="1" t="s">
        <v>13</v>
      </c>
      <c r="C41" s="1" t="s">
        <v>66</v>
      </c>
      <c r="D41" s="1">
        <v>0</v>
      </c>
      <c r="E41" s="1">
        <v>0</v>
      </c>
      <c r="F41" s="1">
        <v>463962.88</v>
      </c>
      <c r="G41" s="1">
        <v>8351331.8119999999</v>
      </c>
      <c r="H41" s="1">
        <v>2132258.125</v>
      </c>
      <c r="I41" s="1">
        <v>0</v>
      </c>
      <c r="L41" s="1">
        <v>2</v>
      </c>
      <c r="M41" s="1">
        <f t="shared" si="4"/>
        <v>2132258.125</v>
      </c>
      <c r="N41" s="1">
        <v>2</v>
      </c>
      <c r="O41" s="1">
        <f t="shared" si="5"/>
        <v>3073922.0303639532</v>
      </c>
    </row>
    <row r="42" spans="1:15" x14ac:dyDescent="0.25">
      <c r="A42" s="1" t="s">
        <v>69</v>
      </c>
      <c r="B42" s="1" t="s">
        <v>13</v>
      </c>
      <c r="C42" s="1" t="s">
        <v>67</v>
      </c>
      <c r="D42" s="1">
        <v>0</v>
      </c>
      <c r="E42" s="1">
        <v>0</v>
      </c>
      <c r="F42" s="1">
        <v>463962.88</v>
      </c>
      <c r="G42" s="1">
        <v>8351331.8119999999</v>
      </c>
      <c r="H42" s="1">
        <v>3863416.1039999998</v>
      </c>
      <c r="I42" s="1">
        <v>0</v>
      </c>
      <c r="L42" s="1">
        <v>1</v>
      </c>
      <c r="M42" s="1">
        <f t="shared" si="4"/>
        <v>3863416.1039999998</v>
      </c>
      <c r="N42" s="1">
        <v>1</v>
      </c>
      <c r="O42" s="1">
        <f t="shared" si="5"/>
        <v>5569607.0449015051</v>
      </c>
    </row>
    <row r="43" spans="1:15" x14ac:dyDescent="0.25">
      <c r="A43" s="1" t="s">
        <v>70</v>
      </c>
      <c r="B43" s="1" t="s">
        <v>13</v>
      </c>
      <c r="C43" s="1" t="s">
        <v>66</v>
      </c>
      <c r="D43" s="1">
        <v>0</v>
      </c>
      <c r="E43" s="1">
        <v>0</v>
      </c>
      <c r="F43" s="1">
        <v>512501.08</v>
      </c>
      <c r="G43" s="1">
        <v>9225019.3579999991</v>
      </c>
      <c r="H43" s="1">
        <v>3863416.1039999998</v>
      </c>
      <c r="I43" s="1">
        <v>0</v>
      </c>
      <c r="L43" s="1">
        <v>1</v>
      </c>
      <c r="M43" s="1">
        <f t="shared" si="4"/>
        <v>3863416.1039999998</v>
      </c>
      <c r="N43" s="1">
        <v>1</v>
      </c>
      <c r="O43" s="1">
        <f t="shared" si="5"/>
        <v>5569607.0449015051</v>
      </c>
    </row>
    <row r="44" spans="1:15" x14ac:dyDescent="0.25">
      <c r="A44" s="1" t="s">
        <v>70</v>
      </c>
      <c r="B44" s="1" t="s">
        <v>13</v>
      </c>
      <c r="C44" s="1" t="s">
        <v>67</v>
      </c>
      <c r="D44" s="1">
        <v>0</v>
      </c>
      <c r="E44" s="1">
        <v>0</v>
      </c>
      <c r="F44" s="1">
        <v>512501.08</v>
      </c>
      <c r="G44" s="1">
        <v>9225019.3579999991</v>
      </c>
      <c r="H44" s="1">
        <v>5774753.9309999999</v>
      </c>
      <c r="I44" s="1">
        <v>0</v>
      </c>
      <c r="L44" s="1">
        <v>0</v>
      </c>
      <c r="M44" s="1">
        <f t="shared" si="4"/>
        <v>5774753.9309999999</v>
      </c>
      <c r="N44" s="1">
        <v>0</v>
      </c>
      <c r="O44" s="1">
        <f t="shared" si="5"/>
        <v>8325044.2900442649</v>
      </c>
    </row>
  </sheetData>
  <mergeCells count="2">
    <mergeCell ref="Q3:T3"/>
    <mergeCell ref="Q10:T10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topLeftCell="A19" workbookViewId="0">
      <selection activeCell="C35" sqref="C35:D35"/>
    </sheetView>
  </sheetViews>
  <sheetFormatPr defaultRowHeight="15.75" x14ac:dyDescent="0.25"/>
  <cols>
    <col min="1" max="3" width="9" style="1"/>
    <col min="4" max="6" width="9.125" style="1" bestFit="1" customWidth="1"/>
    <col min="7" max="7" width="12.5" style="1" bestFit="1" customWidth="1"/>
    <col min="8" max="8" width="9.125" style="1" bestFit="1" customWidth="1"/>
    <col min="9" max="9" width="11.375" style="1" bestFit="1" customWidth="1"/>
    <col min="10" max="14" width="9" style="1"/>
    <col min="15" max="18" width="9.125" style="1" bestFit="1" customWidth="1"/>
    <col min="19" max="19" width="9" style="1"/>
    <col min="20" max="20" width="6" style="1" bestFit="1" customWidth="1"/>
    <col min="21" max="21" width="9.5" style="1" bestFit="1" customWidth="1"/>
    <col min="22" max="22" width="21.625" style="1" bestFit="1" customWidth="1"/>
    <col min="23" max="23" width="20.375" style="1" bestFit="1" customWidth="1"/>
    <col min="24" max="16384" width="9" style="1"/>
  </cols>
  <sheetData>
    <row r="1" spans="1:23" x14ac:dyDescent="0.25">
      <c r="A1" s="1" t="s">
        <v>94</v>
      </c>
    </row>
    <row r="2" spans="1:23" x14ac:dyDescent="0.25">
      <c r="A2" s="1" t="s">
        <v>59</v>
      </c>
      <c r="C2" s="1" t="s">
        <v>59</v>
      </c>
      <c r="D2" s="1">
        <v>635771.25</v>
      </c>
    </row>
    <row r="3" spans="1:23" ht="18.75" x14ac:dyDescent="0.25">
      <c r="A3" s="1" t="s">
        <v>0</v>
      </c>
      <c r="B3" s="1" t="s">
        <v>95</v>
      </c>
      <c r="C3" s="1" t="s">
        <v>2</v>
      </c>
      <c r="D3" s="1" t="s">
        <v>96</v>
      </c>
      <c r="E3" s="1" t="s">
        <v>97</v>
      </c>
      <c r="F3" s="1" t="s">
        <v>98</v>
      </c>
      <c r="G3" s="1" t="s">
        <v>99</v>
      </c>
      <c r="H3" s="1" t="s">
        <v>100</v>
      </c>
      <c r="I3" s="1" t="s">
        <v>101</v>
      </c>
      <c r="J3" s="1" t="s">
        <v>1</v>
      </c>
      <c r="K3" s="1" t="s">
        <v>102</v>
      </c>
      <c r="L3" s="1" t="s">
        <v>103</v>
      </c>
      <c r="M3" s="1" t="s">
        <v>104</v>
      </c>
      <c r="T3" s="15" t="s">
        <v>106</v>
      </c>
      <c r="U3" s="16"/>
      <c r="V3" s="16"/>
      <c r="W3" s="16"/>
    </row>
    <row r="4" spans="1:23" x14ac:dyDescent="0.25">
      <c r="A4" s="1" t="s">
        <v>65</v>
      </c>
      <c r="B4" s="1" t="s">
        <v>105</v>
      </c>
      <c r="C4" s="1" t="s">
        <v>58</v>
      </c>
      <c r="D4" s="1">
        <v>4.4299999999999999E-2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164</v>
      </c>
      <c r="K4" s="1">
        <v>18</v>
      </c>
      <c r="L4" s="1">
        <v>16.5</v>
      </c>
      <c r="M4" s="1">
        <v>15.2</v>
      </c>
      <c r="O4" s="1">
        <v>4</v>
      </c>
      <c r="P4" s="1">
        <f>D4</f>
        <v>4.4299999999999999E-2</v>
      </c>
      <c r="T4" s="2" t="s">
        <v>78</v>
      </c>
      <c r="U4" s="2" t="s">
        <v>59</v>
      </c>
      <c r="V4" s="2" t="s">
        <v>79</v>
      </c>
      <c r="W4" s="2" t="s">
        <v>80</v>
      </c>
    </row>
    <row r="5" spans="1:23" x14ac:dyDescent="0.25">
      <c r="A5" s="1" t="s">
        <v>68</v>
      </c>
      <c r="B5" s="1" t="s">
        <v>105</v>
      </c>
      <c r="C5" s="1" t="s">
        <v>58</v>
      </c>
      <c r="D5" s="1">
        <v>3.4799999999999998E-2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165</v>
      </c>
      <c r="K5" s="1">
        <v>18</v>
      </c>
      <c r="L5" s="1">
        <v>16.5</v>
      </c>
      <c r="M5" s="1">
        <v>11.4</v>
      </c>
      <c r="O5" s="1">
        <v>3</v>
      </c>
      <c r="P5" s="1">
        <f t="shared" ref="P5:P8" si="0">D5</f>
        <v>3.4799999999999998E-2</v>
      </c>
      <c r="T5" s="2" t="s">
        <v>81</v>
      </c>
      <c r="U5" s="2">
        <f>P4</f>
        <v>4.4299999999999999E-2</v>
      </c>
      <c r="V5" s="2">
        <f>P26</f>
        <v>2.7E-2</v>
      </c>
      <c r="W5" s="10">
        <f>R26</f>
        <v>4.3994899220121786E-2</v>
      </c>
    </row>
    <row r="6" spans="1:23" x14ac:dyDescent="0.25">
      <c r="A6" s="1" t="s">
        <v>69</v>
      </c>
      <c r="B6" s="1" t="s">
        <v>105</v>
      </c>
      <c r="C6" s="1" t="s">
        <v>58</v>
      </c>
      <c r="D6" s="1">
        <v>2.1899999999999999E-2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166</v>
      </c>
      <c r="K6" s="1">
        <v>18</v>
      </c>
      <c r="L6" s="1">
        <v>16.5</v>
      </c>
      <c r="M6" s="1">
        <v>7.6</v>
      </c>
      <c r="O6" s="1">
        <v>2</v>
      </c>
      <c r="P6" s="1">
        <f t="shared" si="0"/>
        <v>2.1899999999999999E-2</v>
      </c>
      <c r="T6" s="2" t="s">
        <v>88</v>
      </c>
      <c r="U6" s="2">
        <f t="shared" ref="U6:U8" si="1">P5</f>
        <v>3.4799999999999998E-2</v>
      </c>
      <c r="V6" s="2">
        <f t="shared" ref="V6:V8" si="2">P27</f>
        <v>2.12E-2</v>
      </c>
      <c r="W6" s="10">
        <f t="shared" ref="W6:W8" si="3">R27</f>
        <v>3.4544143091354888E-2</v>
      </c>
    </row>
    <row r="7" spans="1:23" x14ac:dyDescent="0.25">
      <c r="A7" s="1" t="s">
        <v>70</v>
      </c>
      <c r="B7" s="1" t="s">
        <v>105</v>
      </c>
      <c r="C7" s="1" t="s">
        <v>58</v>
      </c>
      <c r="D7" s="1">
        <v>8.3999999999999995E-3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167</v>
      </c>
      <c r="K7" s="1">
        <v>18</v>
      </c>
      <c r="L7" s="1">
        <v>16.5</v>
      </c>
      <c r="M7" s="1">
        <v>3.8</v>
      </c>
      <c r="O7" s="1">
        <v>1</v>
      </c>
      <c r="P7" s="1">
        <f t="shared" si="0"/>
        <v>8.3999999999999995E-3</v>
      </c>
      <c r="T7" s="2" t="s">
        <v>82</v>
      </c>
      <c r="U7" s="2">
        <f t="shared" si="1"/>
        <v>2.1899999999999999E-2</v>
      </c>
      <c r="V7" s="2">
        <f t="shared" si="2"/>
        <v>1.34E-2</v>
      </c>
      <c r="W7" s="10">
        <f t="shared" si="3"/>
        <v>2.1834505538875257E-2</v>
      </c>
    </row>
    <row r="8" spans="1:23" x14ac:dyDescent="0.25">
      <c r="O8" s="1">
        <v>0</v>
      </c>
      <c r="P8" s="1">
        <f t="shared" si="0"/>
        <v>0</v>
      </c>
      <c r="T8" s="2" t="s">
        <v>83</v>
      </c>
      <c r="U8" s="2">
        <f t="shared" si="1"/>
        <v>8.3999999999999995E-3</v>
      </c>
      <c r="V8" s="2">
        <f t="shared" si="2"/>
        <v>5.1000000000000004E-3</v>
      </c>
      <c r="W8" s="10">
        <f t="shared" si="3"/>
        <v>8.3101476304674494E-3</v>
      </c>
    </row>
    <row r="10" spans="1:23" ht="18.75" x14ac:dyDescent="0.25">
      <c r="T10" s="15" t="s">
        <v>107</v>
      </c>
      <c r="U10" s="16"/>
      <c r="V10" s="16"/>
      <c r="W10" s="16"/>
    </row>
    <row r="11" spans="1:23" x14ac:dyDescent="0.25">
      <c r="T11" s="2" t="s">
        <v>78</v>
      </c>
      <c r="U11" s="2" t="s">
        <v>72</v>
      </c>
      <c r="V11" s="2" t="s">
        <v>84</v>
      </c>
      <c r="W11" s="2" t="s">
        <v>85</v>
      </c>
    </row>
    <row r="12" spans="1:23" x14ac:dyDescent="0.25">
      <c r="T12" s="2" t="s">
        <v>81</v>
      </c>
      <c r="U12" s="2">
        <f>P15</f>
        <v>2.4299999999999999E-2</v>
      </c>
      <c r="V12" s="2">
        <f>P37</f>
        <v>1.6799999999999999E-2</v>
      </c>
      <c r="W12" s="10">
        <f>R37</f>
        <v>2.4219342632409671E-2</v>
      </c>
    </row>
    <row r="13" spans="1:23" x14ac:dyDescent="0.25">
      <c r="A13" s="1" t="s">
        <v>72</v>
      </c>
      <c r="C13" s="1" t="s">
        <v>72</v>
      </c>
      <c r="D13" s="1">
        <v>738835.67</v>
      </c>
      <c r="T13" s="2" t="s">
        <v>88</v>
      </c>
      <c r="U13" s="2">
        <f t="shared" ref="U13:U15" si="4">P16</f>
        <v>1.9199999999999998E-2</v>
      </c>
      <c r="V13" s="2">
        <f t="shared" ref="V13:V15" si="5">P38</f>
        <v>1.3299999999999999E-2</v>
      </c>
      <c r="W13" s="10">
        <f t="shared" ref="W13:W15" si="6">R38</f>
        <v>1.9173646250657657E-2</v>
      </c>
    </row>
    <row r="14" spans="1:23" x14ac:dyDescent="0.25">
      <c r="A14" s="1" t="s">
        <v>0</v>
      </c>
      <c r="B14" s="1" t="s">
        <v>95</v>
      </c>
      <c r="C14" s="1" t="s">
        <v>2</v>
      </c>
      <c r="D14" s="1" t="s">
        <v>96</v>
      </c>
      <c r="E14" s="1" t="s">
        <v>97</v>
      </c>
      <c r="F14" s="1" t="s">
        <v>98</v>
      </c>
      <c r="G14" s="1" t="s">
        <v>99</v>
      </c>
      <c r="H14" s="1" t="s">
        <v>100</v>
      </c>
      <c r="I14" s="1" t="s">
        <v>101</v>
      </c>
      <c r="J14" s="1" t="s">
        <v>1</v>
      </c>
      <c r="K14" s="1" t="s">
        <v>102</v>
      </c>
      <c r="L14" s="1" t="s">
        <v>103</v>
      </c>
      <c r="M14" s="1" t="s">
        <v>104</v>
      </c>
      <c r="T14" s="2" t="s">
        <v>82</v>
      </c>
      <c r="U14" s="2">
        <f t="shared" si="4"/>
        <v>1.24E-2</v>
      </c>
      <c r="V14" s="2">
        <f t="shared" si="5"/>
        <v>8.6E-3</v>
      </c>
      <c r="W14" s="10">
        <f t="shared" si="6"/>
        <v>1.2397996823733524E-2</v>
      </c>
    </row>
    <row r="15" spans="1:23" x14ac:dyDescent="0.25">
      <c r="A15" s="1" t="s">
        <v>65</v>
      </c>
      <c r="B15" s="1" t="s">
        <v>105</v>
      </c>
      <c r="C15" s="1" t="s">
        <v>71</v>
      </c>
      <c r="D15" s="1">
        <v>0</v>
      </c>
      <c r="E15" s="1">
        <v>2.4299999999999999E-2</v>
      </c>
      <c r="F15" s="1">
        <v>0</v>
      </c>
      <c r="G15" s="1">
        <v>0</v>
      </c>
      <c r="H15" s="1">
        <v>0</v>
      </c>
      <c r="I15" s="1">
        <v>0</v>
      </c>
      <c r="J15" s="1">
        <v>164</v>
      </c>
      <c r="K15" s="1">
        <v>18</v>
      </c>
      <c r="L15" s="1">
        <v>16.5</v>
      </c>
      <c r="M15" s="1">
        <v>15.2</v>
      </c>
      <c r="O15" s="1">
        <v>4</v>
      </c>
      <c r="P15" s="1">
        <f>E15</f>
        <v>2.4299999999999999E-2</v>
      </c>
      <c r="T15" s="2" t="s">
        <v>83</v>
      </c>
      <c r="U15" s="2">
        <f t="shared" si="4"/>
        <v>5.1000000000000004E-3</v>
      </c>
      <c r="V15" s="2">
        <f t="shared" si="5"/>
        <v>3.5000000000000001E-3</v>
      </c>
      <c r="W15" s="10">
        <f t="shared" si="6"/>
        <v>5.0456963817520151E-3</v>
      </c>
    </row>
    <row r="16" spans="1:23" x14ac:dyDescent="0.25">
      <c r="A16" s="1" t="s">
        <v>68</v>
      </c>
      <c r="B16" s="1" t="s">
        <v>105</v>
      </c>
      <c r="C16" s="1" t="s">
        <v>71</v>
      </c>
      <c r="D16" s="1">
        <v>0</v>
      </c>
      <c r="E16" s="1">
        <v>1.9199999999999998E-2</v>
      </c>
      <c r="F16" s="1">
        <v>0</v>
      </c>
      <c r="G16" s="1">
        <v>0</v>
      </c>
      <c r="H16" s="1">
        <v>0</v>
      </c>
      <c r="I16" s="1">
        <v>0</v>
      </c>
      <c r="J16" s="1">
        <v>165</v>
      </c>
      <c r="K16" s="1">
        <v>18</v>
      </c>
      <c r="L16" s="1">
        <v>16.5</v>
      </c>
      <c r="M16" s="1">
        <v>11.4</v>
      </c>
      <c r="O16" s="1">
        <v>3</v>
      </c>
      <c r="P16" s="1">
        <f t="shared" ref="P16:P19" si="7">E16</f>
        <v>1.9199999999999998E-2</v>
      </c>
    </row>
    <row r="17" spans="1:18" x14ac:dyDescent="0.25">
      <c r="A17" s="1" t="s">
        <v>69</v>
      </c>
      <c r="B17" s="1" t="s">
        <v>105</v>
      </c>
      <c r="C17" s="1" t="s">
        <v>71</v>
      </c>
      <c r="D17" s="1">
        <v>0</v>
      </c>
      <c r="E17" s="1">
        <v>1.24E-2</v>
      </c>
      <c r="F17" s="1">
        <v>0</v>
      </c>
      <c r="G17" s="1">
        <v>0</v>
      </c>
      <c r="H17" s="1">
        <v>0</v>
      </c>
      <c r="I17" s="1">
        <v>0</v>
      </c>
      <c r="J17" s="1">
        <v>166</v>
      </c>
      <c r="K17" s="1">
        <v>18</v>
      </c>
      <c r="L17" s="1">
        <v>16.5</v>
      </c>
      <c r="M17" s="1">
        <v>7.6</v>
      </c>
      <c r="O17" s="1">
        <v>2</v>
      </c>
      <c r="P17" s="1">
        <f t="shared" si="7"/>
        <v>1.24E-2</v>
      </c>
    </row>
    <row r="18" spans="1:18" x14ac:dyDescent="0.25">
      <c r="A18" s="1" t="s">
        <v>70</v>
      </c>
      <c r="B18" s="1" t="s">
        <v>105</v>
      </c>
      <c r="C18" s="1" t="s">
        <v>71</v>
      </c>
      <c r="D18" s="1">
        <v>0</v>
      </c>
      <c r="E18" s="1">
        <v>5.1000000000000004E-3</v>
      </c>
      <c r="F18" s="1">
        <v>0</v>
      </c>
      <c r="G18" s="1">
        <v>0</v>
      </c>
      <c r="H18" s="1">
        <v>0</v>
      </c>
      <c r="I18" s="1">
        <v>0</v>
      </c>
      <c r="J18" s="1">
        <v>167</v>
      </c>
      <c r="K18" s="1">
        <v>18</v>
      </c>
      <c r="L18" s="1">
        <v>16.5</v>
      </c>
      <c r="M18" s="1">
        <v>3.8</v>
      </c>
      <c r="O18" s="1">
        <v>1</v>
      </c>
      <c r="P18" s="1">
        <f t="shared" si="7"/>
        <v>5.1000000000000004E-3</v>
      </c>
    </row>
    <row r="19" spans="1:18" x14ac:dyDescent="0.25">
      <c r="O19" s="1">
        <v>0</v>
      </c>
      <c r="P19" s="1">
        <f t="shared" si="7"/>
        <v>0</v>
      </c>
    </row>
    <row r="24" spans="1:18" x14ac:dyDescent="0.25">
      <c r="A24" s="1" t="s">
        <v>73</v>
      </c>
      <c r="C24" s="1" t="s">
        <v>12</v>
      </c>
      <c r="D24" s="1">
        <v>390177.59</v>
      </c>
    </row>
    <row r="25" spans="1:18" x14ac:dyDescent="0.25">
      <c r="A25" s="1" t="s">
        <v>0</v>
      </c>
      <c r="B25" s="1" t="s">
        <v>95</v>
      </c>
      <c r="C25" s="1" t="s">
        <v>2</v>
      </c>
      <c r="D25" s="1" t="s">
        <v>96</v>
      </c>
      <c r="E25" s="1" t="s">
        <v>97</v>
      </c>
      <c r="F25" s="1" t="s">
        <v>98</v>
      </c>
      <c r="G25" s="1" t="s">
        <v>99</v>
      </c>
      <c r="H25" s="1" t="s">
        <v>100</v>
      </c>
      <c r="I25" s="1" t="s">
        <v>101</v>
      </c>
      <c r="J25" s="1" t="s">
        <v>1</v>
      </c>
      <c r="K25" s="1" t="s">
        <v>102</v>
      </c>
      <c r="L25" s="1" t="s">
        <v>103</v>
      </c>
      <c r="M25" s="1" t="s">
        <v>104</v>
      </c>
      <c r="O25" s="1" t="s">
        <v>75</v>
      </c>
      <c r="Q25" s="1" t="s">
        <v>76</v>
      </c>
    </row>
    <row r="26" spans="1:18" x14ac:dyDescent="0.25">
      <c r="A26" s="1" t="s">
        <v>65</v>
      </c>
      <c r="B26" s="1" t="s">
        <v>105</v>
      </c>
      <c r="C26" s="1" t="s">
        <v>12</v>
      </c>
      <c r="D26" s="1">
        <v>2.7E-2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164</v>
      </c>
      <c r="K26" s="1">
        <v>18</v>
      </c>
      <c r="L26" s="1">
        <v>16.5</v>
      </c>
      <c r="M26" s="1">
        <v>15.2</v>
      </c>
      <c r="O26" s="1">
        <v>4</v>
      </c>
      <c r="P26" s="1">
        <f>D26</f>
        <v>2.7E-2</v>
      </c>
      <c r="Q26" s="1">
        <v>4</v>
      </c>
      <c r="R26" s="9">
        <f>P26*D$2/D$24</f>
        <v>4.3994899220121786E-2</v>
      </c>
    </row>
    <row r="27" spans="1:18" x14ac:dyDescent="0.25">
      <c r="A27" s="1" t="s">
        <v>68</v>
      </c>
      <c r="B27" s="1" t="s">
        <v>105</v>
      </c>
      <c r="C27" s="1" t="s">
        <v>12</v>
      </c>
      <c r="D27" s="1">
        <v>2.12E-2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165</v>
      </c>
      <c r="K27" s="1">
        <v>18</v>
      </c>
      <c r="L27" s="1">
        <v>16.5</v>
      </c>
      <c r="M27" s="1">
        <v>11.4</v>
      </c>
      <c r="O27" s="1">
        <v>3</v>
      </c>
      <c r="P27" s="1">
        <f t="shared" ref="P27:P30" si="8">D27</f>
        <v>2.12E-2</v>
      </c>
      <c r="Q27" s="1">
        <v>3</v>
      </c>
      <c r="R27" s="9">
        <f t="shared" ref="R27:R30" si="9">P27*D$2/D$24</f>
        <v>3.4544143091354888E-2</v>
      </c>
    </row>
    <row r="28" spans="1:18" x14ac:dyDescent="0.25">
      <c r="A28" s="1" t="s">
        <v>69</v>
      </c>
      <c r="B28" s="1" t="s">
        <v>105</v>
      </c>
      <c r="C28" s="1" t="s">
        <v>12</v>
      </c>
      <c r="D28" s="1">
        <v>1.34E-2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166</v>
      </c>
      <c r="K28" s="1">
        <v>18</v>
      </c>
      <c r="L28" s="1">
        <v>16.5</v>
      </c>
      <c r="M28" s="1">
        <v>7.6</v>
      </c>
      <c r="O28" s="1">
        <v>2</v>
      </c>
      <c r="P28" s="1">
        <f t="shared" si="8"/>
        <v>1.34E-2</v>
      </c>
      <c r="Q28" s="1">
        <v>2</v>
      </c>
      <c r="R28" s="9">
        <f t="shared" si="9"/>
        <v>2.1834505538875257E-2</v>
      </c>
    </row>
    <row r="29" spans="1:18" x14ac:dyDescent="0.25">
      <c r="A29" s="1" t="s">
        <v>70</v>
      </c>
      <c r="B29" s="1" t="s">
        <v>105</v>
      </c>
      <c r="C29" s="1" t="s">
        <v>12</v>
      </c>
      <c r="D29" s="1">
        <v>5.1000000000000004E-3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167</v>
      </c>
      <c r="K29" s="1">
        <v>18</v>
      </c>
      <c r="L29" s="1">
        <v>16.5</v>
      </c>
      <c r="M29" s="1">
        <v>3.8</v>
      </c>
      <c r="O29" s="1">
        <v>1</v>
      </c>
      <c r="P29" s="1">
        <f t="shared" si="8"/>
        <v>5.1000000000000004E-3</v>
      </c>
      <c r="Q29" s="1">
        <v>1</v>
      </c>
      <c r="R29" s="9">
        <f t="shared" si="9"/>
        <v>8.3101476304674494E-3</v>
      </c>
    </row>
    <row r="30" spans="1:18" x14ac:dyDescent="0.25">
      <c r="O30" s="1">
        <v>0</v>
      </c>
      <c r="P30" s="1">
        <f t="shared" si="8"/>
        <v>0</v>
      </c>
      <c r="Q30" s="1">
        <v>0</v>
      </c>
      <c r="R30" s="1">
        <f t="shared" si="9"/>
        <v>0</v>
      </c>
    </row>
    <row r="35" spans="1:18" x14ac:dyDescent="0.25">
      <c r="A35" s="1" t="s">
        <v>74</v>
      </c>
      <c r="C35" s="1" t="s">
        <v>13</v>
      </c>
      <c r="D35" s="1">
        <v>512501.08</v>
      </c>
    </row>
    <row r="36" spans="1:18" x14ac:dyDescent="0.25">
      <c r="A36" s="1" t="s">
        <v>0</v>
      </c>
      <c r="B36" s="1" t="s">
        <v>95</v>
      </c>
      <c r="C36" s="1" t="s">
        <v>2</v>
      </c>
      <c r="D36" s="1" t="s">
        <v>96</v>
      </c>
      <c r="E36" s="1" t="s">
        <v>97</v>
      </c>
      <c r="F36" s="1" t="s">
        <v>98</v>
      </c>
      <c r="G36" s="1" t="s">
        <v>99</v>
      </c>
      <c r="H36" s="1" t="s">
        <v>100</v>
      </c>
      <c r="I36" s="1" t="s">
        <v>101</v>
      </c>
      <c r="J36" s="1" t="s">
        <v>1</v>
      </c>
      <c r="K36" s="1" t="s">
        <v>102</v>
      </c>
      <c r="L36" s="1" t="s">
        <v>103</v>
      </c>
      <c r="M36" s="1" t="s">
        <v>104</v>
      </c>
      <c r="O36" s="1" t="s">
        <v>75</v>
      </c>
      <c r="Q36" s="1" t="s">
        <v>76</v>
      </c>
    </row>
    <row r="37" spans="1:18" x14ac:dyDescent="0.25">
      <c r="A37" s="1" t="s">
        <v>65</v>
      </c>
      <c r="B37" s="1" t="s">
        <v>105</v>
      </c>
      <c r="C37" s="1" t="s">
        <v>13</v>
      </c>
      <c r="D37" s="1">
        <v>0</v>
      </c>
      <c r="E37" s="1">
        <v>1.6799999999999999E-2</v>
      </c>
      <c r="F37" s="1">
        <v>0</v>
      </c>
      <c r="G37" s="1">
        <v>0</v>
      </c>
      <c r="H37" s="1">
        <v>0</v>
      </c>
      <c r="I37" s="1">
        <v>0</v>
      </c>
      <c r="J37" s="1">
        <v>164</v>
      </c>
      <c r="K37" s="1">
        <v>18</v>
      </c>
      <c r="L37" s="1">
        <v>16.5</v>
      </c>
      <c r="M37" s="1">
        <v>15.2</v>
      </c>
      <c r="O37" s="1">
        <v>4</v>
      </c>
      <c r="P37" s="1">
        <f>E37</f>
        <v>1.6799999999999999E-2</v>
      </c>
      <c r="Q37" s="1">
        <v>4</v>
      </c>
      <c r="R37" s="9">
        <f>P37*D$13/D$35</f>
        <v>2.4219342632409671E-2</v>
      </c>
    </row>
    <row r="38" spans="1:18" x14ac:dyDescent="0.25">
      <c r="A38" s="1" t="s">
        <v>68</v>
      </c>
      <c r="B38" s="1" t="s">
        <v>105</v>
      </c>
      <c r="C38" s="1" t="s">
        <v>13</v>
      </c>
      <c r="D38" s="1">
        <v>0</v>
      </c>
      <c r="E38" s="1">
        <v>1.3299999999999999E-2</v>
      </c>
      <c r="F38" s="1">
        <v>0</v>
      </c>
      <c r="G38" s="1">
        <v>0</v>
      </c>
      <c r="H38" s="1">
        <v>0</v>
      </c>
      <c r="I38" s="1">
        <v>0</v>
      </c>
      <c r="J38" s="1">
        <v>165</v>
      </c>
      <c r="K38" s="1">
        <v>18</v>
      </c>
      <c r="L38" s="1">
        <v>16.5</v>
      </c>
      <c r="M38" s="1">
        <v>11.4</v>
      </c>
      <c r="O38" s="1">
        <v>3</v>
      </c>
      <c r="P38" s="1">
        <f t="shared" ref="P38:P41" si="10">E38</f>
        <v>1.3299999999999999E-2</v>
      </c>
      <c r="Q38" s="1">
        <v>3</v>
      </c>
      <c r="R38" s="9">
        <f t="shared" ref="R38:R41" si="11">P38*D$13/D$35</f>
        <v>1.9173646250657657E-2</v>
      </c>
    </row>
    <row r="39" spans="1:18" x14ac:dyDescent="0.25">
      <c r="A39" s="1" t="s">
        <v>69</v>
      </c>
      <c r="B39" s="1" t="s">
        <v>105</v>
      </c>
      <c r="C39" s="1" t="s">
        <v>13</v>
      </c>
      <c r="D39" s="1">
        <v>0</v>
      </c>
      <c r="E39" s="1">
        <v>8.6E-3</v>
      </c>
      <c r="F39" s="1">
        <v>0</v>
      </c>
      <c r="G39" s="1">
        <v>0</v>
      </c>
      <c r="H39" s="1">
        <v>0</v>
      </c>
      <c r="I39" s="1">
        <v>0</v>
      </c>
      <c r="J39" s="1">
        <v>166</v>
      </c>
      <c r="K39" s="1">
        <v>18</v>
      </c>
      <c r="L39" s="1">
        <v>16.5</v>
      </c>
      <c r="M39" s="1">
        <v>7.6</v>
      </c>
      <c r="O39" s="1">
        <v>2</v>
      </c>
      <c r="P39" s="1">
        <f t="shared" si="10"/>
        <v>8.6E-3</v>
      </c>
      <c r="Q39" s="1">
        <v>2</v>
      </c>
      <c r="R39" s="9">
        <f t="shared" si="11"/>
        <v>1.2397996823733524E-2</v>
      </c>
    </row>
    <row r="40" spans="1:18" x14ac:dyDescent="0.25">
      <c r="A40" s="1" t="s">
        <v>70</v>
      </c>
      <c r="B40" s="1" t="s">
        <v>105</v>
      </c>
      <c r="C40" s="1" t="s">
        <v>13</v>
      </c>
      <c r="D40" s="1">
        <v>0</v>
      </c>
      <c r="E40" s="1">
        <v>3.5000000000000001E-3</v>
      </c>
      <c r="F40" s="1">
        <v>0</v>
      </c>
      <c r="G40" s="1">
        <v>0</v>
      </c>
      <c r="H40" s="1">
        <v>0</v>
      </c>
      <c r="I40" s="1">
        <v>0</v>
      </c>
      <c r="J40" s="1">
        <v>167</v>
      </c>
      <c r="K40" s="1">
        <v>18</v>
      </c>
      <c r="L40" s="1">
        <v>16.5</v>
      </c>
      <c r="M40" s="1">
        <v>3.8</v>
      </c>
      <c r="O40" s="1">
        <v>1</v>
      </c>
      <c r="P40" s="1">
        <f t="shared" si="10"/>
        <v>3.5000000000000001E-3</v>
      </c>
      <c r="Q40" s="1">
        <v>1</v>
      </c>
      <c r="R40" s="9">
        <f t="shared" si="11"/>
        <v>5.0456963817520151E-3</v>
      </c>
    </row>
    <row r="41" spans="1:18" x14ac:dyDescent="0.25">
      <c r="O41" s="1">
        <v>0</v>
      </c>
      <c r="P41" s="1">
        <f t="shared" si="10"/>
        <v>0</v>
      </c>
      <c r="Q41" s="1">
        <v>0</v>
      </c>
      <c r="R41" s="1">
        <f t="shared" si="11"/>
        <v>0</v>
      </c>
    </row>
  </sheetData>
  <mergeCells count="2">
    <mergeCell ref="T3:W3"/>
    <mergeCell ref="T10:W10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opLeftCell="A4" workbookViewId="0">
      <selection activeCell="Q10" sqref="Q10:T15"/>
    </sheetView>
  </sheetViews>
  <sheetFormatPr defaultRowHeight="15.75" x14ac:dyDescent="0.25"/>
  <cols>
    <col min="1" max="3" width="9" style="1"/>
    <col min="4" max="6" width="9.125" style="1" bestFit="1" customWidth="1"/>
    <col min="7" max="7" width="12.5" style="1" bestFit="1" customWidth="1"/>
    <col min="8" max="8" width="9.125" style="1" bestFit="1" customWidth="1"/>
    <col min="9" max="9" width="11.375" style="1" bestFit="1" customWidth="1"/>
    <col min="10" max="11" width="9" style="1"/>
    <col min="12" max="15" width="9.125" style="1" bestFit="1" customWidth="1"/>
    <col min="16" max="16" width="9" style="1"/>
    <col min="17" max="17" width="6" style="1" bestFit="1" customWidth="1"/>
    <col min="18" max="18" width="9.5" style="1" bestFit="1" customWidth="1"/>
    <col min="19" max="19" width="21.625" style="1" bestFit="1" customWidth="1"/>
    <col min="20" max="20" width="20.375" style="1" bestFit="1" customWidth="1"/>
    <col min="21" max="16384" width="9" style="1"/>
  </cols>
  <sheetData>
    <row r="1" spans="1:20" x14ac:dyDescent="0.25">
      <c r="A1" s="1" t="s">
        <v>108</v>
      </c>
    </row>
    <row r="2" spans="1:20" x14ac:dyDescent="0.25">
      <c r="A2" s="1" t="s">
        <v>59</v>
      </c>
      <c r="C2" s="1" t="s">
        <v>59</v>
      </c>
      <c r="D2" s="1">
        <v>635771.25</v>
      </c>
    </row>
    <row r="3" spans="1:20" ht="18.75" x14ac:dyDescent="0.25">
      <c r="A3" s="1" t="s">
        <v>0</v>
      </c>
      <c r="B3" s="1" t="s">
        <v>109</v>
      </c>
      <c r="C3" s="1" t="s">
        <v>2</v>
      </c>
      <c r="D3" s="1" t="s">
        <v>1</v>
      </c>
      <c r="E3" s="1" t="s">
        <v>102</v>
      </c>
      <c r="F3" s="1" t="s">
        <v>103</v>
      </c>
      <c r="G3" s="1" t="s">
        <v>104</v>
      </c>
      <c r="H3" s="1" t="s">
        <v>110</v>
      </c>
      <c r="I3" s="1" t="s">
        <v>111</v>
      </c>
      <c r="Q3" s="15" t="s">
        <v>114</v>
      </c>
      <c r="R3" s="16"/>
      <c r="S3" s="16"/>
      <c r="T3" s="16"/>
    </row>
    <row r="4" spans="1:20" x14ac:dyDescent="0.25">
      <c r="A4" s="1" t="s">
        <v>65</v>
      </c>
      <c r="B4" s="1" t="s">
        <v>112</v>
      </c>
      <c r="C4" s="1" t="s">
        <v>58</v>
      </c>
      <c r="D4" s="1">
        <v>24</v>
      </c>
      <c r="E4" s="1">
        <v>27</v>
      </c>
      <c r="F4" s="1">
        <v>16.5</v>
      </c>
      <c r="G4" s="1">
        <v>15.2</v>
      </c>
      <c r="H4" s="1">
        <v>2.5010000000000002E-3</v>
      </c>
      <c r="L4" s="1">
        <v>4</v>
      </c>
      <c r="M4" s="1">
        <f>H4</f>
        <v>2.5010000000000002E-3</v>
      </c>
      <c r="Q4" s="2" t="s">
        <v>78</v>
      </c>
      <c r="R4" s="2" t="s">
        <v>59</v>
      </c>
      <c r="S4" s="2" t="s">
        <v>79</v>
      </c>
      <c r="T4" s="2" t="s">
        <v>80</v>
      </c>
    </row>
    <row r="5" spans="1:20" x14ac:dyDescent="0.25">
      <c r="A5" s="1" t="s">
        <v>65</v>
      </c>
      <c r="B5" s="1" t="s">
        <v>113</v>
      </c>
      <c r="C5" s="1" t="s">
        <v>58</v>
      </c>
      <c r="D5" s="1">
        <v>16</v>
      </c>
      <c r="E5" s="1">
        <v>36</v>
      </c>
      <c r="F5" s="1">
        <v>21</v>
      </c>
      <c r="G5" s="1">
        <v>15.2</v>
      </c>
      <c r="I5" s="1">
        <v>0</v>
      </c>
      <c r="L5" s="1">
        <v>3</v>
      </c>
      <c r="M5" s="1">
        <f>H4</f>
        <v>2.5010000000000002E-3</v>
      </c>
      <c r="Q5" s="2" t="s">
        <v>81</v>
      </c>
      <c r="R5" s="2">
        <f>M4</f>
        <v>2.5010000000000002E-3</v>
      </c>
      <c r="S5" s="2">
        <f>M26</f>
        <v>1.5740000000000001E-3</v>
      </c>
      <c r="T5" s="11">
        <f>O26</f>
        <v>2.5647396804619146E-3</v>
      </c>
    </row>
    <row r="6" spans="1:20" x14ac:dyDescent="0.25">
      <c r="A6" s="1" t="s">
        <v>68</v>
      </c>
      <c r="B6" s="1" t="s">
        <v>112</v>
      </c>
      <c r="C6" s="1" t="s">
        <v>58</v>
      </c>
      <c r="D6" s="1">
        <v>18</v>
      </c>
      <c r="E6" s="1">
        <v>36</v>
      </c>
      <c r="F6" s="1">
        <v>17.25</v>
      </c>
      <c r="G6" s="1">
        <v>11.4</v>
      </c>
      <c r="H6" s="1">
        <v>3.372E-3</v>
      </c>
      <c r="L6" s="1">
        <v>3</v>
      </c>
      <c r="M6" s="1">
        <f>H6</f>
        <v>3.372E-3</v>
      </c>
      <c r="Q6" s="2" t="s">
        <v>88</v>
      </c>
      <c r="R6" s="2">
        <f>M6</f>
        <v>3.372E-3</v>
      </c>
      <c r="S6" s="2">
        <f>M28</f>
        <v>2.081E-3</v>
      </c>
      <c r="T6" s="11">
        <f>O28</f>
        <v>3.3908661213730906E-3</v>
      </c>
    </row>
    <row r="7" spans="1:20" x14ac:dyDescent="0.25">
      <c r="A7" s="1" t="s">
        <v>68</v>
      </c>
      <c r="B7" s="1" t="s">
        <v>113</v>
      </c>
      <c r="C7" s="1" t="s">
        <v>58</v>
      </c>
      <c r="D7" s="1">
        <v>13</v>
      </c>
      <c r="E7" s="1">
        <v>0</v>
      </c>
      <c r="F7" s="1">
        <v>15.75</v>
      </c>
      <c r="G7" s="1">
        <v>11.4</v>
      </c>
      <c r="I7" s="1">
        <v>0</v>
      </c>
      <c r="L7" s="1">
        <v>2</v>
      </c>
      <c r="M7" s="1">
        <f>H6</f>
        <v>3.372E-3</v>
      </c>
      <c r="Q7" s="2" t="s">
        <v>82</v>
      </c>
      <c r="R7" s="2">
        <f>M8</f>
        <v>3.5720000000000001E-3</v>
      </c>
      <c r="S7" s="2">
        <f>M30</f>
        <v>2.1849999999999999E-3</v>
      </c>
      <c r="T7" s="11">
        <f>O30</f>
        <v>3.5603279554061516E-3</v>
      </c>
    </row>
    <row r="8" spans="1:20" x14ac:dyDescent="0.25">
      <c r="A8" s="1" t="s">
        <v>69</v>
      </c>
      <c r="B8" s="1" t="s">
        <v>112</v>
      </c>
      <c r="C8" s="1" t="s">
        <v>58</v>
      </c>
      <c r="D8" s="1">
        <v>5</v>
      </c>
      <c r="E8" s="1">
        <v>27</v>
      </c>
      <c r="F8" s="1">
        <v>0</v>
      </c>
      <c r="G8" s="1">
        <v>7.6</v>
      </c>
      <c r="H8" s="1">
        <v>3.5720000000000001E-3</v>
      </c>
      <c r="L8" s="1">
        <v>2</v>
      </c>
      <c r="M8" s="1">
        <f>H8</f>
        <v>3.5720000000000001E-3</v>
      </c>
      <c r="Q8" s="2" t="s">
        <v>83</v>
      </c>
      <c r="R8" s="2">
        <f>M10</f>
        <v>2.2030000000000001E-3</v>
      </c>
      <c r="S8" s="2">
        <f>M32</f>
        <v>1.346E-3</v>
      </c>
      <c r="T8" s="11">
        <f>O32</f>
        <v>2.1932271981586638E-3</v>
      </c>
    </row>
    <row r="9" spans="1:20" x14ac:dyDescent="0.25">
      <c r="A9" s="1" t="s">
        <v>69</v>
      </c>
      <c r="B9" s="1" t="s">
        <v>113</v>
      </c>
      <c r="C9" s="1" t="s">
        <v>58</v>
      </c>
      <c r="D9" s="1">
        <v>12</v>
      </c>
      <c r="E9" s="1">
        <v>0</v>
      </c>
      <c r="F9" s="1">
        <v>21</v>
      </c>
      <c r="G9" s="1">
        <v>7.6</v>
      </c>
      <c r="I9" s="1">
        <v>0</v>
      </c>
      <c r="L9" s="1">
        <v>1</v>
      </c>
      <c r="M9" s="1">
        <f>H8</f>
        <v>3.5720000000000001E-3</v>
      </c>
    </row>
    <row r="10" spans="1:20" ht="18.75" x14ac:dyDescent="0.25">
      <c r="A10" s="1" t="s">
        <v>70</v>
      </c>
      <c r="B10" s="1" t="s">
        <v>112</v>
      </c>
      <c r="C10" s="1" t="s">
        <v>58</v>
      </c>
      <c r="D10" s="1">
        <v>5</v>
      </c>
      <c r="E10" s="1">
        <v>27</v>
      </c>
      <c r="F10" s="1">
        <v>0</v>
      </c>
      <c r="G10" s="1">
        <v>3.8</v>
      </c>
      <c r="H10" s="1">
        <v>2.2030000000000001E-3</v>
      </c>
      <c r="L10" s="1">
        <v>1</v>
      </c>
      <c r="M10" s="1">
        <f>H10</f>
        <v>2.2030000000000001E-3</v>
      </c>
      <c r="Q10" s="15" t="s">
        <v>115</v>
      </c>
      <c r="R10" s="16"/>
      <c r="S10" s="16"/>
      <c r="T10" s="16"/>
    </row>
    <row r="11" spans="1:20" x14ac:dyDescent="0.25">
      <c r="A11" s="1" t="s">
        <v>70</v>
      </c>
      <c r="B11" s="1" t="s">
        <v>113</v>
      </c>
      <c r="C11" s="1" t="s">
        <v>58</v>
      </c>
      <c r="D11" s="1">
        <v>12</v>
      </c>
      <c r="E11" s="1">
        <v>0</v>
      </c>
      <c r="F11" s="1">
        <v>21</v>
      </c>
      <c r="G11" s="1">
        <v>3.8</v>
      </c>
      <c r="I11" s="1">
        <v>0</v>
      </c>
      <c r="L11" s="1">
        <v>0</v>
      </c>
      <c r="M11" s="1">
        <f>H10</f>
        <v>2.2030000000000001E-3</v>
      </c>
      <c r="Q11" s="2" t="s">
        <v>78</v>
      </c>
      <c r="R11" s="2" t="s">
        <v>72</v>
      </c>
      <c r="S11" s="2" t="s">
        <v>84</v>
      </c>
      <c r="T11" s="2" t="s">
        <v>85</v>
      </c>
    </row>
    <row r="12" spans="1:20" x14ac:dyDescent="0.25">
      <c r="Q12" s="2" t="s">
        <v>81</v>
      </c>
      <c r="R12" s="2">
        <f>M15</f>
        <v>1.3990000000000001E-3</v>
      </c>
      <c r="S12" s="2">
        <f>M37</f>
        <v>9.8700000000000003E-4</v>
      </c>
      <c r="T12" s="11">
        <f>O37</f>
        <v>1.4228863796540683E-3</v>
      </c>
    </row>
    <row r="13" spans="1:20" x14ac:dyDescent="0.25">
      <c r="A13" s="1" t="s">
        <v>72</v>
      </c>
      <c r="C13" s="1" t="s">
        <v>72</v>
      </c>
      <c r="D13" s="1">
        <v>738835.67</v>
      </c>
      <c r="Q13" s="2" t="s">
        <v>88</v>
      </c>
      <c r="R13" s="2">
        <f>M17</f>
        <v>1.864E-3</v>
      </c>
      <c r="S13" s="2">
        <f>M39</f>
        <v>1.302E-3</v>
      </c>
      <c r="T13" s="11">
        <f>O39</f>
        <v>1.8769990540117496E-3</v>
      </c>
    </row>
    <row r="14" spans="1:20" x14ac:dyDescent="0.25">
      <c r="A14" s="1" t="s">
        <v>0</v>
      </c>
      <c r="B14" s="1" t="s">
        <v>109</v>
      </c>
      <c r="C14" s="1" t="s">
        <v>2</v>
      </c>
      <c r="D14" s="1" t="s">
        <v>1</v>
      </c>
      <c r="E14" s="1" t="s">
        <v>102</v>
      </c>
      <c r="F14" s="1" t="s">
        <v>103</v>
      </c>
      <c r="G14" s="1" t="s">
        <v>104</v>
      </c>
      <c r="H14" s="1" t="s">
        <v>110</v>
      </c>
      <c r="I14" s="1" t="s">
        <v>111</v>
      </c>
      <c r="Q14" s="2" t="s">
        <v>82</v>
      </c>
      <c r="R14" s="2">
        <f>M19</f>
        <v>1.9220000000000001E-3</v>
      </c>
      <c r="S14" s="2">
        <f>M41</f>
        <v>1.338E-3</v>
      </c>
      <c r="T14" s="11">
        <f>O41</f>
        <v>1.9288976453669133E-3</v>
      </c>
    </row>
    <row r="15" spans="1:20" x14ac:dyDescent="0.25">
      <c r="A15" s="1" t="s">
        <v>65</v>
      </c>
      <c r="B15" s="1" t="s">
        <v>112</v>
      </c>
      <c r="C15" s="1" t="s">
        <v>71</v>
      </c>
      <c r="D15" s="1">
        <v>5</v>
      </c>
      <c r="E15" s="1">
        <v>27</v>
      </c>
      <c r="F15" s="1">
        <v>0</v>
      </c>
      <c r="G15" s="1">
        <v>15.2</v>
      </c>
      <c r="H15" s="1">
        <v>0</v>
      </c>
      <c r="L15" s="1">
        <v>4</v>
      </c>
      <c r="M15" s="1">
        <f>I16</f>
        <v>1.3990000000000001E-3</v>
      </c>
      <c r="Q15" s="2" t="s">
        <v>83</v>
      </c>
      <c r="R15" s="2">
        <f>M21</f>
        <v>1.3339999999999999E-3</v>
      </c>
      <c r="S15" s="2">
        <f>M43</f>
        <v>9.2599999999999996E-4</v>
      </c>
      <c r="T15" s="11">
        <f>O43</f>
        <v>1.3349470998578188E-3</v>
      </c>
    </row>
    <row r="16" spans="1:20" x14ac:dyDescent="0.25">
      <c r="A16" s="1" t="s">
        <v>65</v>
      </c>
      <c r="B16" s="1" t="s">
        <v>113</v>
      </c>
      <c r="C16" s="1" t="s">
        <v>71</v>
      </c>
      <c r="D16" s="1">
        <v>24</v>
      </c>
      <c r="E16" s="1">
        <v>27</v>
      </c>
      <c r="F16" s="1">
        <v>16.5</v>
      </c>
      <c r="G16" s="1">
        <v>15.2</v>
      </c>
      <c r="I16" s="1">
        <v>1.3990000000000001E-3</v>
      </c>
      <c r="L16" s="1">
        <v>3</v>
      </c>
      <c r="M16" s="1">
        <f t="shared" ref="M16:M22" si="0">I16</f>
        <v>1.3990000000000001E-3</v>
      </c>
    </row>
    <row r="17" spans="1:15" x14ac:dyDescent="0.25">
      <c r="A17" s="1" t="s">
        <v>68</v>
      </c>
      <c r="B17" s="1" t="s">
        <v>112</v>
      </c>
      <c r="C17" s="1" t="s">
        <v>71</v>
      </c>
      <c r="D17" s="1">
        <v>5</v>
      </c>
      <c r="E17" s="1">
        <v>27</v>
      </c>
      <c r="F17" s="1">
        <v>0</v>
      </c>
      <c r="G17" s="1">
        <v>11.4</v>
      </c>
      <c r="H17" s="1">
        <v>0</v>
      </c>
      <c r="L17" s="1">
        <v>3</v>
      </c>
      <c r="M17" s="1">
        <f>I18</f>
        <v>1.864E-3</v>
      </c>
    </row>
    <row r="18" spans="1:15" x14ac:dyDescent="0.25">
      <c r="A18" s="1" t="s">
        <v>68</v>
      </c>
      <c r="B18" s="1" t="s">
        <v>113</v>
      </c>
      <c r="C18" s="1" t="s">
        <v>71</v>
      </c>
      <c r="D18" s="1">
        <v>24</v>
      </c>
      <c r="E18" s="1">
        <v>27</v>
      </c>
      <c r="F18" s="1">
        <v>16.5</v>
      </c>
      <c r="G18" s="1">
        <v>11.4</v>
      </c>
      <c r="I18" s="1">
        <v>1.864E-3</v>
      </c>
      <c r="L18" s="1">
        <v>2</v>
      </c>
      <c r="M18" s="1">
        <f t="shared" si="0"/>
        <v>1.864E-3</v>
      </c>
    </row>
    <row r="19" spans="1:15" x14ac:dyDescent="0.25">
      <c r="A19" s="1" t="s">
        <v>69</v>
      </c>
      <c r="B19" s="1" t="s">
        <v>112</v>
      </c>
      <c r="C19" s="1" t="s">
        <v>71</v>
      </c>
      <c r="D19" s="1">
        <v>5</v>
      </c>
      <c r="E19" s="1">
        <v>27</v>
      </c>
      <c r="F19" s="1">
        <v>0</v>
      </c>
      <c r="G19" s="1">
        <v>7.6</v>
      </c>
      <c r="H19" s="1">
        <v>0</v>
      </c>
      <c r="L19" s="1">
        <v>2</v>
      </c>
      <c r="M19" s="1">
        <f>I20</f>
        <v>1.9220000000000001E-3</v>
      </c>
    </row>
    <row r="20" spans="1:15" x14ac:dyDescent="0.25">
      <c r="A20" s="1" t="s">
        <v>69</v>
      </c>
      <c r="B20" s="1" t="s">
        <v>113</v>
      </c>
      <c r="C20" s="1" t="s">
        <v>71</v>
      </c>
      <c r="D20" s="1">
        <v>16</v>
      </c>
      <c r="E20" s="1">
        <v>36</v>
      </c>
      <c r="F20" s="1">
        <v>21</v>
      </c>
      <c r="G20" s="1">
        <v>7.6</v>
      </c>
      <c r="I20" s="1">
        <v>1.9220000000000001E-3</v>
      </c>
      <c r="L20" s="1">
        <v>1</v>
      </c>
      <c r="M20" s="1">
        <f t="shared" si="0"/>
        <v>1.9220000000000001E-3</v>
      </c>
    </row>
    <row r="21" spans="1:15" x14ac:dyDescent="0.25">
      <c r="A21" s="1" t="s">
        <v>70</v>
      </c>
      <c r="B21" s="1" t="s">
        <v>112</v>
      </c>
      <c r="C21" s="1" t="s">
        <v>71</v>
      </c>
      <c r="D21" s="1">
        <v>5</v>
      </c>
      <c r="E21" s="1">
        <v>27</v>
      </c>
      <c r="F21" s="1">
        <v>0</v>
      </c>
      <c r="G21" s="1">
        <v>3.8</v>
      </c>
      <c r="H21" s="1">
        <v>0</v>
      </c>
      <c r="L21" s="1">
        <v>1</v>
      </c>
      <c r="M21" s="1">
        <f>I22</f>
        <v>1.3339999999999999E-3</v>
      </c>
    </row>
    <row r="22" spans="1:15" x14ac:dyDescent="0.25">
      <c r="A22" s="1" t="s">
        <v>70</v>
      </c>
      <c r="B22" s="1" t="s">
        <v>113</v>
      </c>
      <c r="C22" s="1" t="s">
        <v>71</v>
      </c>
      <c r="D22" s="1">
        <v>16</v>
      </c>
      <c r="E22" s="1">
        <v>36</v>
      </c>
      <c r="F22" s="1">
        <v>21</v>
      </c>
      <c r="G22" s="1">
        <v>3.8</v>
      </c>
      <c r="I22" s="1">
        <v>1.3339999999999999E-3</v>
      </c>
      <c r="L22" s="1">
        <v>0</v>
      </c>
      <c r="M22" s="1">
        <f t="shared" si="0"/>
        <v>1.3339999999999999E-3</v>
      </c>
    </row>
    <row r="24" spans="1:15" x14ac:dyDescent="0.25">
      <c r="A24" s="1" t="s">
        <v>73</v>
      </c>
      <c r="C24" s="1" t="s">
        <v>12</v>
      </c>
      <c r="D24" s="1">
        <v>390177.59</v>
      </c>
    </row>
    <row r="25" spans="1:15" x14ac:dyDescent="0.25">
      <c r="A25" s="1" t="s">
        <v>0</v>
      </c>
      <c r="B25" s="1" t="s">
        <v>109</v>
      </c>
      <c r="C25" s="1" t="s">
        <v>2</v>
      </c>
      <c r="D25" s="1" t="s">
        <v>1</v>
      </c>
      <c r="E25" s="1" t="s">
        <v>102</v>
      </c>
      <c r="F25" s="1" t="s">
        <v>103</v>
      </c>
      <c r="G25" s="1" t="s">
        <v>104</v>
      </c>
      <c r="H25" s="1" t="s">
        <v>110</v>
      </c>
      <c r="I25" s="1" t="s">
        <v>111</v>
      </c>
      <c r="L25" s="1" t="s">
        <v>75</v>
      </c>
      <c r="N25" s="1" t="s">
        <v>76</v>
      </c>
    </row>
    <row r="26" spans="1:15" x14ac:dyDescent="0.25">
      <c r="A26" s="1" t="s">
        <v>65</v>
      </c>
      <c r="B26" s="1" t="s">
        <v>112</v>
      </c>
      <c r="C26" s="1" t="s">
        <v>12</v>
      </c>
      <c r="D26" s="1">
        <v>24</v>
      </c>
      <c r="E26" s="1">
        <v>27</v>
      </c>
      <c r="F26" s="1">
        <v>16.5</v>
      </c>
      <c r="G26" s="1">
        <v>15.2</v>
      </c>
      <c r="H26" s="1">
        <v>1.5740000000000001E-3</v>
      </c>
      <c r="L26" s="1">
        <v>4</v>
      </c>
      <c r="M26" s="1">
        <f>H26</f>
        <v>1.5740000000000001E-3</v>
      </c>
      <c r="N26" s="1">
        <v>4</v>
      </c>
      <c r="O26" s="1">
        <f>M26*D$2/D$24</f>
        <v>2.5647396804619146E-3</v>
      </c>
    </row>
    <row r="27" spans="1:15" x14ac:dyDescent="0.25">
      <c r="A27" s="1" t="s">
        <v>65</v>
      </c>
      <c r="B27" s="1" t="s">
        <v>113</v>
      </c>
      <c r="C27" s="1" t="s">
        <v>12</v>
      </c>
      <c r="D27" s="1">
        <v>16</v>
      </c>
      <c r="E27" s="1">
        <v>36</v>
      </c>
      <c r="F27" s="1">
        <v>21</v>
      </c>
      <c r="G27" s="1">
        <v>15.2</v>
      </c>
      <c r="I27" s="1">
        <v>0</v>
      </c>
      <c r="L27" s="1">
        <v>3</v>
      </c>
      <c r="M27" s="1">
        <f>H26</f>
        <v>1.5740000000000001E-3</v>
      </c>
      <c r="N27" s="1">
        <v>3</v>
      </c>
      <c r="O27" s="1">
        <f t="shared" ref="O27:O33" si="1">M27*D$2/D$24</f>
        <v>2.5647396804619146E-3</v>
      </c>
    </row>
    <row r="28" spans="1:15" x14ac:dyDescent="0.25">
      <c r="A28" s="1" t="s">
        <v>68</v>
      </c>
      <c r="B28" s="1" t="s">
        <v>112</v>
      </c>
      <c r="C28" s="1" t="s">
        <v>12</v>
      </c>
      <c r="D28" s="1">
        <v>18</v>
      </c>
      <c r="E28" s="1">
        <v>36</v>
      </c>
      <c r="F28" s="1">
        <v>17.25</v>
      </c>
      <c r="G28" s="1">
        <v>11.4</v>
      </c>
      <c r="H28" s="1">
        <v>2.081E-3</v>
      </c>
      <c r="L28" s="1">
        <v>3</v>
      </c>
      <c r="M28" s="1">
        <f>H28</f>
        <v>2.081E-3</v>
      </c>
      <c r="N28" s="1">
        <v>3</v>
      </c>
      <c r="O28" s="1">
        <f t="shared" si="1"/>
        <v>3.3908661213730906E-3</v>
      </c>
    </row>
    <row r="29" spans="1:15" x14ac:dyDescent="0.25">
      <c r="A29" s="1" t="s">
        <v>68</v>
      </c>
      <c r="B29" s="1" t="s">
        <v>113</v>
      </c>
      <c r="C29" s="1" t="s">
        <v>12</v>
      </c>
      <c r="D29" s="1">
        <v>12</v>
      </c>
      <c r="E29" s="1">
        <v>0</v>
      </c>
      <c r="F29" s="1">
        <v>21</v>
      </c>
      <c r="G29" s="1">
        <v>11.4</v>
      </c>
      <c r="I29" s="1">
        <v>0</v>
      </c>
      <c r="L29" s="1">
        <v>2</v>
      </c>
      <c r="M29" s="1">
        <f>H28</f>
        <v>2.081E-3</v>
      </c>
      <c r="N29" s="1">
        <v>2</v>
      </c>
      <c r="O29" s="1">
        <f t="shared" si="1"/>
        <v>3.3908661213730906E-3</v>
      </c>
    </row>
    <row r="30" spans="1:15" x14ac:dyDescent="0.25">
      <c r="A30" s="1" t="s">
        <v>69</v>
      </c>
      <c r="B30" s="1" t="s">
        <v>112</v>
      </c>
      <c r="C30" s="1" t="s">
        <v>12</v>
      </c>
      <c r="D30" s="1">
        <v>5</v>
      </c>
      <c r="E30" s="1">
        <v>27</v>
      </c>
      <c r="F30" s="1">
        <v>0</v>
      </c>
      <c r="G30" s="1">
        <v>7.6</v>
      </c>
      <c r="H30" s="1">
        <v>2.1849999999999999E-3</v>
      </c>
      <c r="L30" s="1">
        <v>2</v>
      </c>
      <c r="M30" s="1">
        <f>H30</f>
        <v>2.1849999999999999E-3</v>
      </c>
      <c r="N30" s="1">
        <v>2</v>
      </c>
      <c r="O30" s="1">
        <f t="shared" si="1"/>
        <v>3.5603279554061516E-3</v>
      </c>
    </row>
    <row r="31" spans="1:15" x14ac:dyDescent="0.25">
      <c r="A31" s="1" t="s">
        <v>69</v>
      </c>
      <c r="B31" s="1" t="s">
        <v>113</v>
      </c>
      <c r="C31" s="1" t="s">
        <v>12</v>
      </c>
      <c r="D31" s="1">
        <v>12</v>
      </c>
      <c r="E31" s="1">
        <v>0</v>
      </c>
      <c r="F31" s="1">
        <v>21</v>
      </c>
      <c r="G31" s="1">
        <v>7.6</v>
      </c>
      <c r="I31" s="1">
        <v>0</v>
      </c>
      <c r="L31" s="1">
        <v>1</v>
      </c>
      <c r="M31" s="1">
        <f>H30</f>
        <v>2.1849999999999999E-3</v>
      </c>
      <c r="N31" s="1">
        <v>1</v>
      </c>
      <c r="O31" s="1">
        <f t="shared" si="1"/>
        <v>3.5603279554061516E-3</v>
      </c>
    </row>
    <row r="32" spans="1:15" x14ac:dyDescent="0.25">
      <c r="A32" s="1" t="s">
        <v>70</v>
      </c>
      <c r="B32" s="1" t="s">
        <v>112</v>
      </c>
      <c r="C32" s="1" t="s">
        <v>12</v>
      </c>
      <c r="D32" s="1">
        <v>10</v>
      </c>
      <c r="E32" s="1">
        <v>27</v>
      </c>
      <c r="F32" s="1">
        <v>33</v>
      </c>
      <c r="G32" s="1">
        <v>3.8</v>
      </c>
      <c r="H32" s="1">
        <v>1.346E-3</v>
      </c>
      <c r="L32" s="1">
        <v>1</v>
      </c>
      <c r="M32" s="1">
        <f>H32</f>
        <v>1.346E-3</v>
      </c>
      <c r="N32" s="1">
        <v>1</v>
      </c>
      <c r="O32" s="1">
        <f t="shared" si="1"/>
        <v>2.1932271981586638E-3</v>
      </c>
    </row>
    <row r="33" spans="1:15" x14ac:dyDescent="0.25">
      <c r="A33" s="1" t="s">
        <v>70</v>
      </c>
      <c r="B33" s="1" t="s">
        <v>113</v>
      </c>
      <c r="C33" s="1" t="s">
        <v>12</v>
      </c>
      <c r="D33" s="1">
        <v>16</v>
      </c>
      <c r="E33" s="1">
        <v>36</v>
      </c>
      <c r="F33" s="1">
        <v>21</v>
      </c>
      <c r="G33" s="1">
        <v>3.8</v>
      </c>
      <c r="I33" s="1">
        <v>0</v>
      </c>
      <c r="L33" s="1">
        <v>0</v>
      </c>
      <c r="M33" s="1">
        <f>H32</f>
        <v>1.346E-3</v>
      </c>
      <c r="N33" s="1">
        <v>0</v>
      </c>
      <c r="O33" s="1">
        <f t="shared" si="1"/>
        <v>2.1932271981586638E-3</v>
      </c>
    </row>
    <row r="35" spans="1:15" x14ac:dyDescent="0.25">
      <c r="A35" s="1" t="s">
        <v>74</v>
      </c>
      <c r="C35" s="1" t="s">
        <v>13</v>
      </c>
      <c r="D35" s="1">
        <v>512501.08</v>
      </c>
    </row>
    <row r="36" spans="1:15" x14ac:dyDescent="0.25">
      <c r="A36" s="1" t="s">
        <v>0</v>
      </c>
      <c r="B36" s="1" t="s">
        <v>109</v>
      </c>
      <c r="C36" s="1" t="s">
        <v>2</v>
      </c>
      <c r="D36" s="1" t="s">
        <v>1</v>
      </c>
      <c r="E36" s="1" t="s">
        <v>102</v>
      </c>
      <c r="F36" s="1" t="s">
        <v>103</v>
      </c>
      <c r="G36" s="1" t="s">
        <v>104</v>
      </c>
      <c r="H36" s="1" t="s">
        <v>110</v>
      </c>
      <c r="I36" s="1" t="s">
        <v>111</v>
      </c>
      <c r="L36" s="1" t="s">
        <v>75</v>
      </c>
      <c r="N36" s="1" t="s">
        <v>76</v>
      </c>
    </row>
    <row r="37" spans="1:15" x14ac:dyDescent="0.25">
      <c r="A37" s="1" t="s">
        <v>65</v>
      </c>
      <c r="B37" s="1" t="s">
        <v>112</v>
      </c>
      <c r="C37" s="1" t="s">
        <v>13</v>
      </c>
      <c r="D37" s="1">
        <v>10</v>
      </c>
      <c r="E37" s="1">
        <v>27</v>
      </c>
      <c r="F37" s="1">
        <v>33</v>
      </c>
      <c r="G37" s="1">
        <v>15.2</v>
      </c>
      <c r="H37" s="1">
        <v>0</v>
      </c>
      <c r="L37" s="1">
        <v>4</v>
      </c>
      <c r="M37" s="1">
        <f>I38</f>
        <v>9.8700000000000003E-4</v>
      </c>
      <c r="N37" s="1">
        <v>4</v>
      </c>
      <c r="O37" s="1">
        <f>M37*D$13/D$35</f>
        <v>1.4228863796540683E-3</v>
      </c>
    </row>
    <row r="38" spans="1:15" x14ac:dyDescent="0.25">
      <c r="A38" s="1" t="s">
        <v>65</v>
      </c>
      <c r="B38" s="1" t="s">
        <v>113</v>
      </c>
      <c r="C38" s="1" t="s">
        <v>13</v>
      </c>
      <c r="D38" s="1">
        <v>24</v>
      </c>
      <c r="E38" s="1">
        <v>27</v>
      </c>
      <c r="F38" s="1">
        <v>16.5</v>
      </c>
      <c r="G38" s="1">
        <v>15.2</v>
      </c>
      <c r="I38" s="1">
        <v>9.8700000000000003E-4</v>
      </c>
      <c r="L38" s="1">
        <v>3</v>
      </c>
      <c r="M38" s="1">
        <f t="shared" ref="M38:M44" si="2">I38</f>
        <v>9.8700000000000003E-4</v>
      </c>
      <c r="N38" s="1">
        <v>3</v>
      </c>
      <c r="O38" s="1">
        <f t="shared" ref="O38:O44" si="3">M38*D$13/D$35</f>
        <v>1.4228863796540683E-3</v>
      </c>
    </row>
    <row r="39" spans="1:15" x14ac:dyDescent="0.25">
      <c r="A39" s="1" t="s">
        <v>68</v>
      </c>
      <c r="B39" s="1" t="s">
        <v>112</v>
      </c>
      <c r="C39" s="1" t="s">
        <v>13</v>
      </c>
      <c r="D39" s="1">
        <v>10</v>
      </c>
      <c r="E39" s="1">
        <v>27</v>
      </c>
      <c r="F39" s="1">
        <v>33</v>
      </c>
      <c r="G39" s="1">
        <v>11.4</v>
      </c>
      <c r="H39" s="1">
        <v>0</v>
      </c>
      <c r="L39" s="1">
        <v>3</v>
      </c>
      <c r="M39" s="1">
        <f>I40</f>
        <v>1.302E-3</v>
      </c>
      <c r="N39" s="1">
        <v>3</v>
      </c>
      <c r="O39" s="1">
        <f t="shared" si="3"/>
        <v>1.8769990540117496E-3</v>
      </c>
    </row>
    <row r="40" spans="1:15" x14ac:dyDescent="0.25">
      <c r="A40" s="1" t="s">
        <v>68</v>
      </c>
      <c r="B40" s="1" t="s">
        <v>113</v>
      </c>
      <c r="C40" s="1" t="s">
        <v>13</v>
      </c>
      <c r="D40" s="1">
        <v>24</v>
      </c>
      <c r="E40" s="1">
        <v>27</v>
      </c>
      <c r="F40" s="1">
        <v>16.5</v>
      </c>
      <c r="G40" s="1">
        <v>11.4</v>
      </c>
      <c r="I40" s="1">
        <v>1.302E-3</v>
      </c>
      <c r="L40" s="1">
        <v>2</v>
      </c>
      <c r="M40" s="1">
        <f t="shared" si="2"/>
        <v>1.302E-3</v>
      </c>
      <c r="N40" s="1">
        <v>2</v>
      </c>
      <c r="O40" s="1">
        <f t="shared" si="3"/>
        <v>1.8769990540117496E-3</v>
      </c>
    </row>
    <row r="41" spans="1:15" x14ac:dyDescent="0.25">
      <c r="A41" s="1" t="s">
        <v>69</v>
      </c>
      <c r="B41" s="1" t="s">
        <v>112</v>
      </c>
      <c r="C41" s="1" t="s">
        <v>13</v>
      </c>
      <c r="D41" s="1">
        <v>5</v>
      </c>
      <c r="E41" s="1">
        <v>27</v>
      </c>
      <c r="F41" s="1">
        <v>0</v>
      </c>
      <c r="G41" s="1">
        <v>7.6</v>
      </c>
      <c r="H41" s="1">
        <v>0</v>
      </c>
      <c r="L41" s="1">
        <v>2</v>
      </c>
      <c r="M41" s="1">
        <f>I42</f>
        <v>1.338E-3</v>
      </c>
      <c r="N41" s="1">
        <v>2</v>
      </c>
      <c r="O41" s="1">
        <f t="shared" si="3"/>
        <v>1.9288976453669133E-3</v>
      </c>
    </row>
    <row r="42" spans="1:15" x14ac:dyDescent="0.25">
      <c r="A42" s="1" t="s">
        <v>69</v>
      </c>
      <c r="B42" s="1" t="s">
        <v>113</v>
      </c>
      <c r="C42" s="1" t="s">
        <v>13</v>
      </c>
      <c r="D42" s="1">
        <v>16</v>
      </c>
      <c r="E42" s="1">
        <v>36</v>
      </c>
      <c r="F42" s="1">
        <v>21</v>
      </c>
      <c r="G42" s="1">
        <v>7.6</v>
      </c>
      <c r="I42" s="1">
        <v>1.338E-3</v>
      </c>
      <c r="L42" s="1">
        <v>1</v>
      </c>
      <c r="M42" s="1">
        <f t="shared" si="2"/>
        <v>1.338E-3</v>
      </c>
      <c r="N42" s="1">
        <v>1</v>
      </c>
      <c r="O42" s="1">
        <f t="shared" si="3"/>
        <v>1.9288976453669133E-3</v>
      </c>
    </row>
    <row r="43" spans="1:15" x14ac:dyDescent="0.25">
      <c r="A43" s="1" t="s">
        <v>70</v>
      </c>
      <c r="B43" s="1" t="s">
        <v>112</v>
      </c>
      <c r="C43" s="1" t="s">
        <v>13</v>
      </c>
      <c r="D43" s="1">
        <v>5</v>
      </c>
      <c r="E43" s="1">
        <v>27</v>
      </c>
      <c r="F43" s="1">
        <v>0</v>
      </c>
      <c r="G43" s="1">
        <v>3.8</v>
      </c>
      <c r="H43" s="1">
        <v>0</v>
      </c>
      <c r="L43" s="1">
        <v>1</v>
      </c>
      <c r="M43" s="1">
        <f>I44</f>
        <v>9.2599999999999996E-4</v>
      </c>
      <c r="N43" s="1">
        <v>1</v>
      </c>
      <c r="O43" s="1">
        <f t="shared" si="3"/>
        <v>1.3349470998578188E-3</v>
      </c>
    </row>
    <row r="44" spans="1:15" x14ac:dyDescent="0.25">
      <c r="A44" s="1" t="s">
        <v>70</v>
      </c>
      <c r="B44" s="1" t="s">
        <v>113</v>
      </c>
      <c r="C44" s="1" t="s">
        <v>13</v>
      </c>
      <c r="D44" s="1">
        <v>16</v>
      </c>
      <c r="E44" s="1">
        <v>36</v>
      </c>
      <c r="F44" s="1">
        <v>21</v>
      </c>
      <c r="G44" s="1">
        <v>3.8</v>
      </c>
      <c r="I44" s="1">
        <v>9.2599999999999996E-4</v>
      </c>
      <c r="L44" s="1">
        <v>0</v>
      </c>
      <c r="M44" s="1">
        <f t="shared" si="2"/>
        <v>9.2599999999999996E-4</v>
      </c>
      <c r="N44" s="1">
        <v>0</v>
      </c>
      <c r="O44" s="1">
        <f t="shared" si="3"/>
        <v>1.3349470998578188E-3</v>
      </c>
    </row>
  </sheetData>
  <mergeCells count="2">
    <mergeCell ref="Q3:T3"/>
    <mergeCell ref="Q10:T10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工作表1</vt:lpstr>
      <vt:lpstr>工作表2</vt:lpstr>
      <vt:lpstr>工作表3</vt:lpstr>
      <vt:lpstr>工作表4</vt:lpstr>
      <vt:lpstr>Lateral Force</vt:lpstr>
      <vt:lpstr>Story Shear</vt:lpstr>
      <vt:lpstr>Overturning Moment</vt:lpstr>
      <vt:lpstr>Lateral Displacement</vt:lpstr>
      <vt:lpstr>Inter-Story Drift</vt:lpstr>
      <vt:lpstr>工作表10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2017-05-25T01:18:51Z</dcterms:created>
  <dcterms:modified xsi:type="dcterms:W3CDTF">2017-06-05T16:10:10Z</dcterms:modified>
</cp:coreProperties>
</file>