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hesis\LinearCut\data\"/>
    </mc:Choice>
  </mc:AlternateContent>
  <bookViews>
    <workbookView xWindow="240" yWindow="15" windowWidth="16095" windowHeight="9660" activeTab="1"/>
  </bookViews>
  <sheets>
    <sheet name="梁名編號" sheetId="1" r:id="rId1"/>
    <sheet name="多點斷筋" sheetId="2" r:id="rId2"/>
  </sheets>
  <calcPr calcId="162913"/>
</workbook>
</file>

<file path=xl/calcChain.xml><?xml version="1.0" encoding="utf-8"?>
<calcChain xmlns="http://schemas.openxmlformats.org/spreadsheetml/2006/main">
  <c r="AL31" i="2" l="1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L21" i="2" s="1"/>
  <c r="AC24" i="2"/>
  <c r="AB24" i="2"/>
  <c r="AI23" i="2"/>
  <c r="AE23" i="2"/>
  <c r="AD23" i="2"/>
  <c r="AC23" i="2"/>
  <c r="AB23" i="2"/>
  <c r="AI22" i="2"/>
  <c r="AE22" i="2"/>
  <c r="AD22" i="2"/>
  <c r="AC22" i="2"/>
  <c r="AB22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L22" i="2" s="1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L23" i="2" s="1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C4" i="2"/>
  <c r="AB4" i="2"/>
  <c r="AL10" i="2" s="1"/>
  <c r="AL3" i="2"/>
  <c r="AI3" i="2"/>
  <c r="AL2" i="2"/>
  <c r="AI2" i="2"/>
  <c r="AI9" i="2" l="1"/>
  <c r="AL9" i="2"/>
  <c r="AL13" i="2"/>
  <c r="AL8" i="2"/>
  <c r="AL12" i="2"/>
  <c r="AI8" i="2"/>
  <c r="AI12" i="2"/>
  <c r="AI7" i="2"/>
  <c r="AI5" i="2" s="1"/>
  <c r="AL7" i="2"/>
  <c r="AL11" i="2"/>
  <c r="AL6" i="2"/>
  <c r="K4" i="1"/>
  <c r="D4" i="1" s="1"/>
  <c r="L4" i="1" s="1"/>
  <c r="E4" i="1" s="1"/>
  <c r="J4" i="1"/>
  <c r="I4" i="1"/>
  <c r="K3" i="1"/>
  <c r="D3" i="1" s="1"/>
  <c r="L3" i="1" s="1"/>
  <c r="E3" i="1" s="1"/>
  <c r="J3" i="1"/>
  <c r="I3" i="1"/>
  <c r="K2" i="1"/>
  <c r="D2" i="1" s="1"/>
  <c r="L2" i="1" s="1"/>
  <c r="E2" i="1" s="1"/>
  <c r="J2" i="1"/>
  <c r="I2" i="1"/>
  <c r="M4" i="1"/>
  <c r="M2" i="1"/>
  <c r="M3" i="1"/>
  <c r="N1" i="1" l="1"/>
</calcChain>
</file>

<file path=xl/sharedStrings.xml><?xml version="1.0" encoding="utf-8"?>
<sst xmlns="http://schemas.openxmlformats.org/spreadsheetml/2006/main" count="211" uniqueCount="81">
  <si>
    <t>RF</t>
  </si>
  <si>
    <t>3F</t>
  </si>
  <si>
    <t>2F</t>
  </si>
  <si>
    <t>B1</t>
  </si>
  <si>
    <t>2-#8</t>
  </si>
  <si>
    <t>3-#8</t>
  </si>
  <si>
    <t>#4@12</t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</si>
  <si>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</si>
  <si>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</si>
  <si>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</si>
  <si>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</si>
  <si>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整體優化結果</t>
    </r>
  </si>
  <si>
    <t>sum</t>
  </si>
  <si>
    <t>#8</t>
    <phoneticPr fontId="0" type="noConversion"/>
  </si>
  <si>
    <t>#10</t>
    <phoneticPr fontId="0" type="noConversion"/>
  </si>
  <si>
    <t>#11</t>
    <phoneticPr fontId="0" type="noConversion"/>
  </si>
  <si>
    <r>
      <rPr>
        <b/>
        <sz val="11"/>
        <color rgb="FF00B050"/>
        <rFont val="微軟正黑體"/>
        <family val="2"/>
        <charset val="136"/>
      </rPr>
      <t>施工圖編號</t>
    </r>
  </si>
  <si>
    <r>
      <rPr>
        <b/>
        <sz val="11"/>
        <color rgb="FF00B050"/>
        <rFont val="微軟正黑體"/>
        <family val="2"/>
        <charset val="136"/>
      </rPr>
      <t>一台梁</t>
    </r>
  </si>
  <si>
    <t>B2-1</t>
  </si>
  <si>
    <t>G3-1</t>
  </si>
  <si>
    <t>G2-1</t>
  </si>
  <si>
    <t>ERROR:</t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</si>
  <si>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</si>
  <si>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</si>
  <si>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</si>
  <si>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</si>
  <si>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r>
      <rPr>
        <sz val="11"/>
        <color theme="1"/>
        <rFont val="微軟正黑體"/>
        <family val="2"/>
        <charset val="136"/>
      </rPr>
      <t>使用比例</t>
    </r>
  </si>
  <si>
    <r>
      <rPr>
        <sz val="11"/>
        <color theme="1"/>
        <rFont val="微軟正黑體"/>
        <family val="2"/>
        <charset val="136"/>
      </rPr>
      <t>各梁長區間</t>
    </r>
  </si>
  <si>
    <r>
      <rPr>
        <b/>
        <sz val="11"/>
        <color rgb="FF0070C0"/>
        <rFont val="微軟正黑體"/>
        <family val="2"/>
        <charset val="136"/>
      </rPr>
      <t>樓層</t>
    </r>
  </si>
  <si>
    <r>
      <t xml:space="preserve">ETABS </t>
    </r>
    <r>
      <rPr>
        <b/>
        <sz val="11"/>
        <color rgb="FF0070C0"/>
        <rFont val="微軟正黑體"/>
        <family val="2"/>
        <charset val="136"/>
      </rPr>
      <t>編號</t>
    </r>
  </si>
  <si>
    <r>
      <rPr>
        <sz val="11"/>
        <color rgb="FFFF0000"/>
        <rFont val="微軟正黑體"/>
        <family val="2"/>
        <charset val="136"/>
      </rPr>
      <t>自訂編號</t>
    </r>
    <phoneticPr fontId="4" type="noConversion"/>
  </si>
  <si>
    <r>
      <rPr>
        <sz val="11"/>
        <color rgb="FFFF0000"/>
        <rFont val="微軟正黑體"/>
        <family val="2"/>
        <charset val="136"/>
      </rPr>
      <t>同名編號</t>
    </r>
    <phoneticPr fontId="4" type="noConversion"/>
  </si>
  <si>
    <r>
      <rPr>
        <sz val="11"/>
        <color rgb="FFFF0000"/>
        <rFont val="微軟正黑體"/>
        <family val="2"/>
        <charset val="136"/>
      </rPr>
      <t>自訂一台梁</t>
    </r>
    <phoneticPr fontId="4" type="noConversion"/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</si>
  <si>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</si>
  <si>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t>PR</t>
  </si>
  <si>
    <t>B131</t>
  </si>
  <si>
    <t>#4@30</t>
  </si>
  <si>
    <t>#4@25</t>
  </si>
  <si>
    <t>B163</t>
  </si>
  <si>
    <t>#11</t>
    <phoneticPr fontId="0" type="noConversion"/>
  </si>
  <si>
    <t>B189</t>
  </si>
  <si>
    <t>4-#8</t>
  </si>
  <si>
    <t>#4@15</t>
  </si>
  <si>
    <t>#4@22</t>
  </si>
  <si>
    <t>B191</t>
  </si>
  <si>
    <t>B211</t>
  </si>
  <si>
    <t>B213</t>
  </si>
  <si>
    <t>#4@20</t>
  </si>
  <si>
    <t>B214</t>
  </si>
  <si>
    <r>
      <rPr>
        <b/>
        <sz val="11"/>
        <rFont val="微軟正黑體"/>
        <family val="2"/>
        <charset val="136"/>
      </rPr>
      <t>樓層</t>
    </r>
  </si>
  <si>
    <r>
      <rPr>
        <b/>
        <sz val="11"/>
        <rFont val="微軟正黑體"/>
        <family val="2"/>
        <charset val="136"/>
      </rPr>
      <t>編號</t>
    </r>
  </si>
  <si>
    <r>
      <t xml:space="preserve">RC </t>
    </r>
    <r>
      <rPr>
        <b/>
        <sz val="11"/>
        <rFont val="微軟正黑體"/>
        <family val="2"/>
        <charset val="136"/>
      </rPr>
      <t>梁寬</t>
    </r>
  </si>
  <si>
    <r>
      <t xml:space="preserve">RC </t>
    </r>
    <r>
      <rPr>
        <b/>
        <sz val="11"/>
        <rFont val="微軟正黑體"/>
        <family val="2"/>
        <charset val="136"/>
      </rPr>
      <t>梁深</t>
    </r>
  </si>
  <si>
    <r>
      <rPr>
        <b/>
        <sz val="11"/>
        <rFont val="微軟正黑體"/>
        <family val="2"/>
        <charset val="136"/>
      </rPr>
      <t>主筋</t>
    </r>
  </si>
  <si>
    <r>
      <rPr>
        <b/>
        <sz val="11"/>
        <rFont val="微軟正黑體"/>
        <family val="2"/>
        <charset val="136"/>
      </rPr>
      <t>主筋長度</t>
    </r>
  </si>
  <si>
    <r>
      <rPr>
        <b/>
        <sz val="11"/>
        <rFont val="微軟正黑體"/>
        <family val="2"/>
        <charset val="136"/>
      </rPr>
      <t>腰筋</t>
    </r>
  </si>
  <si>
    <r>
      <rPr>
        <b/>
        <sz val="11"/>
        <rFont val="微軟正黑體"/>
        <family val="2"/>
        <charset val="136"/>
      </rPr>
      <t>箍筋</t>
    </r>
  </si>
  <si>
    <r>
      <rPr>
        <b/>
        <sz val="11"/>
        <rFont val="微軟正黑體"/>
        <family val="2"/>
        <charset val="136"/>
      </rPr>
      <t>箍筋長度</t>
    </r>
  </si>
  <si>
    <r>
      <rPr>
        <b/>
        <sz val="11"/>
        <rFont val="微軟正黑體"/>
        <family val="2"/>
        <charset val="136"/>
      </rPr>
      <t>梁長</t>
    </r>
  </si>
  <si>
    <r>
      <rPr>
        <b/>
        <sz val="11"/>
        <rFont val="微軟正黑體"/>
        <family val="2"/>
        <charset val="136"/>
      </rPr>
      <t>支承寬</t>
    </r>
  </si>
  <si>
    <r>
      <rPr>
        <b/>
        <sz val="11"/>
        <rFont val="微軟正黑體"/>
        <family val="2"/>
        <charset val="136"/>
      </rPr>
      <t>主筋量</t>
    </r>
  </si>
  <si>
    <r>
      <rPr>
        <b/>
        <sz val="11"/>
        <rFont val="微軟正黑體"/>
        <family val="2"/>
        <charset val="136"/>
      </rPr>
      <t>箍筋量</t>
    </r>
  </si>
  <si>
    <r>
      <rPr>
        <b/>
        <sz val="11"/>
        <rFont val="微軟正黑體"/>
        <family val="2"/>
        <charset val="136"/>
      </rPr>
      <t>左</t>
    </r>
    <r>
      <rPr>
        <b/>
        <sz val="11"/>
        <rFont val="Calibri"/>
        <family val="2"/>
      </rPr>
      <t>1</t>
    </r>
  </si>
  <si>
    <r>
      <rPr>
        <b/>
        <sz val="11"/>
        <rFont val="微軟正黑體"/>
        <family val="2"/>
        <charset val="136"/>
      </rPr>
      <t>中</t>
    </r>
  </si>
  <si>
    <r>
      <rPr>
        <b/>
        <sz val="11"/>
        <rFont val="微軟正黑體"/>
        <family val="2"/>
        <charset val="136"/>
      </rPr>
      <t>右</t>
    </r>
    <r>
      <rPr>
        <b/>
        <sz val="11"/>
        <rFont val="Calibri"/>
        <family val="2"/>
      </rPr>
      <t>1</t>
    </r>
  </si>
  <si>
    <r>
      <rPr>
        <b/>
        <sz val="11"/>
        <rFont val="微軟正黑體"/>
        <family val="2"/>
        <charset val="136"/>
      </rPr>
      <t>左</t>
    </r>
  </si>
  <si>
    <r>
      <rPr>
        <b/>
        <sz val="1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</si>
  <si>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</si>
  <si>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t>#7</t>
    <phoneticPr fontId="0" type="noConversion"/>
  </si>
  <si>
    <t>#7</t>
    <phoneticPr fontId="0" type="noConversion"/>
  </si>
  <si>
    <t>#8</t>
    <phoneticPr fontId="0" type="noConversion"/>
  </si>
  <si>
    <t>#10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</si>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</sst>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00B050"/>
      <name val="微軟正黑體"/>
      <family val="2"/>
      <charset val="136"/>
    </font>
    <font>
      <sz val="11"/>
      <color rgb="FFFF0000"/>
      <name val="Calibri"/>
      <family val="2"/>
    </font>
    <font>
      <sz val="11"/>
      <color rgb="FFFF0000"/>
      <name val="微軟正黑體"/>
      <family val="2"/>
      <charset val="136"/>
    </font>
    <font>
      <sz val="12"/>
      <color rgb="FF00B05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horizontal="center"/>
    </xf>
    <xf numFmtId="9" fontId="6" fillId="0" borderId="0" xfId="1" applyFont="1" applyAlignment="1">
      <alignment horizontal="center"/>
    </xf>
    <xf numFmtId="176" fontId="6" fillId="0" borderId="0" xfId="1" applyNumberFormat="1" applyFont="1" applyAlignment="1">
      <alignment horizontal="right"/>
    </xf>
    <xf numFmtId="0" fontId="6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176" fontId="6" fillId="2" borderId="0" xfId="1" applyNumberFormat="1" applyFont="1" applyFill="1" applyAlignment="1">
      <alignment horizontal="right"/>
    </xf>
    <xf numFmtId="0" fontId="18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</cellXfs>
  <cellStyles count="3">
    <cellStyle name="一般" xfId="0" builtinId="0"/>
    <cellStyle name="一般 2" xfId="2"/>
    <cellStyle name="百分比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1" sqref="N1"/>
    </sheetView>
  </sheetViews>
  <sheetFormatPr defaultRowHeight="15" x14ac:dyDescent="0.25"/>
  <cols>
    <col min="1" max="1" width="9.140625" style="2"/>
    <col min="2" max="2" width="6" style="2" bestFit="1" customWidth="1"/>
    <col min="3" max="3" width="12" style="2" bestFit="1" customWidth="1"/>
    <col min="4" max="4" width="12.7109375" style="2" bestFit="1" customWidth="1"/>
    <col min="5" max="5" width="8.140625" style="2" bestFit="1" customWidth="1"/>
    <col min="6" max="7" width="10.28515625" style="2" bestFit="1" customWidth="1"/>
    <col min="8" max="8" width="12.7109375" style="2" bestFit="1" customWidth="1"/>
    <col min="9" max="16384" width="9.140625" style="2"/>
  </cols>
  <sheetData>
    <row r="1" spans="1:14" x14ac:dyDescent="0.25">
      <c r="A1" s="3"/>
      <c r="B1" s="13" t="s">
        <v>28</v>
      </c>
      <c r="C1" s="13" t="s">
        <v>29</v>
      </c>
      <c r="D1" s="7" t="s">
        <v>16</v>
      </c>
      <c r="E1" s="7" t="s">
        <v>17</v>
      </c>
      <c r="F1" s="8" t="s">
        <v>30</v>
      </c>
      <c r="G1" s="8" t="s">
        <v>31</v>
      </c>
      <c r="H1" s="8" t="s">
        <v>32</v>
      </c>
      <c r="I1" s="3"/>
      <c r="J1" s="3"/>
      <c r="K1" s="3"/>
      <c r="L1" s="3"/>
      <c r="M1" s="3" t="s">
        <v>21</v>
      </c>
      <c r="N1" s="3">
        <f ca="1">SUM(M:M)</f>
        <v>0</v>
      </c>
    </row>
    <row r="2" spans="1:14" ht="15.75" x14ac:dyDescent="0.25">
      <c r="A2" s="1">
        <v>0</v>
      </c>
      <c r="B2" s="14" t="s">
        <v>0</v>
      </c>
      <c r="C2" s="14" t="s">
        <v>3</v>
      </c>
      <c r="D2" s="9" t="str">
        <f>K2</f>
        <v>B2-1</v>
      </c>
      <c r="E2" s="10" t="str">
        <f>IF(H2="",L2,H2)</f>
        <v>B2</v>
      </c>
      <c r="F2" s="11" t="s">
        <v>18</v>
      </c>
      <c r="G2" s="11"/>
      <c r="H2" s="11"/>
      <c r="I2" s="12" t="str">
        <f>IF(G2="","-",G2&amp;"-"&amp;C2)</f>
        <v>-</v>
      </c>
      <c r="J2" s="12" t="str">
        <f>B2&amp;"-"&amp;C2</f>
        <v>RF-B1</v>
      </c>
      <c r="K2" s="12" t="str">
        <f>IF(F2="",VLOOKUP(I2,J:K,2,FALSE),F2)</f>
        <v>B2-1</v>
      </c>
      <c r="L2" s="3" t="str">
        <f>IFERROR(LEFT(D2,FIND("-",D2)-1),D2)</f>
        <v>B2</v>
      </c>
      <c r="M2" s="3" t="str">
        <f ca="1">IFERROR(_xlfn.IFS(_xlfn.IFNA(E2,1)=1,1,_xlfn.IFNA(D2,1)=1,1),"")</f>
        <v/>
      </c>
      <c r="N2" s="3"/>
    </row>
    <row r="3" spans="1:14" ht="15.75" x14ac:dyDescent="0.25">
      <c r="A3" s="1">
        <v>1</v>
      </c>
      <c r="B3" s="14" t="s">
        <v>1</v>
      </c>
      <c r="C3" s="14" t="s">
        <v>3</v>
      </c>
      <c r="D3" s="9" t="str">
        <f t="shared" ref="D3:D4" si="0">K3</f>
        <v>G3-1</v>
      </c>
      <c r="E3" s="10" t="str">
        <f t="shared" ref="E3:E4" si="1">IF(H3="",L3,H3)</f>
        <v>G3</v>
      </c>
      <c r="F3" s="11" t="s">
        <v>19</v>
      </c>
      <c r="G3" s="11"/>
      <c r="H3" s="11"/>
      <c r="I3" s="12" t="str">
        <f t="shared" ref="I3:I4" si="2">IF(G3="","-",G3&amp;"-"&amp;C3)</f>
        <v>-</v>
      </c>
      <c r="J3" s="12" t="str">
        <f t="shared" ref="J3:J4" si="3">B3&amp;"-"&amp;C3</f>
        <v>3F-B1</v>
      </c>
      <c r="K3" s="12" t="str">
        <f t="shared" ref="K3:K4" si="4">IF(F3="",VLOOKUP(I3,J:K,2,FALSE),F3)</f>
        <v>G3-1</v>
      </c>
      <c r="L3" s="3" t="str">
        <f t="shared" ref="L3:L4" si="5">IFERROR(LEFT(D3,FIND("-",D3)-1),D3)</f>
        <v>G3</v>
      </c>
      <c r="M3" s="3" t="str">
        <f t="shared" ref="M3:M4" ca="1" si="6">IFERROR(_xlfn.IFS(_xlfn.IFNA(E3,1)=1,1,_xlfn.IFNA(D3,1)=1,1),"")</f>
        <v/>
      </c>
      <c r="N3" s="3"/>
    </row>
    <row r="4" spans="1:14" ht="15.75" x14ac:dyDescent="0.25">
      <c r="A4" s="1">
        <v>2</v>
      </c>
      <c r="B4" s="14" t="s">
        <v>2</v>
      </c>
      <c r="C4" s="14" t="s">
        <v>3</v>
      </c>
      <c r="D4" s="9" t="str">
        <f t="shared" si="0"/>
        <v>G2-1</v>
      </c>
      <c r="E4" s="10" t="str">
        <f t="shared" si="1"/>
        <v>G2</v>
      </c>
      <c r="F4" s="11" t="s">
        <v>20</v>
      </c>
      <c r="G4" s="11"/>
      <c r="H4" s="11"/>
      <c r="I4" s="12" t="str">
        <f t="shared" si="2"/>
        <v>-</v>
      </c>
      <c r="J4" s="12" t="str">
        <f t="shared" si="3"/>
        <v>2F-B1</v>
      </c>
      <c r="K4" s="12" t="str">
        <f t="shared" si="4"/>
        <v>G2-1</v>
      </c>
      <c r="L4" s="3" t="str">
        <f t="shared" si="5"/>
        <v>G2</v>
      </c>
      <c r="M4" s="3" t="str">
        <f t="shared" ca="1" si="6"/>
        <v/>
      </c>
      <c r="N4" s="3"/>
    </row>
  </sheetData>
  <phoneticPr fontId="4" type="noConversion"/>
  <conditionalFormatting sqref="N1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tabSelected="1" topLeftCell="K1" workbookViewId="0">
      <selection activeCell="AG7" sqref="AG7"/>
    </sheetView>
  </sheetViews>
  <sheetFormatPr defaultRowHeight="15" x14ac:dyDescent="0.25"/>
  <cols>
    <col min="1" max="1" width="9.28515625" style="2" bestFit="1" customWidth="1"/>
    <col min="2" max="3" width="9.140625" style="2"/>
    <col min="4" max="5" width="9.28515625" style="2" bestFit="1" customWidth="1"/>
    <col min="6" max="6" width="9.140625" style="2"/>
    <col min="7" max="12" width="9.28515625" style="2" bestFit="1" customWidth="1"/>
    <col min="13" max="16" width="9.140625" style="2"/>
    <col min="17" max="26" width="9.28515625" style="2" bestFit="1" customWidth="1"/>
    <col min="27" max="28" width="9.140625" style="2"/>
    <col min="29" max="31" width="9.28515625" style="2" bestFit="1" customWidth="1"/>
    <col min="32" max="32" width="9.140625" style="2"/>
    <col min="33" max="33" width="15.140625" style="2" bestFit="1" customWidth="1"/>
    <col min="34" max="34" width="6" style="2" bestFit="1" customWidth="1"/>
    <col min="35" max="35" width="7.85546875" style="2" bestFit="1" customWidth="1"/>
    <col min="36" max="36" width="12.7109375" style="2" bestFit="1" customWidth="1"/>
    <col min="37" max="37" width="6" style="2" bestFit="1" customWidth="1"/>
    <col min="38" max="38" width="7.85546875" style="2" bestFit="1" customWidth="1"/>
    <col min="39" max="16384" width="9.140625" style="2"/>
  </cols>
  <sheetData>
    <row r="1" spans="1:38" x14ac:dyDescent="0.25">
      <c r="A1" s="16"/>
      <c r="B1" s="16" t="s">
        <v>49</v>
      </c>
      <c r="C1" s="16" t="s">
        <v>50</v>
      </c>
      <c r="D1" s="16" t="s">
        <v>51</v>
      </c>
      <c r="E1" s="16" t="s">
        <v>52</v>
      </c>
      <c r="F1" s="17" t="s">
        <v>53</v>
      </c>
      <c r="G1" s="17"/>
      <c r="H1" s="17"/>
      <c r="I1" s="17"/>
      <c r="J1" s="17" t="s">
        <v>54</v>
      </c>
      <c r="K1" s="17"/>
      <c r="L1" s="17"/>
      <c r="M1" s="16" t="s">
        <v>55</v>
      </c>
      <c r="N1" s="17" t="s">
        <v>56</v>
      </c>
      <c r="O1" s="17"/>
      <c r="P1" s="17"/>
      <c r="Q1" s="17" t="s">
        <v>57</v>
      </c>
      <c r="R1" s="17"/>
      <c r="S1" s="17"/>
      <c r="T1" s="16" t="s">
        <v>58</v>
      </c>
      <c r="U1" s="17" t="s">
        <v>59</v>
      </c>
      <c r="V1" s="17"/>
      <c r="W1" s="16" t="s">
        <v>60</v>
      </c>
      <c r="X1" s="16" t="s">
        <v>61</v>
      </c>
      <c r="Y1" s="16" t="s">
        <v>60</v>
      </c>
      <c r="Z1" s="16" t="s">
        <v>61</v>
      </c>
      <c r="AB1" s="3"/>
      <c r="AC1" s="3"/>
      <c r="AD1" s="3"/>
      <c r="AE1" s="3"/>
      <c r="AF1" s="3"/>
      <c r="AG1" s="3"/>
      <c r="AH1" s="3"/>
      <c r="AI1" s="5"/>
      <c r="AJ1" s="3"/>
      <c r="AK1" s="3"/>
      <c r="AL1" s="5"/>
    </row>
    <row r="2" spans="1:38" x14ac:dyDescent="0.25">
      <c r="A2" s="16"/>
      <c r="B2" s="16"/>
      <c r="C2" s="16"/>
      <c r="D2" s="16"/>
      <c r="E2" s="16"/>
      <c r="F2" s="16"/>
      <c r="G2" s="16" t="s">
        <v>62</v>
      </c>
      <c r="H2" s="16" t="s">
        <v>63</v>
      </c>
      <c r="I2" s="16" t="s">
        <v>64</v>
      </c>
      <c r="J2" s="16" t="s">
        <v>62</v>
      </c>
      <c r="K2" s="16" t="s">
        <v>63</v>
      </c>
      <c r="L2" s="16" t="s">
        <v>64</v>
      </c>
      <c r="M2" s="16"/>
      <c r="N2" s="16" t="s">
        <v>65</v>
      </c>
      <c r="O2" s="16" t="s">
        <v>63</v>
      </c>
      <c r="P2" s="16" t="s">
        <v>66</v>
      </c>
      <c r="Q2" s="16" t="s">
        <v>65</v>
      </c>
      <c r="R2" s="16" t="s">
        <v>63</v>
      </c>
      <c r="S2" s="16" t="s">
        <v>66</v>
      </c>
      <c r="T2" s="16"/>
      <c r="U2" s="16" t="s">
        <v>65</v>
      </c>
      <c r="V2" s="16" t="s">
        <v>66</v>
      </c>
      <c r="W2" s="16"/>
      <c r="X2" s="16"/>
      <c r="Y2" s="16"/>
      <c r="Z2" s="16"/>
      <c r="AA2" s="16"/>
      <c r="AB2" s="3"/>
      <c r="AC2" s="3"/>
      <c r="AD2" s="3"/>
      <c r="AE2" s="3"/>
      <c r="AF2" s="3"/>
      <c r="AG2" s="3" t="s">
        <v>11</v>
      </c>
      <c r="AH2" s="3" t="s">
        <v>33</v>
      </c>
      <c r="AI2" s="15">
        <f>SUM(W:W)/SUM(Y:Y)</f>
        <v>0.99359673666982895</v>
      </c>
      <c r="AJ2" s="3" t="s">
        <v>67</v>
      </c>
      <c r="AK2" s="3" t="s">
        <v>22</v>
      </c>
      <c r="AL2" s="5">
        <f>SUMIF($F:$F,AK2&amp;" 第一排",W:W)/SUMIF($F:$F,AK2&amp;" 第一排",Y:Y)</f>
        <v>0.9925875675467507</v>
      </c>
    </row>
    <row r="3" spans="1:38" x14ac:dyDescent="0.25">
      <c r="AB3" s="3"/>
      <c r="AC3" s="3"/>
      <c r="AD3" s="3"/>
      <c r="AE3" s="3"/>
      <c r="AF3" s="3"/>
      <c r="AG3" s="3"/>
      <c r="AH3" s="3" t="s">
        <v>80</v>
      </c>
      <c r="AI3" s="15">
        <f>SUM(X:X)/SUM(Z:Z)</f>
        <v>0.96730907193634641</v>
      </c>
      <c r="AJ3" s="3" t="s">
        <v>23</v>
      </c>
      <c r="AK3" s="3" t="s">
        <v>24</v>
      </c>
      <c r="AL3" s="5">
        <f>SUMIF($F:$F,AK3&amp;" 第一排",W:W)/SUMIF($F:$F,AK3&amp;" 第一排",Y:Y)</f>
        <v>0.99463964097538771</v>
      </c>
    </row>
    <row r="4" spans="1:38" x14ac:dyDescent="0.25">
      <c r="A4" s="16">
        <v>0</v>
      </c>
      <c r="B4" s="2" t="s">
        <v>34</v>
      </c>
      <c r="C4" s="2" t="s">
        <v>35</v>
      </c>
      <c r="D4" s="2">
        <v>50</v>
      </c>
      <c r="E4" s="2">
        <v>70</v>
      </c>
      <c r="F4" s="2" t="s">
        <v>7</v>
      </c>
      <c r="G4" s="2" t="s">
        <v>4</v>
      </c>
      <c r="H4" s="2" t="s">
        <v>4</v>
      </c>
      <c r="I4" s="2" t="s">
        <v>4</v>
      </c>
      <c r="J4" s="2">
        <v>49.5</v>
      </c>
      <c r="K4" s="2">
        <v>207.7</v>
      </c>
      <c r="L4" s="2">
        <v>207.8</v>
      </c>
      <c r="N4" s="2" t="s">
        <v>36</v>
      </c>
      <c r="O4" s="2" t="s">
        <v>36</v>
      </c>
      <c r="P4" s="2" t="s">
        <v>37</v>
      </c>
      <c r="Q4" s="2">
        <v>148.4</v>
      </c>
      <c r="R4" s="2">
        <v>168.2</v>
      </c>
      <c r="S4" s="2">
        <v>148.4</v>
      </c>
      <c r="T4" s="2">
        <v>525</v>
      </c>
      <c r="U4" s="2">
        <v>30</v>
      </c>
      <c r="V4" s="2">
        <v>30</v>
      </c>
      <c r="W4" s="2">
        <v>4712.3097946286234</v>
      </c>
      <c r="X4" s="2">
        <v>20.891999999999999</v>
      </c>
      <c r="Y4" s="2">
        <v>4712.3097946286234</v>
      </c>
      <c r="Z4" s="2">
        <v>20.62</v>
      </c>
      <c r="AA4" s="2" t="s">
        <v>7</v>
      </c>
      <c r="AB4" s="3" t="str">
        <f>IF(W4,RIGHT($G4,LEN($G4)-FIND("-",$G4)),"")</f>
        <v>#8</v>
      </c>
      <c r="AC4" s="4">
        <f>IFERROR(W4/Y4, "")</f>
        <v>1</v>
      </c>
      <c r="AD4" s="4">
        <f>IF(AND(W4&gt;0,W7&gt;0),(W4+W7)/(Y4+Y7),"")</f>
        <v>1</v>
      </c>
      <c r="AE4" s="4">
        <f>IFERROR(X4/Z4, "")</f>
        <v>1.0131910766246361</v>
      </c>
      <c r="AF4" s="3"/>
      <c r="AG4" s="3"/>
      <c r="AH4" s="3"/>
      <c r="AI4" s="5"/>
      <c r="AJ4" s="3"/>
      <c r="AK4" s="3"/>
      <c r="AL4" s="5"/>
    </row>
    <row r="5" spans="1:38" x14ac:dyDescent="0.25">
      <c r="A5" s="16">
        <v>1</v>
      </c>
      <c r="F5" s="2" t="s">
        <v>8</v>
      </c>
      <c r="G5" s="2">
        <v>0</v>
      </c>
      <c r="H5" s="2">
        <v>0</v>
      </c>
      <c r="I5" s="2">
        <v>0</v>
      </c>
      <c r="AA5" s="2" t="s">
        <v>8</v>
      </c>
      <c r="AB5" s="3" t="str">
        <f t="shared" ref="AB5:AB31" si="0">IF(W5,RIGHT($G5,LEN($G5)-FIND("-",$G5)),"")</f>
        <v/>
      </c>
      <c r="AC5" s="4" t="str">
        <f t="shared" ref="AC5:AC31" si="1">IFERROR(W5/Y5, "")</f>
        <v/>
      </c>
      <c r="AD5" s="4" t="str">
        <f t="shared" ref="AD5:AD31" si="2">IF(AND(W5&gt;0,W8&gt;0),(W5+W8)/(Y5+Y8),"")</f>
        <v/>
      </c>
      <c r="AE5" s="4" t="str">
        <f t="shared" ref="AE5:AE31" si="3">IFERROR(X5/Z5, "")</f>
        <v/>
      </c>
      <c r="AF5" s="3"/>
      <c r="AG5" s="3" t="s">
        <v>25</v>
      </c>
      <c r="AH5" s="3" t="s">
        <v>12</v>
      </c>
      <c r="AI5" s="5">
        <f>SUM(AI6:AI10)</f>
        <v>1</v>
      </c>
      <c r="AJ5" s="3" t="s">
        <v>25</v>
      </c>
      <c r="AK5" s="3"/>
      <c r="AL5" s="5"/>
    </row>
    <row r="6" spans="1:38" x14ac:dyDescent="0.25">
      <c r="A6" s="16">
        <v>2</v>
      </c>
      <c r="F6" s="2" t="s">
        <v>9</v>
      </c>
      <c r="G6" s="2">
        <v>0</v>
      </c>
      <c r="H6" s="2">
        <v>0</v>
      </c>
      <c r="I6" s="2">
        <v>0</v>
      </c>
      <c r="AA6" s="2" t="s">
        <v>9</v>
      </c>
      <c r="AB6" s="3" t="str">
        <f t="shared" si="0"/>
        <v/>
      </c>
      <c r="AC6" s="4" t="str">
        <f t="shared" si="1"/>
        <v/>
      </c>
      <c r="AD6" s="4" t="str">
        <f t="shared" si="2"/>
        <v/>
      </c>
      <c r="AE6" s="4" t="str">
        <f t="shared" si="3"/>
        <v/>
      </c>
      <c r="AF6" s="3"/>
      <c r="AG6" s="3" t="s">
        <v>26</v>
      </c>
      <c r="AH6" s="3" t="s">
        <v>68</v>
      </c>
      <c r="AI6" s="5" t="str">
        <f>IF(SUMIF(AB:AB,AH6,W:W)/SUM(W:W)=0, "",SUMIF(AB:AB,AH6,W:W)/SUM(W:W))</f>
        <v/>
      </c>
      <c r="AJ6" s="3" t="s">
        <v>23</v>
      </c>
      <c r="AK6" s="3" t="s">
        <v>69</v>
      </c>
      <c r="AL6" s="5" t="str">
        <f>IFERROR(SUMIF(AB:AB,AK6,W:W)/SUMIF(AB:AB,AK6,Y:Y),"")</f>
        <v/>
      </c>
    </row>
    <row r="7" spans="1:38" x14ac:dyDescent="0.25">
      <c r="A7" s="16">
        <v>3</v>
      </c>
      <c r="F7" s="2" t="s">
        <v>10</v>
      </c>
      <c r="G7" s="2" t="s">
        <v>4</v>
      </c>
      <c r="H7" s="2" t="s">
        <v>4</v>
      </c>
      <c r="I7" s="2" t="s">
        <v>4</v>
      </c>
      <c r="J7" s="2">
        <v>49.5</v>
      </c>
      <c r="K7" s="2">
        <v>207.7</v>
      </c>
      <c r="L7" s="2">
        <v>207.8</v>
      </c>
      <c r="W7" s="2">
        <v>4712.3097946286234</v>
      </c>
      <c r="Y7" s="2">
        <v>4712.3097946286234</v>
      </c>
      <c r="AA7" s="2" t="s">
        <v>10</v>
      </c>
      <c r="AB7" s="3" t="str">
        <f t="shared" si="0"/>
        <v>#8</v>
      </c>
      <c r="AC7" s="4">
        <f t="shared" si="1"/>
        <v>1</v>
      </c>
      <c r="AD7" s="4" t="str">
        <f t="shared" si="2"/>
        <v/>
      </c>
      <c r="AE7" s="4" t="str">
        <f t="shared" si="3"/>
        <v/>
      </c>
      <c r="AF7" s="3"/>
      <c r="AG7" s="3"/>
      <c r="AH7" s="3" t="s">
        <v>13</v>
      </c>
      <c r="AI7" s="5">
        <f>IF(SUMIF(AB:AB,AH7,W:W)/SUM(W:W)=0, "",SUMIF(AB:AB,AH7,W:W)/SUM(W:W))</f>
        <v>1</v>
      </c>
      <c r="AJ7" s="3"/>
      <c r="AK7" s="3" t="s">
        <v>70</v>
      </c>
      <c r="AL7" s="5">
        <f t="shared" ref="AL7:AL13" si="4">IFERROR(SUMIF(AB:AB,AK7,W:W)/SUMIF(AB:AB,AK7,Y:Y),"")</f>
        <v>0.99359673666982895</v>
      </c>
    </row>
    <row r="8" spans="1:38" x14ac:dyDescent="0.25">
      <c r="A8" s="16">
        <v>4</v>
      </c>
      <c r="B8" s="2" t="s">
        <v>34</v>
      </c>
      <c r="C8" s="2" t="s">
        <v>38</v>
      </c>
      <c r="D8" s="2">
        <v>50</v>
      </c>
      <c r="E8" s="2">
        <v>70</v>
      </c>
      <c r="F8" s="2" t="s">
        <v>7</v>
      </c>
      <c r="G8" s="2" t="s">
        <v>4</v>
      </c>
      <c r="H8" s="2" t="s">
        <v>4</v>
      </c>
      <c r="I8" s="2" t="s">
        <v>4</v>
      </c>
      <c r="J8" s="2">
        <v>60</v>
      </c>
      <c r="K8" s="2">
        <v>250</v>
      </c>
      <c r="L8" s="2">
        <v>250</v>
      </c>
      <c r="N8" s="2" t="s">
        <v>37</v>
      </c>
      <c r="O8" s="2" t="s">
        <v>36</v>
      </c>
      <c r="P8" s="2" t="s">
        <v>36</v>
      </c>
      <c r="Q8" s="2">
        <v>140</v>
      </c>
      <c r="R8" s="2">
        <v>280</v>
      </c>
      <c r="S8" s="2">
        <v>140</v>
      </c>
      <c r="T8" s="2">
        <v>620</v>
      </c>
      <c r="U8" s="2">
        <v>30</v>
      </c>
      <c r="V8" s="2">
        <v>30</v>
      </c>
      <c r="W8" s="2">
        <v>5675.0400845646845</v>
      </c>
      <c r="X8" s="2">
        <v>24.832999999999998</v>
      </c>
      <c r="Y8" s="2">
        <v>5675.0400845646845</v>
      </c>
      <c r="Z8" s="2">
        <v>24.832999999999998</v>
      </c>
      <c r="AA8" s="2" t="s">
        <v>7</v>
      </c>
      <c r="AB8" s="3" t="str">
        <f t="shared" si="0"/>
        <v>#8</v>
      </c>
      <c r="AC8" s="4">
        <f t="shared" si="1"/>
        <v>1</v>
      </c>
      <c r="AD8" s="4">
        <f t="shared" si="2"/>
        <v>1</v>
      </c>
      <c r="AE8" s="4">
        <f t="shared" si="3"/>
        <v>1</v>
      </c>
      <c r="AF8" s="6"/>
      <c r="AG8" s="3"/>
      <c r="AH8" s="3" t="s">
        <v>71</v>
      </c>
      <c r="AI8" s="5" t="str">
        <f>IF(SUMIF(AB:AB,AH8,W:W)/SUM(W:W)=0, "",SUMIF(AB:AB,AH8,W:W)/SUM(W:W))</f>
        <v/>
      </c>
      <c r="AJ8" s="3"/>
      <c r="AK8" s="3" t="s">
        <v>14</v>
      </c>
      <c r="AL8" s="5" t="str">
        <f t="shared" si="4"/>
        <v/>
      </c>
    </row>
    <row r="9" spans="1:38" x14ac:dyDescent="0.25">
      <c r="A9" s="16">
        <v>5</v>
      </c>
      <c r="F9" s="2" t="s">
        <v>8</v>
      </c>
      <c r="G9" s="2">
        <v>0</v>
      </c>
      <c r="H9" s="2">
        <v>0</v>
      </c>
      <c r="I9" s="2">
        <v>0</v>
      </c>
      <c r="AA9" s="2" t="s">
        <v>8</v>
      </c>
      <c r="AB9" s="3" t="str">
        <f t="shared" si="0"/>
        <v/>
      </c>
      <c r="AC9" s="4" t="str">
        <f t="shared" si="1"/>
        <v/>
      </c>
      <c r="AD9" s="4" t="str">
        <f t="shared" si="2"/>
        <v/>
      </c>
      <c r="AE9" s="4" t="str">
        <f t="shared" si="3"/>
        <v/>
      </c>
      <c r="AF9" s="3"/>
      <c r="AG9" s="3"/>
      <c r="AH9" s="3" t="s">
        <v>39</v>
      </c>
      <c r="AI9" s="5" t="str">
        <f t="shared" ref="AI9:AI13" si="5">IF(SUMIF(AB:AB,AH9,W:W)/SUM(W:W)=0, "",SUMIF(AB:AB,AH9,W:W)/SUM(W:W))</f>
        <v/>
      </c>
      <c r="AJ9" s="3"/>
      <c r="AK9" s="3" t="s">
        <v>15</v>
      </c>
      <c r="AL9" s="5" t="str">
        <f t="shared" si="4"/>
        <v/>
      </c>
    </row>
    <row r="10" spans="1:38" x14ac:dyDescent="0.25">
      <c r="A10" s="16">
        <v>6</v>
      </c>
      <c r="F10" s="2" t="s">
        <v>9</v>
      </c>
      <c r="G10" s="2">
        <v>0</v>
      </c>
      <c r="H10" s="2">
        <v>0</v>
      </c>
      <c r="I10" s="2">
        <v>0</v>
      </c>
      <c r="AA10" s="2" t="s">
        <v>9</v>
      </c>
      <c r="AB10" s="3" t="str">
        <f t="shared" si="0"/>
        <v/>
      </c>
      <c r="AC10" s="4" t="str">
        <f t="shared" si="1"/>
        <v/>
      </c>
      <c r="AD10" s="4" t="str">
        <f t="shared" si="2"/>
        <v/>
      </c>
      <c r="AE10" s="4" t="str">
        <f t="shared" si="3"/>
        <v/>
      </c>
      <c r="AF10" s="3"/>
      <c r="AG10" s="3"/>
      <c r="AH10" s="3" t="s">
        <v>72</v>
      </c>
      <c r="AI10" s="5" t="str">
        <f t="shared" si="5"/>
        <v/>
      </c>
      <c r="AJ10" s="3"/>
      <c r="AK10" s="3" t="s">
        <v>73</v>
      </c>
      <c r="AL10" s="5" t="str">
        <f t="shared" si="4"/>
        <v/>
      </c>
    </row>
    <row r="11" spans="1:38" x14ac:dyDescent="0.25">
      <c r="A11" s="16">
        <v>7</v>
      </c>
      <c r="F11" s="2" t="s">
        <v>10</v>
      </c>
      <c r="G11" s="2" t="s">
        <v>4</v>
      </c>
      <c r="H11" s="2" t="s">
        <v>4</v>
      </c>
      <c r="I11" s="2" t="s">
        <v>4</v>
      </c>
      <c r="J11" s="2">
        <v>60</v>
      </c>
      <c r="K11" s="2">
        <v>250</v>
      </c>
      <c r="L11" s="2">
        <v>250</v>
      </c>
      <c r="W11" s="2">
        <v>5675.0400845646845</v>
      </c>
      <c r="Y11" s="2">
        <v>5675.0400845646845</v>
      </c>
      <c r="AA11" s="2" t="s">
        <v>10</v>
      </c>
      <c r="AB11" s="3" t="str">
        <f t="shared" si="0"/>
        <v>#8</v>
      </c>
      <c r="AC11" s="4">
        <f t="shared" si="1"/>
        <v>1</v>
      </c>
      <c r="AD11" s="4" t="str">
        <f t="shared" si="2"/>
        <v/>
      </c>
      <c r="AE11" s="4" t="str">
        <f t="shared" si="3"/>
        <v/>
      </c>
      <c r="AF11" s="3"/>
      <c r="AG11" s="3"/>
      <c r="AH11" s="3" t="s">
        <v>74</v>
      </c>
      <c r="AI11" s="5" t="str">
        <f t="shared" si="5"/>
        <v/>
      </c>
      <c r="AJ11" s="3"/>
      <c r="AK11" s="3" t="s">
        <v>75</v>
      </c>
      <c r="AL11" s="5" t="str">
        <f t="shared" si="4"/>
        <v/>
      </c>
    </row>
    <row r="12" spans="1:38" x14ac:dyDescent="0.25">
      <c r="A12" s="16">
        <v>8</v>
      </c>
      <c r="B12" s="2" t="s">
        <v>34</v>
      </c>
      <c r="C12" s="2" t="s">
        <v>40</v>
      </c>
      <c r="D12" s="2">
        <v>50</v>
      </c>
      <c r="E12" s="2">
        <v>70</v>
      </c>
      <c r="F12" s="2" t="s">
        <v>7</v>
      </c>
      <c r="G12" s="2" t="s">
        <v>41</v>
      </c>
      <c r="H12" s="2" t="s">
        <v>4</v>
      </c>
      <c r="I12" s="2" t="s">
        <v>4</v>
      </c>
      <c r="J12" s="2">
        <v>180</v>
      </c>
      <c r="K12" s="2">
        <v>130</v>
      </c>
      <c r="L12" s="2">
        <v>250</v>
      </c>
      <c r="N12" s="2" t="s">
        <v>42</v>
      </c>
      <c r="O12" s="2" t="s">
        <v>36</v>
      </c>
      <c r="P12" s="2" t="s">
        <v>43</v>
      </c>
      <c r="Q12" s="2">
        <v>140</v>
      </c>
      <c r="R12" s="2">
        <v>280</v>
      </c>
      <c r="S12" s="2">
        <v>140</v>
      </c>
      <c r="T12" s="2">
        <v>620</v>
      </c>
      <c r="U12" s="2">
        <v>30</v>
      </c>
      <c r="V12" s="2">
        <v>30</v>
      </c>
      <c r="W12" s="2">
        <v>7499.1599758386619</v>
      </c>
      <c r="X12" s="2">
        <v>31.713000000000001</v>
      </c>
      <c r="Y12" s="2">
        <v>7566.7201127529124</v>
      </c>
      <c r="Z12" s="2">
        <v>31.713000000000001</v>
      </c>
      <c r="AA12" s="2" t="s">
        <v>7</v>
      </c>
      <c r="AB12" s="3" t="str">
        <f t="shared" si="0"/>
        <v>#8</v>
      </c>
      <c r="AC12" s="4">
        <f t="shared" si="1"/>
        <v>0.99107141061020809</v>
      </c>
      <c r="AD12" s="4">
        <f t="shared" si="2"/>
        <v>0.98571427187749372</v>
      </c>
      <c r="AE12" s="4">
        <f t="shared" si="3"/>
        <v>1</v>
      </c>
      <c r="AF12" s="6"/>
      <c r="AG12" s="3"/>
      <c r="AH12" s="3" t="s">
        <v>76</v>
      </c>
      <c r="AI12" s="5" t="str">
        <f t="shared" si="5"/>
        <v/>
      </c>
      <c r="AJ12" s="3"/>
      <c r="AK12" s="3" t="s">
        <v>77</v>
      </c>
      <c r="AL12" s="5" t="str">
        <f t="shared" si="4"/>
        <v/>
      </c>
    </row>
    <row r="13" spans="1:38" x14ac:dyDescent="0.25">
      <c r="A13" s="16">
        <v>9</v>
      </c>
      <c r="F13" s="2" t="s">
        <v>8</v>
      </c>
      <c r="G13" s="2">
        <v>0</v>
      </c>
      <c r="H13" s="2">
        <v>0</v>
      </c>
      <c r="I13" s="2">
        <v>0</v>
      </c>
      <c r="AA13" s="2" t="s">
        <v>8</v>
      </c>
      <c r="AB13" s="3" t="str">
        <f t="shared" si="0"/>
        <v/>
      </c>
      <c r="AC13" s="4" t="str">
        <f t="shared" si="1"/>
        <v/>
      </c>
      <c r="AD13" s="4" t="str">
        <f t="shared" si="2"/>
        <v/>
      </c>
      <c r="AE13" s="4" t="str">
        <f t="shared" si="3"/>
        <v/>
      </c>
      <c r="AF13" s="3"/>
      <c r="AG13" s="3"/>
      <c r="AH13" s="3" t="s">
        <v>78</v>
      </c>
      <c r="AI13" s="5" t="str">
        <f t="shared" si="5"/>
        <v/>
      </c>
      <c r="AJ13" s="3"/>
      <c r="AK13" s="3" t="s">
        <v>79</v>
      </c>
      <c r="AL13" s="5" t="str">
        <f t="shared" si="4"/>
        <v/>
      </c>
    </row>
    <row r="14" spans="1:38" x14ac:dyDescent="0.25">
      <c r="A14" s="16">
        <v>10</v>
      </c>
      <c r="F14" s="2" t="s">
        <v>9</v>
      </c>
      <c r="G14" s="2">
        <v>0</v>
      </c>
      <c r="H14" s="2">
        <v>0</v>
      </c>
      <c r="I14" s="2">
        <v>0</v>
      </c>
      <c r="AA14" s="2" t="s">
        <v>9</v>
      </c>
      <c r="AB14" s="3" t="str">
        <f t="shared" si="0"/>
        <v/>
      </c>
      <c r="AC14" s="4" t="str">
        <f t="shared" si="1"/>
        <v/>
      </c>
      <c r="AD14" s="4" t="str">
        <f t="shared" si="2"/>
        <v/>
      </c>
      <c r="AE14" s="4" t="str">
        <f t="shared" si="3"/>
        <v/>
      </c>
      <c r="AF14" s="3"/>
      <c r="AG14" s="3"/>
      <c r="AH14" s="3"/>
      <c r="AI14" s="5"/>
      <c r="AJ14" s="3"/>
      <c r="AK14" s="3"/>
      <c r="AL14" s="5"/>
    </row>
    <row r="15" spans="1:38" x14ac:dyDescent="0.25">
      <c r="A15" s="16">
        <v>11</v>
      </c>
      <c r="F15" s="2" t="s">
        <v>10</v>
      </c>
      <c r="G15" s="2" t="s">
        <v>4</v>
      </c>
      <c r="H15" s="2" t="s">
        <v>4</v>
      </c>
      <c r="I15" s="2" t="s">
        <v>5</v>
      </c>
      <c r="J15" s="2">
        <v>60</v>
      </c>
      <c r="K15" s="2">
        <v>340</v>
      </c>
      <c r="L15" s="2">
        <v>160</v>
      </c>
      <c r="W15" s="2">
        <v>6485.760036242008</v>
      </c>
      <c r="Y15" s="2">
        <v>6620.8800986587976</v>
      </c>
      <c r="AA15" s="2" t="s">
        <v>10</v>
      </c>
      <c r="AB15" s="3" t="str">
        <f t="shared" si="0"/>
        <v>#8</v>
      </c>
      <c r="AC15" s="4">
        <f t="shared" si="1"/>
        <v>0.9795918276115344</v>
      </c>
      <c r="AD15" s="4" t="str">
        <f t="shared" si="2"/>
        <v/>
      </c>
      <c r="AE15" s="4" t="str">
        <f t="shared" si="3"/>
        <v/>
      </c>
      <c r="AF15" s="3"/>
      <c r="AG15" s="3"/>
      <c r="AH15" s="3"/>
      <c r="AI15" s="5"/>
      <c r="AJ15" s="3"/>
      <c r="AK15" s="3"/>
      <c r="AL15" s="5"/>
    </row>
    <row r="16" spans="1:38" x14ac:dyDescent="0.25">
      <c r="A16" s="16">
        <v>12</v>
      </c>
      <c r="B16" s="2" t="s">
        <v>34</v>
      </c>
      <c r="C16" s="2" t="s">
        <v>44</v>
      </c>
      <c r="D16" s="2">
        <v>50</v>
      </c>
      <c r="E16" s="2">
        <v>70</v>
      </c>
      <c r="F16" s="2" t="s">
        <v>7</v>
      </c>
      <c r="G16" s="2" t="s">
        <v>4</v>
      </c>
      <c r="H16" s="2" t="s">
        <v>4</v>
      </c>
      <c r="I16" s="2" t="s">
        <v>4</v>
      </c>
      <c r="J16" s="2">
        <v>49.5</v>
      </c>
      <c r="K16" s="2">
        <v>207.7</v>
      </c>
      <c r="L16" s="2">
        <v>207.8</v>
      </c>
      <c r="N16" s="2" t="s">
        <v>43</v>
      </c>
      <c r="O16" s="2" t="s">
        <v>36</v>
      </c>
      <c r="P16" s="2" t="s">
        <v>36</v>
      </c>
      <c r="Q16" s="2">
        <v>148.4</v>
      </c>
      <c r="R16" s="2">
        <v>0</v>
      </c>
      <c r="S16" s="2">
        <v>316.60000000000002</v>
      </c>
      <c r="T16" s="2">
        <v>525</v>
      </c>
      <c r="U16" s="2">
        <v>30</v>
      </c>
      <c r="V16" s="2">
        <v>30</v>
      </c>
      <c r="W16" s="2">
        <v>4712.3097946286234</v>
      </c>
      <c r="X16" s="2">
        <v>21.917999999999999</v>
      </c>
      <c r="Y16" s="2">
        <v>4712.3097946286234</v>
      </c>
      <c r="Z16" s="2">
        <v>23.388000000000002</v>
      </c>
      <c r="AA16" s="2" t="s">
        <v>7</v>
      </c>
      <c r="AB16" s="3" t="str">
        <f t="shared" si="0"/>
        <v>#8</v>
      </c>
      <c r="AC16" s="4">
        <f t="shared" si="1"/>
        <v>1</v>
      </c>
      <c r="AD16" s="4">
        <f t="shared" si="2"/>
        <v>1</v>
      </c>
      <c r="AE16" s="4">
        <f t="shared" si="3"/>
        <v>0.93714725500256535</v>
      </c>
      <c r="AF16" s="3"/>
      <c r="AG16" s="3" t="s">
        <v>27</v>
      </c>
      <c r="AH16" s="3">
        <v>0</v>
      </c>
      <c r="AI16" s="5"/>
      <c r="AJ16" s="3" t="s">
        <v>27</v>
      </c>
      <c r="AK16" s="3">
        <v>0</v>
      </c>
      <c r="AL16" s="5"/>
    </row>
    <row r="17" spans="1:38" x14ac:dyDescent="0.25">
      <c r="A17" s="16">
        <v>13</v>
      </c>
      <c r="F17" s="2" t="s">
        <v>8</v>
      </c>
      <c r="G17" s="2">
        <v>0</v>
      </c>
      <c r="H17" s="2">
        <v>0</v>
      </c>
      <c r="I17" s="2">
        <v>0</v>
      </c>
      <c r="AA17" s="2" t="s">
        <v>8</v>
      </c>
      <c r="AB17" s="3" t="str">
        <f t="shared" si="0"/>
        <v/>
      </c>
      <c r="AC17" s="4" t="str">
        <f t="shared" si="1"/>
        <v/>
      </c>
      <c r="AD17" s="4" t="str">
        <f t="shared" si="2"/>
        <v/>
      </c>
      <c r="AE17" s="4" t="str">
        <f t="shared" si="3"/>
        <v/>
      </c>
      <c r="AF17" s="3"/>
      <c r="AG17" s="3" t="s">
        <v>26</v>
      </c>
      <c r="AH17" s="3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3" t="s">
        <v>23</v>
      </c>
      <c r="AK17" s="3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6">
        <v>14</v>
      </c>
      <c r="F18" s="2" t="s">
        <v>9</v>
      </c>
      <c r="G18" s="2">
        <v>0</v>
      </c>
      <c r="H18" s="2">
        <v>0</v>
      </c>
      <c r="I18" s="2">
        <v>0</v>
      </c>
      <c r="AA18" s="2" t="s">
        <v>9</v>
      </c>
      <c r="AB18" s="3" t="str">
        <f t="shared" si="0"/>
        <v/>
      </c>
      <c r="AC18" s="4" t="str">
        <f t="shared" si="1"/>
        <v/>
      </c>
      <c r="AD18" s="4" t="str">
        <f t="shared" si="2"/>
        <v/>
      </c>
      <c r="AE18" s="4" t="str">
        <f t="shared" si="3"/>
        <v/>
      </c>
      <c r="AF18" s="3"/>
      <c r="AG18" s="3"/>
      <c r="AH18" s="3">
        <v>200</v>
      </c>
      <c r="AI18" s="5" t="str">
        <f t="shared" si="6"/>
        <v/>
      </c>
      <c r="AJ18" s="3"/>
      <c r="AK18" s="3">
        <v>200</v>
      </c>
      <c r="AL18" s="5" t="str">
        <f t="shared" si="7"/>
        <v/>
      </c>
    </row>
    <row r="19" spans="1:38" x14ac:dyDescent="0.25">
      <c r="A19" s="16">
        <v>15</v>
      </c>
      <c r="F19" s="2" t="s">
        <v>10</v>
      </c>
      <c r="G19" s="2" t="s">
        <v>4</v>
      </c>
      <c r="H19" s="2" t="s">
        <v>4</v>
      </c>
      <c r="I19" s="2" t="s">
        <v>4</v>
      </c>
      <c r="J19" s="2">
        <v>49.5</v>
      </c>
      <c r="K19" s="2">
        <v>207.7</v>
      </c>
      <c r="L19" s="2">
        <v>207.8</v>
      </c>
      <c r="W19" s="2">
        <v>4712.3097946286234</v>
      </c>
      <c r="Y19" s="2">
        <v>4712.3097946286234</v>
      </c>
      <c r="AA19" s="2" t="s">
        <v>10</v>
      </c>
      <c r="AB19" s="3" t="str">
        <f t="shared" si="0"/>
        <v>#8</v>
      </c>
      <c r="AC19" s="4">
        <f t="shared" si="1"/>
        <v>1</v>
      </c>
      <c r="AD19" s="4" t="str">
        <f t="shared" si="2"/>
        <v/>
      </c>
      <c r="AE19" s="4" t="str">
        <f t="shared" si="3"/>
        <v/>
      </c>
      <c r="AF19" s="3"/>
      <c r="AG19" s="3"/>
      <c r="AH19" s="6">
        <v>300</v>
      </c>
      <c r="AI19" s="5" t="str">
        <f t="shared" si="6"/>
        <v/>
      </c>
      <c r="AJ19" s="3"/>
      <c r="AK19" s="6">
        <v>300</v>
      </c>
      <c r="AL19" s="5" t="str">
        <f t="shared" si="7"/>
        <v/>
      </c>
    </row>
    <row r="20" spans="1:38" x14ac:dyDescent="0.25">
      <c r="A20" s="16">
        <v>16</v>
      </c>
      <c r="B20" s="2" t="s">
        <v>34</v>
      </c>
      <c r="C20" s="2" t="s">
        <v>45</v>
      </c>
      <c r="D20" s="2">
        <v>50</v>
      </c>
      <c r="E20" s="2">
        <v>70</v>
      </c>
      <c r="F20" s="2" t="s">
        <v>7</v>
      </c>
      <c r="G20" s="2" t="s">
        <v>4</v>
      </c>
      <c r="H20" s="2" t="s">
        <v>4</v>
      </c>
      <c r="I20" s="2" t="s">
        <v>4</v>
      </c>
      <c r="J20" s="2">
        <v>49.5</v>
      </c>
      <c r="K20" s="2">
        <v>207.7</v>
      </c>
      <c r="L20" s="2">
        <v>207.8</v>
      </c>
      <c r="N20" s="2" t="s">
        <v>36</v>
      </c>
      <c r="O20" s="2" t="s">
        <v>36</v>
      </c>
      <c r="P20" s="2" t="s">
        <v>37</v>
      </c>
      <c r="Q20" s="2">
        <v>148.4</v>
      </c>
      <c r="R20" s="2">
        <v>168.2</v>
      </c>
      <c r="S20" s="2">
        <v>148.4</v>
      </c>
      <c r="T20" s="2">
        <v>525</v>
      </c>
      <c r="U20" s="2">
        <v>30</v>
      </c>
      <c r="V20" s="2">
        <v>30</v>
      </c>
      <c r="W20" s="2">
        <v>4712.3097946286234</v>
      </c>
      <c r="X20" s="2">
        <v>20.891999999999999</v>
      </c>
      <c r="Y20" s="2">
        <v>4712.3097946286234</v>
      </c>
      <c r="Z20" s="2">
        <v>20.62</v>
      </c>
      <c r="AA20" s="2" t="s">
        <v>7</v>
      </c>
      <c r="AB20" s="3" t="str">
        <f t="shared" si="0"/>
        <v>#8</v>
      </c>
      <c r="AC20" s="4">
        <f t="shared" si="1"/>
        <v>1</v>
      </c>
      <c r="AD20" s="4">
        <f t="shared" si="2"/>
        <v>1</v>
      </c>
      <c r="AE20" s="4">
        <f t="shared" si="3"/>
        <v>1.0131910766246361</v>
      </c>
      <c r="AF20" s="3"/>
      <c r="AG20" s="3"/>
      <c r="AH20" s="3">
        <v>400</v>
      </c>
      <c r="AI20" s="5" t="str">
        <f t="shared" si="6"/>
        <v/>
      </c>
      <c r="AJ20" s="3"/>
      <c r="AK20" s="3">
        <v>400</v>
      </c>
      <c r="AL20" s="5" t="str">
        <f t="shared" si="7"/>
        <v/>
      </c>
    </row>
    <row r="21" spans="1:38" x14ac:dyDescent="0.25">
      <c r="A21" s="16">
        <v>17</v>
      </c>
      <c r="F21" s="2" t="s">
        <v>8</v>
      </c>
      <c r="G21" s="2">
        <v>0</v>
      </c>
      <c r="H21" s="2">
        <v>0</v>
      </c>
      <c r="I21" s="2">
        <v>0</v>
      </c>
      <c r="AA21" s="2" t="s">
        <v>8</v>
      </c>
      <c r="AB21" s="3" t="str">
        <f t="shared" si="0"/>
        <v/>
      </c>
      <c r="AC21" s="4" t="str">
        <f t="shared" si="1"/>
        <v/>
      </c>
      <c r="AD21" s="4" t="str">
        <f t="shared" si="2"/>
        <v/>
      </c>
      <c r="AE21" s="4" t="str">
        <f t="shared" si="3"/>
        <v/>
      </c>
      <c r="AF21" s="3"/>
      <c r="AG21" s="3"/>
      <c r="AH21" s="3">
        <v>500</v>
      </c>
      <c r="AI21" s="5">
        <f t="shared" si="6"/>
        <v>0.2857142857142857</v>
      </c>
      <c r="AJ21" s="3"/>
      <c r="AK21" s="3">
        <v>500</v>
      </c>
      <c r="AL21" s="5">
        <f t="shared" si="7"/>
        <v>0.98591182737977623</v>
      </c>
    </row>
    <row r="22" spans="1:38" x14ac:dyDescent="0.25">
      <c r="A22" s="16">
        <v>18</v>
      </c>
      <c r="F22" s="2" t="s">
        <v>9</v>
      </c>
      <c r="G22" s="2">
        <v>0</v>
      </c>
      <c r="H22" s="2">
        <v>0</v>
      </c>
      <c r="I22" s="2">
        <v>0</v>
      </c>
      <c r="AA22" s="2" t="s">
        <v>9</v>
      </c>
      <c r="AB22" s="3" t="str">
        <f t="shared" si="0"/>
        <v/>
      </c>
      <c r="AC22" s="4" t="str">
        <f t="shared" si="1"/>
        <v/>
      </c>
      <c r="AD22" s="4" t="str">
        <f t="shared" si="2"/>
        <v/>
      </c>
      <c r="AE22" s="4" t="str">
        <f t="shared" si="3"/>
        <v/>
      </c>
      <c r="AF22" s="3"/>
      <c r="AG22" s="3"/>
      <c r="AH22" s="3">
        <v>600</v>
      </c>
      <c r="AI22" s="5">
        <f t="shared" si="6"/>
        <v>0.42857142857142855</v>
      </c>
      <c r="AJ22" s="3"/>
      <c r="AK22" s="3">
        <v>600</v>
      </c>
      <c r="AL22" s="5">
        <f t="shared" si="7"/>
        <v>1</v>
      </c>
    </row>
    <row r="23" spans="1:38" x14ac:dyDescent="0.25">
      <c r="A23" s="16">
        <v>19</v>
      </c>
      <c r="F23" s="2" t="s">
        <v>10</v>
      </c>
      <c r="G23" s="2" t="s">
        <v>4</v>
      </c>
      <c r="H23" s="2" t="s">
        <v>4</v>
      </c>
      <c r="I23" s="2" t="s">
        <v>4</v>
      </c>
      <c r="J23" s="2">
        <v>49.5</v>
      </c>
      <c r="K23" s="2">
        <v>207.7</v>
      </c>
      <c r="L23" s="2">
        <v>207.8</v>
      </c>
      <c r="W23" s="2">
        <v>4712.3097946286234</v>
      </c>
      <c r="Y23" s="2">
        <v>4712.3097946286234</v>
      </c>
      <c r="AA23" s="2" t="s">
        <v>10</v>
      </c>
      <c r="AB23" s="3" t="str">
        <f t="shared" si="0"/>
        <v>#8</v>
      </c>
      <c r="AC23" s="4">
        <f t="shared" si="1"/>
        <v>1</v>
      </c>
      <c r="AD23" s="4" t="str">
        <f t="shared" si="2"/>
        <v/>
      </c>
      <c r="AE23" s="4" t="str">
        <f t="shared" si="3"/>
        <v/>
      </c>
      <c r="AF23" s="3"/>
      <c r="AG23" s="3"/>
      <c r="AH23" s="3">
        <v>700</v>
      </c>
      <c r="AI23" s="5">
        <f t="shared" si="6"/>
        <v>0.2857142857142857</v>
      </c>
      <c r="AJ23" s="3"/>
      <c r="AK23" s="3">
        <v>700</v>
      </c>
      <c r="AL23" s="5">
        <f t="shared" si="7"/>
        <v>0.9928571359387468</v>
      </c>
    </row>
    <row r="24" spans="1:38" x14ac:dyDescent="0.25">
      <c r="A24" s="16">
        <v>20</v>
      </c>
      <c r="B24" s="2" t="s">
        <v>34</v>
      </c>
      <c r="C24" s="2" t="s">
        <v>46</v>
      </c>
      <c r="D24" s="2">
        <v>50</v>
      </c>
      <c r="E24" s="2">
        <v>70</v>
      </c>
      <c r="F24" s="2" t="s">
        <v>7</v>
      </c>
      <c r="G24" s="2" t="s">
        <v>4</v>
      </c>
      <c r="H24" s="2" t="s">
        <v>4</v>
      </c>
      <c r="I24" s="2" t="s">
        <v>4</v>
      </c>
      <c r="J24" s="2">
        <v>40</v>
      </c>
      <c r="K24" s="2">
        <v>160</v>
      </c>
      <c r="L24" s="2">
        <v>150</v>
      </c>
      <c r="N24" s="2" t="s">
        <v>47</v>
      </c>
      <c r="O24" s="2" t="s">
        <v>36</v>
      </c>
      <c r="P24" s="2" t="s">
        <v>42</v>
      </c>
      <c r="Q24" s="2">
        <v>140</v>
      </c>
      <c r="R24" s="2">
        <v>60</v>
      </c>
      <c r="S24" s="2">
        <v>150</v>
      </c>
      <c r="T24" s="2">
        <v>409.99999999999989</v>
      </c>
      <c r="U24" s="2">
        <v>30</v>
      </c>
      <c r="V24" s="2">
        <v>30</v>
      </c>
      <c r="W24" s="2">
        <v>3546.8999395966489</v>
      </c>
      <c r="X24" s="2">
        <v>24.073</v>
      </c>
      <c r="Y24" s="2">
        <v>3546.8999395966489</v>
      </c>
      <c r="Z24" s="2">
        <v>27.716000000000001</v>
      </c>
      <c r="AA24" s="2" t="s">
        <v>7</v>
      </c>
      <c r="AB24" s="3" t="str">
        <f t="shared" si="0"/>
        <v>#8</v>
      </c>
      <c r="AC24" s="4">
        <f t="shared" si="1"/>
        <v>1</v>
      </c>
      <c r="AD24" s="4">
        <f t="shared" si="2"/>
        <v>1</v>
      </c>
      <c r="AE24" s="4">
        <f t="shared" si="3"/>
        <v>0.86855967672102752</v>
      </c>
      <c r="AF24" s="3"/>
      <c r="AG24" s="3"/>
      <c r="AH24" s="3">
        <v>800</v>
      </c>
      <c r="AI24" s="5" t="str">
        <f t="shared" si="6"/>
        <v/>
      </c>
      <c r="AJ24" s="3"/>
      <c r="AK24" s="3">
        <v>800</v>
      </c>
      <c r="AL24" s="5" t="str">
        <f t="shared" si="7"/>
        <v/>
      </c>
    </row>
    <row r="25" spans="1:38" x14ac:dyDescent="0.25">
      <c r="A25" s="16">
        <v>21</v>
      </c>
      <c r="F25" s="2" t="s">
        <v>8</v>
      </c>
      <c r="G25" s="2">
        <v>0</v>
      </c>
      <c r="H25" s="2">
        <v>0</v>
      </c>
      <c r="I25" s="2">
        <v>0</v>
      </c>
      <c r="AA25" s="2" t="s">
        <v>8</v>
      </c>
      <c r="AB25" s="3" t="str">
        <f t="shared" si="0"/>
        <v/>
      </c>
      <c r="AC25" s="4" t="str">
        <f t="shared" si="1"/>
        <v/>
      </c>
      <c r="AD25" s="4" t="str">
        <f t="shared" si="2"/>
        <v/>
      </c>
      <c r="AE25" s="4" t="str">
        <f t="shared" si="3"/>
        <v/>
      </c>
      <c r="AF25" s="3"/>
      <c r="AG25" s="3"/>
      <c r="AH25" s="3">
        <v>900</v>
      </c>
      <c r="AI25" s="5" t="str">
        <f t="shared" si="6"/>
        <v/>
      </c>
      <c r="AJ25" s="3"/>
      <c r="AK25" s="3">
        <v>900</v>
      </c>
      <c r="AL25" s="5" t="str">
        <f t="shared" si="7"/>
        <v/>
      </c>
    </row>
    <row r="26" spans="1:38" x14ac:dyDescent="0.25">
      <c r="A26" s="16">
        <v>22</v>
      </c>
      <c r="F26" s="2" t="s">
        <v>9</v>
      </c>
      <c r="G26" s="2">
        <v>0</v>
      </c>
      <c r="H26" s="2">
        <v>0</v>
      </c>
      <c r="I26" s="2">
        <v>0</v>
      </c>
      <c r="AA26" s="2" t="s">
        <v>9</v>
      </c>
      <c r="AB26" s="3" t="str">
        <f t="shared" si="0"/>
        <v/>
      </c>
      <c r="AC26" s="4" t="str">
        <f t="shared" si="1"/>
        <v/>
      </c>
      <c r="AD26" s="4" t="str">
        <f t="shared" si="2"/>
        <v/>
      </c>
      <c r="AE26" s="4" t="str">
        <f t="shared" si="3"/>
        <v/>
      </c>
      <c r="AF26" s="3"/>
      <c r="AG26" s="3"/>
      <c r="AH26" s="3">
        <v>1000</v>
      </c>
      <c r="AI26" s="5" t="str">
        <f t="shared" si="6"/>
        <v/>
      </c>
      <c r="AJ26" s="3"/>
      <c r="AK26" s="3">
        <v>1000</v>
      </c>
      <c r="AL26" s="5" t="str">
        <f t="shared" si="7"/>
        <v/>
      </c>
    </row>
    <row r="27" spans="1:38" x14ac:dyDescent="0.25">
      <c r="A27" s="16">
        <v>23</v>
      </c>
      <c r="F27" s="2" t="s">
        <v>10</v>
      </c>
      <c r="G27" s="2" t="s">
        <v>4</v>
      </c>
      <c r="H27" s="2" t="s">
        <v>4</v>
      </c>
      <c r="I27" s="2" t="s">
        <v>4</v>
      </c>
      <c r="J27" s="2">
        <v>40</v>
      </c>
      <c r="K27" s="2">
        <v>160</v>
      </c>
      <c r="L27" s="2">
        <v>150</v>
      </c>
      <c r="W27" s="2">
        <v>3546.8999395966489</v>
      </c>
      <c r="Y27" s="2">
        <v>3546.8999395966489</v>
      </c>
      <c r="AA27" s="2" t="s">
        <v>10</v>
      </c>
      <c r="AB27" s="3" t="str">
        <f t="shared" si="0"/>
        <v>#8</v>
      </c>
      <c r="AC27" s="4">
        <f t="shared" si="1"/>
        <v>1</v>
      </c>
      <c r="AD27" s="4" t="str">
        <f t="shared" si="2"/>
        <v/>
      </c>
      <c r="AE27" s="4" t="str">
        <f t="shared" si="3"/>
        <v/>
      </c>
      <c r="AF27" s="3"/>
      <c r="AG27" s="3"/>
      <c r="AH27" s="3">
        <v>1100</v>
      </c>
      <c r="AI27" s="5" t="str">
        <f t="shared" si="6"/>
        <v/>
      </c>
      <c r="AJ27" s="3"/>
      <c r="AK27" s="3">
        <v>1100</v>
      </c>
      <c r="AL27" s="5" t="str">
        <f t="shared" si="7"/>
        <v/>
      </c>
    </row>
    <row r="28" spans="1:38" x14ac:dyDescent="0.25">
      <c r="A28" s="16">
        <v>24</v>
      </c>
      <c r="B28" s="2" t="s">
        <v>34</v>
      </c>
      <c r="C28" s="2" t="s">
        <v>48</v>
      </c>
      <c r="D28" s="2">
        <v>50</v>
      </c>
      <c r="E28" s="2">
        <v>70</v>
      </c>
      <c r="F28" s="2" t="s">
        <v>7</v>
      </c>
      <c r="G28" s="2" t="s">
        <v>4</v>
      </c>
      <c r="H28" s="2" t="s">
        <v>4</v>
      </c>
      <c r="I28" s="2" t="s">
        <v>5</v>
      </c>
      <c r="J28" s="2">
        <v>40</v>
      </c>
      <c r="K28" s="2">
        <v>180</v>
      </c>
      <c r="L28" s="2">
        <v>130</v>
      </c>
      <c r="N28" s="2" t="s">
        <v>6</v>
      </c>
      <c r="O28" s="2" t="s">
        <v>37</v>
      </c>
      <c r="P28" s="2" t="s">
        <v>6</v>
      </c>
      <c r="Q28" s="2">
        <v>140</v>
      </c>
      <c r="R28" s="2">
        <v>60</v>
      </c>
      <c r="S28" s="2">
        <v>150</v>
      </c>
      <c r="T28" s="2">
        <v>409.99999999999989</v>
      </c>
      <c r="U28" s="2">
        <v>30</v>
      </c>
      <c r="V28" s="2">
        <v>30</v>
      </c>
      <c r="W28" s="2">
        <v>4205.6099154353078</v>
      </c>
      <c r="X28" s="2">
        <v>33.659999999999997</v>
      </c>
      <c r="Y28" s="2">
        <v>4399.8975654258393</v>
      </c>
      <c r="Z28" s="2">
        <v>35.106000000000002</v>
      </c>
      <c r="AA28" s="2" t="s">
        <v>7</v>
      </c>
      <c r="AB28" s="3" t="str">
        <f t="shared" si="0"/>
        <v>#8</v>
      </c>
      <c r="AC28" s="4">
        <f t="shared" si="1"/>
        <v>0.95584268790318361</v>
      </c>
      <c r="AD28" s="4">
        <f t="shared" si="2"/>
        <v>0.97182365475955257</v>
      </c>
      <c r="AE28" s="4">
        <f t="shared" si="3"/>
        <v>0.95881045975046986</v>
      </c>
      <c r="AF28" s="3"/>
      <c r="AG28" s="3"/>
      <c r="AH28" s="3">
        <v>1200</v>
      </c>
      <c r="AI28" s="5" t="str">
        <f t="shared" si="6"/>
        <v/>
      </c>
      <c r="AJ28" s="3"/>
      <c r="AK28" s="3">
        <v>1200</v>
      </c>
      <c r="AL28" s="5" t="str">
        <f t="shared" si="7"/>
        <v/>
      </c>
    </row>
    <row r="29" spans="1:38" x14ac:dyDescent="0.25">
      <c r="A29" s="16">
        <v>25</v>
      </c>
      <c r="F29" s="2" t="s">
        <v>8</v>
      </c>
      <c r="G29" s="2">
        <v>0</v>
      </c>
      <c r="H29" s="2">
        <v>0</v>
      </c>
      <c r="I29" s="2">
        <v>0</v>
      </c>
      <c r="AA29" s="2" t="s">
        <v>8</v>
      </c>
      <c r="AB29" s="3" t="str">
        <f t="shared" si="0"/>
        <v/>
      </c>
      <c r="AC29" s="4" t="str">
        <f t="shared" si="1"/>
        <v/>
      </c>
      <c r="AD29" s="4" t="str">
        <f t="shared" si="2"/>
        <v/>
      </c>
      <c r="AE29" s="4" t="str">
        <f t="shared" si="3"/>
        <v/>
      </c>
      <c r="AF29" s="3"/>
      <c r="AG29" s="3"/>
      <c r="AH29" s="3">
        <v>1300</v>
      </c>
      <c r="AI29" s="5" t="str">
        <f t="shared" si="6"/>
        <v/>
      </c>
      <c r="AJ29" s="3"/>
      <c r="AK29" s="3">
        <v>1300</v>
      </c>
      <c r="AL29" s="5" t="str">
        <f t="shared" si="7"/>
        <v/>
      </c>
    </row>
    <row r="30" spans="1:38" x14ac:dyDescent="0.25">
      <c r="A30" s="16">
        <v>26</v>
      </c>
      <c r="F30" s="2" t="s">
        <v>9</v>
      </c>
      <c r="G30" s="2">
        <v>0</v>
      </c>
      <c r="H30" s="2">
        <v>0</v>
      </c>
      <c r="I30" s="2">
        <v>0</v>
      </c>
      <c r="AA30" s="2" t="s">
        <v>9</v>
      </c>
      <c r="AB30" s="3" t="str">
        <f t="shared" si="0"/>
        <v/>
      </c>
      <c r="AC30" s="4" t="str">
        <f t="shared" si="1"/>
        <v/>
      </c>
      <c r="AD30" s="4" t="str">
        <f t="shared" si="2"/>
        <v/>
      </c>
      <c r="AE30" s="4" t="str">
        <f t="shared" si="3"/>
        <v/>
      </c>
      <c r="AF30" s="3"/>
      <c r="AG30" s="3"/>
      <c r="AH30" s="3">
        <v>1400</v>
      </c>
      <c r="AI30" s="5" t="str">
        <f t="shared" si="6"/>
        <v/>
      </c>
      <c r="AJ30" s="3"/>
      <c r="AK30" s="3">
        <v>1400</v>
      </c>
      <c r="AL30" s="5" t="str">
        <f t="shared" si="7"/>
        <v/>
      </c>
    </row>
    <row r="31" spans="1:38" x14ac:dyDescent="0.25">
      <c r="A31" s="16">
        <v>27</v>
      </c>
      <c r="F31" s="2" t="s">
        <v>10</v>
      </c>
      <c r="G31" s="2" t="s">
        <v>5</v>
      </c>
      <c r="H31" s="2" t="s">
        <v>4</v>
      </c>
      <c r="I31" s="2" t="s">
        <v>4</v>
      </c>
      <c r="J31" s="2">
        <v>120</v>
      </c>
      <c r="K31" s="2">
        <v>80</v>
      </c>
      <c r="L31" s="2">
        <v>150</v>
      </c>
      <c r="W31" s="2">
        <v>4154.9399335563148</v>
      </c>
      <c r="Y31" s="2">
        <v>4203.0519594652569</v>
      </c>
      <c r="AA31" s="2" t="s">
        <v>10</v>
      </c>
      <c r="AB31" s="3" t="str">
        <f t="shared" si="0"/>
        <v>#8</v>
      </c>
      <c r="AC31" s="4">
        <f t="shared" si="1"/>
        <v>0.98855307372525003</v>
      </c>
      <c r="AD31" s="4" t="str">
        <f t="shared" si="2"/>
        <v/>
      </c>
      <c r="AE31" s="4" t="str">
        <f t="shared" si="3"/>
        <v/>
      </c>
      <c r="AF31" s="3"/>
      <c r="AG31" s="3"/>
      <c r="AH31" s="3">
        <v>1500</v>
      </c>
      <c r="AI31" s="5" t="str">
        <f t="shared" si="6"/>
        <v/>
      </c>
      <c r="AJ31" s="3"/>
      <c r="AK31" s="3">
        <v>1500</v>
      </c>
      <c r="AL31" s="5" t="str">
        <f t="shared" si="7"/>
        <v/>
      </c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梁名編號</vt:lpstr>
      <vt:lpstr>多點斷筋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2019-03-27T08:44:00Z</dcterms:created>
  <dcterms:modified xsi:type="dcterms:W3CDTF">2019-05-18T10:17:15Z</dcterms:modified>
</cp:coreProperties>
</file>