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Multi\"/>
    </mc:Choice>
  </mc:AlternateContent>
  <xr:revisionPtr revIDLastSave="0" documentId="13_ncr:1_{40E0C52F-A0C2-4D03-92BA-6C786969E3E5}" xr6:coauthVersionLast="43" xr6:coauthVersionMax="43" xr10:uidLastSave="{00000000-0000-0000-0000-000000000000}"/>
  <bookViews>
    <workbookView xWindow="-19320" yWindow="-120" windowWidth="19440" windowHeight="15000" xr2:uid="{00000000-000D-0000-FFFF-FFFF00000000}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S2" i="1" s="1"/>
  <c r="S4" i="1"/>
  <c r="D6" i="1"/>
  <c r="E6" i="1" s="1"/>
  <c r="T6" i="1"/>
  <c r="T5" i="1"/>
  <c r="T4" i="1"/>
  <c r="L6" i="1"/>
  <c r="L5" i="1"/>
  <c r="L4" i="1"/>
  <c r="E3" i="1"/>
  <c r="F3" i="1"/>
  <c r="D5" i="1"/>
  <c r="F5" i="1" s="1"/>
  <c r="D4" i="1"/>
  <c r="F4" i="1" s="1"/>
  <c r="V5" i="1" l="1"/>
  <c r="V4" i="1"/>
  <c r="F6" i="1"/>
  <c r="F2" i="1" s="1"/>
  <c r="U4" i="1"/>
  <c r="E5" i="1"/>
  <c r="E4" i="1"/>
  <c r="S6" i="1"/>
  <c r="U6" i="1" s="1"/>
  <c r="S5" i="1"/>
  <c r="U5" i="1" s="1"/>
  <c r="S3" i="1"/>
  <c r="K3" i="1"/>
  <c r="K4" i="1"/>
  <c r="K5" i="1"/>
  <c r="M5" i="1" s="1"/>
  <c r="K6" i="1"/>
  <c r="E2" i="1" l="1"/>
  <c r="N6" i="1"/>
  <c r="M6" i="1"/>
  <c r="N4" i="1"/>
  <c r="M4" i="1"/>
  <c r="N3" i="1"/>
  <c r="M3" i="1"/>
  <c r="M2" i="1" s="1"/>
  <c r="V6" i="1"/>
  <c r="V3" i="1"/>
  <c r="U3" i="1"/>
  <c r="U2" i="1" s="1"/>
  <c r="N5" i="1"/>
  <c r="V2" i="1" l="1"/>
  <c r="N2" i="1"/>
  <c r="K2" i="1"/>
  <c r="H2" i="1" l="1"/>
  <c r="X2" i="1"/>
  <c r="W2" i="1" s="1"/>
  <c r="P2" i="1"/>
  <c r="O2" i="1" s="1"/>
  <c r="D3" i="3" l="1"/>
  <c r="G2" i="1"/>
  <c r="Z2" i="1"/>
  <c r="D5" i="3"/>
  <c r="D2" i="4"/>
  <c r="D4" i="3"/>
  <c r="D4" i="4"/>
  <c r="D5" i="4"/>
  <c r="D2" i="3"/>
  <c r="D3" i="4"/>
  <c r="D6" i="4"/>
  <c r="D7" i="3"/>
  <c r="D6" i="3"/>
  <c r="D13" i="6"/>
  <c r="Y2" i="1"/>
  <c r="D4" i="5"/>
  <c r="Q2" i="1"/>
  <c r="D2" i="2"/>
  <c r="I2" i="1"/>
  <c r="D8" i="6"/>
  <c r="D15" i="6"/>
  <c r="D11" i="6"/>
  <c r="D4" i="6"/>
  <c r="D3" i="6"/>
  <c r="D12" i="6"/>
  <c r="D10" i="6"/>
  <c r="D5" i="6"/>
  <c r="D6" i="6"/>
  <c r="D7" i="6"/>
  <c r="D14" i="6"/>
  <c r="D2" i="6"/>
  <c r="D9" i="6"/>
  <c r="D16" i="6"/>
  <c r="D3" i="5"/>
  <c r="D6" i="5"/>
  <c r="D15" i="5"/>
  <c r="D14" i="5"/>
  <c r="D5" i="5"/>
  <c r="D8" i="5"/>
  <c r="D7" i="5"/>
  <c r="D11" i="5"/>
  <c r="D12" i="5"/>
  <c r="D10" i="5"/>
  <c r="D9" i="5"/>
  <c r="D13" i="5"/>
  <c r="D2" i="5"/>
  <c r="Z3" i="1" l="1"/>
  <c r="E10" i="6"/>
  <c r="E6" i="6"/>
  <c r="E15" i="6"/>
  <c r="E5" i="6"/>
  <c r="E4" i="6"/>
  <c r="E12" i="6"/>
  <c r="E11" i="6"/>
  <c r="E8" i="6"/>
  <c r="E13" i="6"/>
  <c r="E14" i="6"/>
  <c r="E7" i="6"/>
  <c r="E16" i="6"/>
  <c r="E2" i="6"/>
  <c r="E9" i="6"/>
  <c r="E3" i="6"/>
  <c r="E6" i="5"/>
  <c r="E14" i="5"/>
  <c r="E2" i="5"/>
  <c r="E3" i="5"/>
  <c r="E11" i="5"/>
  <c r="E12" i="5"/>
  <c r="E4" i="5"/>
  <c r="E13" i="5"/>
  <c r="E9" i="5"/>
  <c r="E5" i="5"/>
  <c r="E8" i="5"/>
  <c r="E10" i="5"/>
  <c r="E7" i="5"/>
  <c r="E15" i="5"/>
  <c r="E5" i="4"/>
  <c r="E4" i="3"/>
  <c r="E3" i="4"/>
  <c r="E2" i="4"/>
  <c r="E6" i="3"/>
  <c r="E5" i="3"/>
  <c r="E7" i="3"/>
  <c r="E6" i="4"/>
  <c r="E4" i="4"/>
  <c r="E2" i="2"/>
  <c r="E2" i="3"/>
  <c r="E3" i="3"/>
</calcChain>
</file>

<file path=xl/sharedStrings.xml><?xml version="1.0" encoding="utf-8"?>
<sst xmlns="http://schemas.openxmlformats.org/spreadsheetml/2006/main" count="45" uniqueCount="16">
  <si>
    <t>Weight</t>
    <phoneticPr fontId="1" type="noConversion"/>
  </si>
  <si>
    <t>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</si>
  <si>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</si>
  <si>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</si>
  <si>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</si>
  <si>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</si>
  <si>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</si>
  <si>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</si>
  <si>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</si>
  <si>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</si>
  <si>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</si>
  <si>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PF</t>
    <phoneticPr fontId="1" type="noConversion"/>
  </si>
  <si>
    <t>Alpha</t>
    <phoneticPr fontId="1" type="noConversion"/>
  </si>
  <si>
    <t>Normalized</t>
    <phoneticPr fontId="1" type="noConversion"/>
  </si>
  <si>
    <t>Totals</t>
  </si>
  <si>
    <t>AlphaM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</si>
</sst>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8" fillId="3" borderId="0" xfId="1" applyNumberFormat="1" applyFont="1" applyAlignment="1">
      <alignment horizontal="center" vertical="center"/>
    </xf>
    <xf numFmtId="1" fontId="8" fillId="3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topLeftCell="I1" workbookViewId="0">
      <selection activeCell="Z3" sqref="Z3"/>
    </sheetView>
  </sheetViews>
  <sheetFormatPr defaultRowHeight="15.75" x14ac:dyDescent="0.25"/>
  <cols>
    <col min="1" max="1" width="6.5" style="5" bestFit="1" customWidth="1"/>
    <col min="2" max="2" width="11.625" style="8" bestFit="1" customWidth="1"/>
    <col min="3" max="3" width="7.5" style="8" bestFit="1" customWidth="1"/>
    <col min="4" max="4" width="10.625" style="5" bestFit="1" customWidth="1"/>
    <col min="5" max="6" width="8" style="5" customWidth="1"/>
    <col min="7" max="7" width="6.125" style="5" bestFit="1" customWidth="1"/>
    <col min="8" max="8" width="6" style="5" bestFit="1" customWidth="1"/>
    <col min="9" max="9" width="7.75" style="5" bestFit="1" customWidth="1"/>
    <col min="10" max="10" width="11.625" style="8" bestFit="1" customWidth="1"/>
    <col min="11" max="11" width="7.5" style="6" bestFit="1" customWidth="1"/>
    <col min="12" max="12" width="10.625" style="5" bestFit="1" customWidth="1"/>
    <col min="13" max="14" width="8" style="5" customWidth="1"/>
    <col min="15" max="15" width="6.125" style="5" bestFit="1" customWidth="1"/>
    <col min="16" max="16" width="6" style="5" bestFit="1" customWidth="1"/>
    <col min="17" max="17" width="7.75" style="5" bestFit="1" customWidth="1"/>
    <col min="18" max="18" width="11.625" style="8" bestFit="1" customWidth="1"/>
    <col min="19" max="19" width="7.5" style="6" bestFit="1" customWidth="1"/>
    <col min="20" max="20" width="10.625" style="5" bestFit="1" customWidth="1"/>
    <col min="21" max="22" width="8" style="5" customWidth="1"/>
    <col min="23" max="23" width="6.125" style="5" bestFit="1" customWidth="1"/>
    <col min="24" max="24" width="6" style="5" bestFit="1" customWidth="1"/>
    <col min="25" max="25" width="7.75" style="5" bestFit="1" customWidth="1"/>
    <col min="26" max="16384" width="9" style="5"/>
  </cols>
  <sheetData>
    <row r="1" spans="1:26" x14ac:dyDescent="0.25">
      <c r="B1" s="8" t="s">
        <v>10</v>
      </c>
      <c r="C1" s="6" t="s">
        <v>9</v>
      </c>
      <c r="D1" s="5" t="s">
        <v>13</v>
      </c>
      <c r="E1" s="5" t="s">
        <v>2</v>
      </c>
      <c r="F1" s="5" t="s">
        <v>3</v>
      </c>
      <c r="G1" s="5" t="s">
        <v>12</v>
      </c>
      <c r="H1" s="7" t="s">
        <v>11</v>
      </c>
      <c r="I1" s="7" t="s">
        <v>15</v>
      </c>
      <c r="J1" s="8" t="s">
        <v>1</v>
      </c>
      <c r="K1" s="6" t="s">
        <v>0</v>
      </c>
      <c r="L1" s="5" t="s">
        <v>13</v>
      </c>
      <c r="M1" s="5" t="s">
        <v>2</v>
      </c>
      <c r="N1" s="5" t="s">
        <v>3</v>
      </c>
      <c r="O1" s="5" t="s">
        <v>12</v>
      </c>
      <c r="P1" s="7" t="s">
        <v>4</v>
      </c>
      <c r="Q1" s="7" t="s">
        <v>15</v>
      </c>
      <c r="R1" s="8" t="s">
        <v>1</v>
      </c>
      <c r="S1" s="6" t="s">
        <v>0</v>
      </c>
      <c r="T1" s="5" t="s">
        <v>13</v>
      </c>
      <c r="U1" s="5" t="s">
        <v>2</v>
      </c>
      <c r="V1" s="5" t="s">
        <v>3</v>
      </c>
      <c r="W1" s="5" t="s">
        <v>12</v>
      </c>
      <c r="X1" s="7" t="s">
        <v>4</v>
      </c>
      <c r="Y1" s="7" t="s">
        <v>15</v>
      </c>
    </row>
    <row r="2" spans="1:26" x14ac:dyDescent="0.25">
      <c r="A2" s="5" t="s">
        <v>14</v>
      </c>
      <c r="C2" s="6">
        <f>SUM(C3:C22)</f>
        <v>1166.4000000000001</v>
      </c>
      <c r="E2" s="9">
        <f>ABS(SUM(E3:E22))</f>
        <v>758.7230278525808</v>
      </c>
      <c r="F2" s="9">
        <f>SUM(F3:F22)</f>
        <v>590.61794026035125</v>
      </c>
      <c r="G2" s="10">
        <f>E2/C2*H2</f>
        <v>0.83562684832688217</v>
      </c>
      <c r="H2" s="11">
        <f>E2/F2</f>
        <v>1.2846257726579164</v>
      </c>
      <c r="I2" s="12">
        <f>G2*C2</f>
        <v>974.67515588847539</v>
      </c>
      <c r="K2" s="6">
        <f>IF($C2&lt;&gt;"",$C2,"")</f>
        <v>1166.4000000000001</v>
      </c>
      <c r="M2" s="9">
        <f>ABS(SUM(M3:M22))</f>
        <v>340.02898025855228</v>
      </c>
      <c r="N2" s="9">
        <f>SUM(N3:N22)</f>
        <v>854.39236856647722</v>
      </c>
      <c r="O2" s="10">
        <f>M2/K2*P2</f>
        <v>0.11601843275555436</v>
      </c>
      <c r="P2" s="11">
        <f>M2/N2</f>
        <v>0.39797754845243077</v>
      </c>
      <c r="Q2" s="12">
        <f>O2*K2</f>
        <v>135.32389996607861</v>
      </c>
      <c r="S2" s="6">
        <f>IF($C2&lt;&gt;"",$C2,"")</f>
        <v>1166.4000000000001</v>
      </c>
      <c r="U2" s="9">
        <f>ABS(SUM(U3:U22))</f>
        <v>311.48191594506505</v>
      </c>
      <c r="V2" s="9">
        <f>SUM(V3:V22)</f>
        <v>2134.0556252954557</v>
      </c>
      <c r="W2" s="10">
        <f>U2/S2*X2</f>
        <v>3.8977360733960145E-2</v>
      </c>
      <c r="X2" s="11">
        <f>U2/V2</f>
        <v>0.14595773055444186</v>
      </c>
      <c r="Y2" s="12">
        <f>W2*S2</f>
        <v>45.463193560091113</v>
      </c>
      <c r="Z2" s="13" t="str">
        <f>CONCATENATE(ROUND(H2,3),", ",ROUND(P2,3),", ",ROUND(X2,3))</f>
        <v>1.285, 0.398, 0.146</v>
      </c>
    </row>
    <row r="3" spans="1:26" x14ac:dyDescent="0.25">
      <c r="B3" s="8">
        <v>128.857</v>
      </c>
      <c r="C3" s="14">
        <v>291.60000000000002</v>
      </c>
      <c r="D3" s="10">
        <v>1</v>
      </c>
      <c r="E3" s="9">
        <f>IF(B3,C3*D3,"")</f>
        <v>291.60000000000002</v>
      </c>
      <c r="F3" s="9">
        <f>IF(B3,C3*D3^2,"")</f>
        <v>291.60000000000002</v>
      </c>
      <c r="J3" s="8">
        <v>-107.13500000000001</v>
      </c>
      <c r="K3" s="6">
        <f t="shared" ref="K3:K6" si="0">IF($C3&lt;&gt;"",$C3,"")</f>
        <v>291.60000000000002</v>
      </c>
      <c r="L3" s="10">
        <v>1</v>
      </c>
      <c r="M3" s="9">
        <f>IF(J3,K3*L3,"")</f>
        <v>291.60000000000002</v>
      </c>
      <c r="N3" s="9">
        <f>IF(J3,K3*L3^2,"")</f>
        <v>291.60000000000002</v>
      </c>
      <c r="R3" s="8">
        <v>-67.789000000000001</v>
      </c>
      <c r="S3" s="6">
        <f t="shared" ref="S3:S6" si="1">IF($C3&lt;&gt;"",$C3,"")</f>
        <v>291.60000000000002</v>
      </c>
      <c r="T3" s="10">
        <v>1</v>
      </c>
      <c r="U3" s="9">
        <f>IF(R3,S3*T3,"")</f>
        <v>291.60000000000002</v>
      </c>
      <c r="V3" s="9">
        <f>IF(R3,S3*T3^2,"")</f>
        <v>291.60000000000002</v>
      </c>
      <c r="Z3" s="13" t="str">
        <f>CONCATENATE(ROUND(I2, 0),", ",ROUND(Q2,0),", ",ROUND(Y2,0))</f>
        <v>975, 135, 45</v>
      </c>
    </row>
    <row r="4" spans="1:26" x14ac:dyDescent="0.25">
      <c r="B4" s="8">
        <v>105.40300000000001</v>
      </c>
      <c r="C4" s="14">
        <v>291.60000000000002</v>
      </c>
      <c r="D4" s="10">
        <f>IF(B4, B4/B$3, "")</f>
        <v>0.81798427714443145</v>
      </c>
      <c r="E4" s="9">
        <f t="shared" ref="E4:E6" si="2">IF(B4,C4*D4,"")</f>
        <v>238.52421521531622</v>
      </c>
      <c r="F4" s="9">
        <f t="shared" ref="F4:F6" si="3">IF(B4,C4*D4^2,"")</f>
        <v>195.10905776434325</v>
      </c>
      <c r="J4" s="8">
        <v>27.202000000000002</v>
      </c>
      <c r="K4" s="6">
        <f t="shared" si="0"/>
        <v>291.60000000000002</v>
      </c>
      <c r="L4" s="10">
        <f>IF(J4, J4/J$3, "")</f>
        <v>-0.25390395295655016</v>
      </c>
      <c r="M4" s="9">
        <f t="shared" ref="M4:M6" si="4">IF(J4,K4*L4,"")</f>
        <v>-74.038392682130038</v>
      </c>
      <c r="N4" s="9">
        <f t="shared" ref="N4:N5" si="5">IF(J4,K4*L4^2,"")</f>
        <v>18.79864057254213</v>
      </c>
      <c r="R4" s="8">
        <v>115.55800000000001</v>
      </c>
      <c r="S4" s="6">
        <f>IF($C4&lt;&gt;"",$C4,"")</f>
        <v>291.60000000000002</v>
      </c>
      <c r="T4" s="10">
        <f>IF(R4, R4/R$3, "")</f>
        <v>-1.704671849415097</v>
      </c>
      <c r="U4" s="9">
        <f t="shared" ref="U4:U5" si="6">IF(R4,S4*T4,"")</f>
        <v>-497.08231128944232</v>
      </c>
      <c r="V4" s="9">
        <f t="shared" ref="V4:V6" si="7">IF(R4,S4*T4^2,"")</f>
        <v>847.3622228973046</v>
      </c>
    </row>
    <row r="5" spans="1:26" x14ac:dyDescent="0.25">
      <c r="B5" s="8">
        <v>70.688999999999993</v>
      </c>
      <c r="C5" s="14">
        <v>291.59999999999991</v>
      </c>
      <c r="D5" s="10">
        <f t="shared" ref="D5" si="8">IF(B5, B5/B$3, "")</f>
        <v>0.54858486539342055</v>
      </c>
      <c r="E5" s="9">
        <f t="shared" si="2"/>
        <v>159.96734674872138</v>
      </c>
      <c r="F5" s="9">
        <f t="shared" si="3"/>
        <v>87.755665383489955</v>
      </c>
      <c r="J5" s="8">
        <v>117.069</v>
      </c>
      <c r="K5" s="6">
        <f t="shared" si="0"/>
        <v>291.59999999999991</v>
      </c>
      <c r="L5" s="10">
        <f t="shared" ref="L5:L6" si="9">IF(J5, J5/J$3, "")</f>
        <v>-1.0927241331030941</v>
      </c>
      <c r="M5" s="9">
        <f>IF(J5,K5*L5,"")</f>
        <v>-318.63835721286216</v>
      </c>
      <c r="N5" s="9">
        <f t="shared" si="5"/>
        <v>348.18382265881888</v>
      </c>
      <c r="R5" s="8">
        <v>4.9489999999999998</v>
      </c>
      <c r="S5" s="6">
        <f t="shared" si="1"/>
        <v>291.59999999999991</v>
      </c>
      <c r="T5" s="10">
        <f t="shared" ref="T5:T6" si="10">IF(R5, R5/R$3, "")</f>
        <v>-7.3005944917316962E-2</v>
      </c>
      <c r="U5" s="9">
        <f t="shared" si="6"/>
        <v>-21.28853353788962</v>
      </c>
      <c r="V5" s="9">
        <f t="shared" si="7"/>
        <v>1.5541895068376244</v>
      </c>
    </row>
    <row r="6" spans="1:26" x14ac:dyDescent="0.25">
      <c r="B6" s="8">
        <v>30.327999999999999</v>
      </c>
      <c r="C6" s="14">
        <v>291.60000000000014</v>
      </c>
      <c r="D6" s="10">
        <f>IF(B6, B6/B$3, "")</f>
        <v>0.23536168000186253</v>
      </c>
      <c r="E6" s="9">
        <f t="shared" si="2"/>
        <v>68.631465888543147</v>
      </c>
      <c r="F6" s="9">
        <f t="shared" si="3"/>
        <v>16.153217112518035</v>
      </c>
      <c r="J6" s="8">
        <v>87.792000000000002</v>
      </c>
      <c r="K6" s="6">
        <f t="shared" si="0"/>
        <v>291.60000000000014</v>
      </c>
      <c r="L6" s="10">
        <f t="shared" si="9"/>
        <v>-0.81945209315349787</v>
      </c>
      <c r="M6" s="9">
        <f t="shared" si="4"/>
        <v>-238.95223036356009</v>
      </c>
      <c r="N6" s="9">
        <f>IF(J6,K6*L6^2,"")</f>
        <v>195.8099053351161</v>
      </c>
      <c r="R6" s="8">
        <v>-125.129</v>
      </c>
      <c r="S6" s="6">
        <f t="shared" si="1"/>
        <v>291.60000000000014</v>
      </c>
      <c r="T6" s="10">
        <f t="shared" si="10"/>
        <v>1.8458599477791382</v>
      </c>
      <c r="U6" s="9">
        <f>IF(R6,S6*T6,"")</f>
        <v>538.25276077239698</v>
      </c>
      <c r="V6" s="9">
        <f t="shared" si="7"/>
        <v>993.53921289131358</v>
      </c>
    </row>
    <row r="7" spans="1:26" x14ac:dyDescent="0.25">
      <c r="C7" s="14"/>
      <c r="D7" s="10"/>
      <c r="E7" s="9"/>
      <c r="F7" s="9"/>
      <c r="L7" s="10"/>
      <c r="M7" s="9"/>
      <c r="N7" s="9"/>
      <c r="T7" s="10"/>
      <c r="U7" s="9"/>
      <c r="V7" s="9"/>
    </row>
    <row r="8" spans="1:26" x14ac:dyDescent="0.25">
      <c r="C8" s="14"/>
      <c r="D8" s="10"/>
      <c r="E8" s="9"/>
      <c r="F8" s="9"/>
      <c r="L8" s="10"/>
      <c r="M8" s="9"/>
      <c r="N8" s="9"/>
      <c r="O8" s="8"/>
      <c r="T8" s="10"/>
      <c r="U8" s="9"/>
      <c r="V8" s="9"/>
      <c r="W8" s="8"/>
    </row>
    <row r="9" spans="1:26" x14ac:dyDescent="0.25">
      <c r="C9" s="14"/>
      <c r="D9" s="10"/>
      <c r="E9" s="9"/>
      <c r="F9" s="9"/>
      <c r="L9" s="10"/>
      <c r="M9" s="9"/>
      <c r="N9" s="9"/>
      <c r="T9" s="10"/>
      <c r="U9" s="9"/>
      <c r="V9" s="9"/>
    </row>
    <row r="10" spans="1:26" x14ac:dyDescent="0.25">
      <c r="C10" s="14"/>
      <c r="D10" s="10"/>
      <c r="E10" s="9"/>
      <c r="F10" s="9"/>
      <c r="L10" s="10"/>
      <c r="M10" s="9"/>
      <c r="N10" s="9"/>
      <c r="T10" s="10"/>
      <c r="U10" s="9"/>
      <c r="V10" s="9"/>
    </row>
    <row r="11" spans="1:26" x14ac:dyDescent="0.25">
      <c r="C11" s="14"/>
      <c r="D11" s="10"/>
      <c r="E11" s="9"/>
      <c r="F11" s="9"/>
      <c r="L11" s="10"/>
      <c r="M11" s="9"/>
      <c r="N11" s="9"/>
      <c r="T11" s="10"/>
      <c r="U11" s="9"/>
      <c r="V11" s="9"/>
    </row>
    <row r="12" spans="1:26" x14ac:dyDescent="0.25">
      <c r="C12" s="14"/>
      <c r="D12" s="10"/>
      <c r="E12" s="9"/>
      <c r="F12" s="9"/>
      <c r="L12" s="10"/>
      <c r="M12" s="9"/>
      <c r="N12" s="9"/>
      <c r="T12" s="10"/>
      <c r="U12" s="9"/>
      <c r="V12" s="9"/>
    </row>
    <row r="13" spans="1:26" x14ac:dyDescent="0.25">
      <c r="C13" s="14"/>
      <c r="D13" s="10"/>
      <c r="E13" s="9"/>
      <c r="F13" s="9"/>
      <c r="L13" s="10"/>
      <c r="M13" s="9"/>
      <c r="N13" s="9"/>
      <c r="T13" s="10"/>
      <c r="U13" s="9"/>
      <c r="V13" s="9"/>
    </row>
    <row r="14" spans="1:26" x14ac:dyDescent="0.25">
      <c r="C14" s="14"/>
      <c r="D14" s="10"/>
      <c r="E14" s="9"/>
      <c r="F14" s="9"/>
      <c r="L14" s="10"/>
      <c r="M14" s="9"/>
      <c r="N14" s="9"/>
      <c r="T14" s="10"/>
      <c r="U14" s="9"/>
      <c r="V14" s="9"/>
    </row>
    <row r="15" spans="1:26" x14ac:dyDescent="0.25">
      <c r="C15" s="14"/>
      <c r="D15" s="10"/>
      <c r="E15" s="9"/>
      <c r="F15" s="9"/>
      <c r="L15" s="10"/>
      <c r="M15" s="9"/>
      <c r="N15" s="9"/>
      <c r="T15" s="10"/>
      <c r="U15" s="9"/>
      <c r="V15" s="9"/>
    </row>
    <row r="16" spans="1:26" x14ac:dyDescent="0.25">
      <c r="C16" s="14"/>
      <c r="D16" s="10"/>
      <c r="E16" s="9"/>
      <c r="F16" s="9"/>
      <c r="L16" s="10"/>
      <c r="M16" s="9"/>
      <c r="N16" s="9"/>
      <c r="T16" s="10"/>
      <c r="U16" s="9"/>
      <c r="V16" s="9"/>
    </row>
    <row r="17" spans="3:22" x14ac:dyDescent="0.25">
      <c r="C17" s="14"/>
      <c r="D17" s="10"/>
      <c r="E17" s="9"/>
      <c r="F17" s="9"/>
      <c r="L17" s="10"/>
      <c r="M17" s="9"/>
      <c r="N17" s="9"/>
      <c r="T17" s="10"/>
      <c r="U17" s="9"/>
      <c r="V17" s="9"/>
    </row>
    <row r="18" spans="3:22" x14ac:dyDescent="0.25">
      <c r="C18" s="14"/>
      <c r="D18" s="10"/>
      <c r="E18" s="9"/>
      <c r="F18" s="9"/>
      <c r="L18" s="10"/>
      <c r="M18" s="9"/>
      <c r="N18" s="9"/>
      <c r="T18" s="10"/>
      <c r="U18" s="9"/>
      <c r="V18" s="9"/>
    </row>
    <row r="19" spans="3:22" x14ac:dyDescent="0.25">
      <c r="C19" s="14"/>
      <c r="D19" s="10"/>
      <c r="E19" s="9"/>
      <c r="F19" s="9"/>
      <c r="L19" s="10"/>
      <c r="M19" s="9"/>
      <c r="N19" s="9"/>
      <c r="T19" s="10"/>
      <c r="U19" s="9"/>
      <c r="V19" s="9"/>
    </row>
    <row r="20" spans="3:22" x14ac:dyDescent="0.25">
      <c r="C20" s="14"/>
      <c r="D20" s="10"/>
      <c r="E20" s="9"/>
      <c r="F20" s="9"/>
      <c r="L20" s="10"/>
      <c r="M20" s="9"/>
      <c r="N20" s="9"/>
      <c r="T20" s="10"/>
      <c r="U20" s="9"/>
      <c r="V20" s="9"/>
    </row>
    <row r="21" spans="3:22" x14ac:dyDescent="0.25">
      <c r="C21" s="14"/>
      <c r="D21" s="10"/>
      <c r="E21" s="9"/>
      <c r="F21" s="9"/>
      <c r="L21" s="10"/>
      <c r="M21" s="9"/>
      <c r="N21" s="9"/>
      <c r="T21" s="10"/>
      <c r="U21" s="9"/>
      <c r="V21" s="9"/>
    </row>
    <row r="22" spans="3:22" x14ac:dyDescent="0.25">
      <c r="C22" s="14"/>
      <c r="D22" s="10"/>
      <c r="E22" s="9"/>
      <c r="F22" s="9"/>
      <c r="L22" s="10"/>
      <c r="M22" s="9"/>
      <c r="N22" s="9"/>
      <c r="T22" s="10"/>
      <c r="U22" s="9"/>
      <c r="V22" s="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D2" s="2">
        <f>B2/總表!H$2</f>
        <v>0</v>
      </c>
      <c r="E2" s="2">
        <f>C2/總表!I$2</f>
        <v>0</v>
      </c>
    </row>
    <row r="3" spans="2:5" x14ac:dyDescent="0.25">
      <c r="D3" s="2"/>
      <c r="E3" s="2"/>
    </row>
    <row r="4" spans="2:5" x14ac:dyDescent="0.25">
      <c r="D4" s="2"/>
      <c r="E4" s="2"/>
    </row>
    <row r="5" spans="2:5" x14ac:dyDescent="0.25">
      <c r="D5" s="2"/>
      <c r="E5" s="2"/>
    </row>
    <row r="6" spans="2:5" x14ac:dyDescent="0.25">
      <c r="D6" s="2"/>
      <c r="E6" s="2"/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B2/總表!H$2</f>
        <v>0</v>
      </c>
      <c r="E2" s="2">
        <f>C2/總表!I$2</f>
        <v>0</v>
      </c>
    </row>
    <row r="3" spans="2:5" x14ac:dyDescent="0.25">
      <c r="B3" s="4">
        <v>39.511000000000003</v>
      </c>
      <c r="C3" s="4">
        <v>213.73699999999999</v>
      </c>
      <c r="D3" s="2">
        <f>B3/總表!H$2</f>
        <v>30.7568171532562</v>
      </c>
      <c r="E3" s="2">
        <f>C3/總表!I$2</f>
        <v>0.21929049766859585</v>
      </c>
    </row>
    <row r="4" spans="2:5" x14ac:dyDescent="0.25">
      <c r="B4" s="4">
        <v>119.04900000000001</v>
      </c>
      <c r="C4" s="4">
        <v>413.07940000000002</v>
      </c>
      <c r="D4" s="2">
        <f>B4/總表!H$2</f>
        <v>92.672124858343182</v>
      </c>
      <c r="E4" s="2">
        <f>C4/總表!I$2</f>
        <v>0.42381238251984904</v>
      </c>
    </row>
    <row r="5" spans="2:5" x14ac:dyDescent="0.25">
      <c r="B5" s="4">
        <v>129.84</v>
      </c>
      <c r="C5" s="4">
        <v>423.89659999999998</v>
      </c>
      <c r="D5" s="2">
        <f>B5/總表!H$2</f>
        <v>101.0722365715569</v>
      </c>
      <c r="E5" s="2">
        <f>C5/總表!I$2</f>
        <v>0.43491064426854359</v>
      </c>
    </row>
    <row r="6" spans="2:5" x14ac:dyDescent="0.25">
      <c r="B6" s="4">
        <v>202.41</v>
      </c>
      <c r="C6" s="4">
        <v>452.38130000000001</v>
      </c>
      <c r="D6" s="2">
        <f>B6/總表!H$2</f>
        <v>157.56339652224915</v>
      </c>
      <c r="E6" s="2">
        <f>C6/總表!I$2</f>
        <v>0.46413545812361151</v>
      </c>
    </row>
    <row r="7" spans="2:5" x14ac:dyDescent="0.25">
      <c r="B7" s="4">
        <v>123.182</v>
      </c>
      <c r="C7" s="4">
        <v>4.4435000000000002</v>
      </c>
      <c r="D7" s="2">
        <f>B7/總表!H$2</f>
        <v>95.889404231034518</v>
      </c>
      <c r="E7" s="2">
        <f>C7/總表!I$2</f>
        <v>4.5589548201313097E-3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39.284999999999997</v>
      </c>
      <c r="C2" s="4">
        <v>213.6182</v>
      </c>
      <c r="D2" s="2">
        <f>B2/總表!H$2</f>
        <v>30.580890432175082</v>
      </c>
      <c r="E2" s="2">
        <f>C2/總表!I$2</f>
        <v>0.21916861090531653</v>
      </c>
    </row>
    <row r="3" spans="2:5" x14ac:dyDescent="0.25">
      <c r="B3" s="4">
        <v>117.66</v>
      </c>
      <c r="C3" s="4">
        <v>412.88130000000001</v>
      </c>
      <c r="D3" s="2">
        <f>B3/總表!H$2</f>
        <v>91.590876116831367</v>
      </c>
      <c r="E3" s="2">
        <f>C3/總表!I$2</f>
        <v>0.42360913531609795</v>
      </c>
    </row>
    <row r="4" spans="2:5" x14ac:dyDescent="0.25">
      <c r="B4" s="4">
        <v>128.46799999999999</v>
      </c>
      <c r="C4" s="4">
        <v>423.74610000000001</v>
      </c>
      <c r="D4" s="2">
        <f>B4/總表!H$2</f>
        <v>100.00422125596712</v>
      </c>
      <c r="E4" s="2">
        <f>C4/總表!I$2</f>
        <v>0.43475623384873269</v>
      </c>
    </row>
    <row r="5" spans="2:5" x14ac:dyDescent="0.25">
      <c r="B5" s="4">
        <v>200.071</v>
      </c>
      <c r="C5" s="4">
        <v>452.75240000000002</v>
      </c>
      <c r="D5" s="2">
        <f>B5/總表!H$2</f>
        <v>155.74263280274153</v>
      </c>
      <c r="E5" s="2">
        <f>C5/總表!I$2</f>
        <v>0.46451620036143099</v>
      </c>
    </row>
    <row r="6" spans="2:5" x14ac:dyDescent="0.25">
      <c r="B6" s="4">
        <v>121.36799999999999</v>
      </c>
      <c r="C6" s="4">
        <v>6.1017999999999999</v>
      </c>
      <c r="D6" s="2">
        <f>B6/總表!H$2</f>
        <v>94.477319841471939</v>
      </c>
      <c r="E6" s="2">
        <f>C6/總表!I$2</f>
        <v>6.26034219004776E-3</v>
      </c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B2/總表!P$2</f>
        <v>0</v>
      </c>
      <c r="E2" s="2">
        <f>C2/總表!Q$2</f>
        <v>0</v>
      </c>
    </row>
    <row r="3" spans="2:5" x14ac:dyDescent="0.25">
      <c r="B3" s="4">
        <v>8.7080000000000002</v>
      </c>
      <c r="C3" s="4">
        <v>224.50409999999999</v>
      </c>
      <c r="D3" s="2">
        <f>B3/總表!P$2</f>
        <v>21.880631291543434</v>
      </c>
      <c r="E3" s="2">
        <f>C3/總表!Q$2</f>
        <v>1.65901293161279</v>
      </c>
    </row>
    <row r="4" spans="2:5" x14ac:dyDescent="0.25">
      <c r="B4" s="4">
        <v>9.1449999999999996</v>
      </c>
      <c r="C4" s="4">
        <v>234.00239999999999</v>
      </c>
      <c r="D4" s="2">
        <f>B4/總表!P$2</f>
        <v>22.978683183413494</v>
      </c>
      <c r="E4" s="2">
        <f>C4/總表!Q$2</f>
        <v>1.7292023068996454</v>
      </c>
    </row>
    <row r="5" spans="2:5" x14ac:dyDescent="0.25">
      <c r="B5" s="4">
        <v>10.205</v>
      </c>
      <c r="C5" s="4">
        <v>249.1635</v>
      </c>
      <c r="D5" s="2">
        <f>B5/總表!P$2</f>
        <v>25.642150014951856</v>
      </c>
      <c r="E5" s="2">
        <f>C5/總表!Q$2</f>
        <v>1.8412379488209942</v>
      </c>
    </row>
    <row r="6" spans="2:5" x14ac:dyDescent="0.25">
      <c r="B6" s="4">
        <v>42.113</v>
      </c>
      <c r="C6" s="4">
        <v>459.44060000000002</v>
      </c>
      <c r="D6" s="2">
        <f>B6/總表!P$2</f>
        <v>105.8175270533726</v>
      </c>
      <c r="E6" s="2">
        <f>C6/總表!Q$2</f>
        <v>3.3951179364115807</v>
      </c>
    </row>
    <row r="7" spans="2:5" x14ac:dyDescent="0.25">
      <c r="B7" s="4">
        <v>45.411999999999999</v>
      </c>
      <c r="C7" s="4">
        <v>472.59109999999998</v>
      </c>
      <c r="D7" s="2">
        <f>B7/總表!P$2</f>
        <v>114.10693939039624</v>
      </c>
      <c r="E7" s="2">
        <f>C7/總表!Q$2</f>
        <v>3.4922958924363212</v>
      </c>
    </row>
    <row r="8" spans="2:5" x14ac:dyDescent="0.25">
      <c r="B8" s="4">
        <v>59.570999999999998</v>
      </c>
      <c r="C8" s="4">
        <v>505.56709999999998</v>
      </c>
      <c r="D8" s="2">
        <f>B8/總表!P$2</f>
        <v>149.68432322789778</v>
      </c>
      <c r="E8" s="2">
        <f>C8/總表!Q$2</f>
        <v>3.7359779028444313</v>
      </c>
    </row>
    <row r="9" spans="2:5" x14ac:dyDescent="0.25">
      <c r="B9" s="4">
        <v>77.646000000000001</v>
      </c>
      <c r="C9" s="4">
        <v>522.47</v>
      </c>
      <c r="D9" s="2">
        <f>B9/總表!P$2</f>
        <v>195.10145811474294</v>
      </c>
      <c r="E9" s="2">
        <f>C9/總表!Q$2</f>
        <v>3.8608848853082609</v>
      </c>
    </row>
    <row r="10" spans="2:5" x14ac:dyDescent="0.25">
      <c r="B10" s="4">
        <v>112.557</v>
      </c>
      <c r="C10" s="4">
        <v>535.9502</v>
      </c>
      <c r="D10" s="2">
        <f>B10/總表!P$2</f>
        <v>282.82248694100304</v>
      </c>
      <c r="E10" s="2">
        <f>C10/總表!Q$2</f>
        <v>3.9604992180564231</v>
      </c>
    </row>
    <row r="11" spans="2:5" x14ac:dyDescent="0.25">
      <c r="B11" s="4">
        <v>112.565</v>
      </c>
      <c r="C11" s="4">
        <v>420.61540000000002</v>
      </c>
      <c r="D11" s="2">
        <f>B11/總表!P$2</f>
        <v>282.84258857746744</v>
      </c>
      <c r="E11" s="2">
        <f>C11/總表!Q$2</f>
        <v>3.1082122234537644</v>
      </c>
    </row>
    <row r="12" spans="2:5" x14ac:dyDescent="0.25">
      <c r="B12" s="4">
        <v>112.57299999999999</v>
      </c>
      <c r="C12" s="4">
        <v>293.5729</v>
      </c>
      <c r="D12" s="2">
        <f>B12/總表!P$2</f>
        <v>282.8626902139319</v>
      </c>
      <c r="E12" s="2">
        <f>C12/總表!Q$2</f>
        <v>2.1694090997494855</v>
      </c>
    </row>
    <row r="13" spans="2:5" x14ac:dyDescent="0.25">
      <c r="B13" s="4">
        <v>114.729</v>
      </c>
      <c r="C13" s="4">
        <v>320.87670000000003</v>
      </c>
      <c r="D13" s="2">
        <f>B13/總表!P$2</f>
        <v>288.28008124109863</v>
      </c>
      <c r="E13" s="2">
        <f>C13/總表!Q$2</f>
        <v>2.371175380553129</v>
      </c>
    </row>
    <row r="14" spans="2:5" x14ac:dyDescent="0.25">
      <c r="B14" s="4">
        <v>117.38500000000001</v>
      </c>
      <c r="C14" s="4">
        <v>340.01170000000002</v>
      </c>
      <c r="D14" s="2">
        <f>B14/總表!P$2</f>
        <v>294.95382454729287</v>
      </c>
      <c r="E14" s="2">
        <f>C14/總表!Q$2</f>
        <v>2.5125768625145306</v>
      </c>
    </row>
    <row r="15" spans="2:5" x14ac:dyDescent="0.25">
      <c r="B15" s="4">
        <v>116.014</v>
      </c>
      <c r="C15" s="4">
        <v>148.9237</v>
      </c>
      <c r="D15" s="2">
        <f>B15/總表!P$2</f>
        <v>291.50890659819936</v>
      </c>
      <c r="E15" s="2">
        <f>C15/總表!Q$2</f>
        <v>1.1004981384465746</v>
      </c>
    </row>
    <row r="16" spans="2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1">
        <f>B2/總表!X$2</f>
        <v>0</v>
      </c>
      <c r="E2" s="1">
        <f>C2/總表!Y$2</f>
        <v>0</v>
      </c>
    </row>
    <row r="3" spans="2:5" x14ac:dyDescent="0.25">
      <c r="B3" s="4">
        <v>-3.0750000000000002</v>
      </c>
      <c r="C3" s="4">
        <v>268.02890000000002</v>
      </c>
      <c r="D3" s="2">
        <f>B3/總表!X$2</f>
        <v>-21.067743300194934</v>
      </c>
      <c r="E3" s="2">
        <f>C3/總表!Y$2</f>
        <v>5.8955141293743916</v>
      </c>
    </row>
    <row r="4" spans="2:5" x14ac:dyDescent="0.25">
      <c r="B4" s="4">
        <v>-3.2170000000000001</v>
      </c>
      <c r="C4" s="4">
        <v>276.1225</v>
      </c>
      <c r="D4" s="2">
        <f>B4/總表!X$2</f>
        <v>-22.040627706252717</v>
      </c>
      <c r="E4" s="2">
        <f>C4/總表!Y$2</f>
        <v>6.0735394585739835</v>
      </c>
    </row>
    <row r="5" spans="2:5" x14ac:dyDescent="0.25">
      <c r="B5" s="4">
        <v>-3.74</v>
      </c>
      <c r="C5" s="4">
        <v>295.51600000000002</v>
      </c>
      <c r="D5" s="2">
        <f>B5/總表!X$2</f>
        <v>-25.62385689194441</v>
      </c>
      <c r="E5" s="2">
        <f>C5/總表!Y$2</f>
        <v>6.5001152989703828</v>
      </c>
    </row>
    <row r="6" spans="2:5" x14ac:dyDescent="0.25">
      <c r="B6" s="4">
        <v>-9.9540000000000006</v>
      </c>
      <c r="C6" s="4">
        <v>436.19470000000001</v>
      </c>
      <c r="D6" s="2">
        <f>B6/總表!X$2</f>
        <v>-68.197826604923705</v>
      </c>
      <c r="E6" s="2">
        <f>C6/總表!Y$2</f>
        <v>9.5944579745252252</v>
      </c>
    </row>
    <row r="7" spans="2:5" x14ac:dyDescent="0.25">
      <c r="B7" s="4">
        <v>-10.234999999999999</v>
      </c>
      <c r="C7" s="4">
        <v>453.85700000000003</v>
      </c>
      <c r="D7" s="2">
        <f>B7/總表!X$2</f>
        <v>-70.123041521136628</v>
      </c>
      <c r="E7" s="2">
        <f>C7/總表!Y$2</f>
        <v>9.9829546597977803</v>
      </c>
    </row>
    <row r="8" spans="2:5" x14ac:dyDescent="0.25">
      <c r="B8" s="4">
        <v>-10.285</v>
      </c>
      <c r="C8" s="4">
        <v>459.02929999999998</v>
      </c>
      <c r="D8" s="2">
        <f>B8/總表!X$2</f>
        <v>-70.465606452847126</v>
      </c>
      <c r="E8" s="2">
        <f>C8/總表!Y$2</f>
        <v>10.096723614307399</v>
      </c>
    </row>
    <row r="9" spans="2:5" x14ac:dyDescent="0.25">
      <c r="B9" s="4">
        <v>-10.542</v>
      </c>
      <c r="C9" s="4">
        <v>467.31049999999999</v>
      </c>
      <c r="D9" s="2">
        <f>B9/總表!X$2</f>
        <v>-72.226390201839024</v>
      </c>
      <c r="E9" s="2">
        <f>C9/總表!Y$2</f>
        <v>10.278875358422214</v>
      </c>
    </row>
    <row r="10" spans="2:5" x14ac:dyDescent="0.25">
      <c r="B10" s="4">
        <v>-15.118</v>
      </c>
      <c r="C10" s="4">
        <v>527.02689999999996</v>
      </c>
      <c r="D10" s="2">
        <f>B10/總表!X$2</f>
        <v>-103.57793275198277</v>
      </c>
      <c r="E10" s="2">
        <f>C10/總表!Y$2</f>
        <v>11.592386252043656</v>
      </c>
    </row>
    <row r="11" spans="2:5" x14ac:dyDescent="0.25">
      <c r="B11" s="4">
        <v>-16.190999999999999</v>
      </c>
      <c r="C11" s="4">
        <v>531.77359999999999</v>
      </c>
      <c r="D11" s="2">
        <f>B11/總表!X$2</f>
        <v>-110.9293761864898</v>
      </c>
      <c r="E11" s="2">
        <f>C11/總表!Y$2</f>
        <v>11.696793787641131</v>
      </c>
    </row>
    <row r="12" spans="2:5" x14ac:dyDescent="0.25">
      <c r="B12" s="4">
        <v>-18.271000000000001</v>
      </c>
      <c r="C12" s="4">
        <v>536.96339999999998</v>
      </c>
      <c r="D12" s="2">
        <f>B12/總表!X$2</f>
        <v>-125.18007734564607</v>
      </c>
      <c r="E12" s="2">
        <f>C12/總表!Y$2</f>
        <v>11.81094766891523</v>
      </c>
    </row>
    <row r="13" spans="2:5" x14ac:dyDescent="0.25">
      <c r="B13" s="4">
        <v>-29.486000000000001</v>
      </c>
      <c r="C13" s="4">
        <v>548.13869999999997</v>
      </c>
      <c r="D13" s="2">
        <f>B13/總表!X$2</f>
        <v>-202.01739152830825</v>
      </c>
      <c r="E13" s="2">
        <f>C13/總表!Y$2</f>
        <v>12.05675750154894</v>
      </c>
    </row>
    <row r="14" spans="2:5" x14ac:dyDescent="0.25">
      <c r="B14" s="4">
        <v>-30.414999999999999</v>
      </c>
      <c r="C14" s="4">
        <v>552.08309999999994</v>
      </c>
      <c r="D14" s="2">
        <f>B14/總表!X$2</f>
        <v>-208.38224795948906</v>
      </c>
      <c r="E14" s="2">
        <f>C14/總表!Y$2</f>
        <v>12.14351779468115</v>
      </c>
    </row>
    <row r="15" spans="2:5" x14ac:dyDescent="0.25">
      <c r="B15" s="4">
        <v>-30.414999999999999</v>
      </c>
      <c r="C15" s="4">
        <v>552.08309999999994</v>
      </c>
      <c r="D15" s="2">
        <f>B15/總表!X$2</f>
        <v>-208.38224795948906</v>
      </c>
      <c r="E15" s="2">
        <f>C15/總表!Y$2</f>
        <v>12.14351779468115</v>
      </c>
    </row>
    <row r="16" spans="2:5" x14ac:dyDescent="0.25">
      <c r="B16" s="4">
        <v>-30.414999999999999</v>
      </c>
      <c r="C16" s="4">
        <v>552.08309999999994</v>
      </c>
      <c r="D16" s="2">
        <f>B16/總表!X$2</f>
        <v>-208.38224795948906</v>
      </c>
      <c r="E16" s="2">
        <f>C16/總表!Y$2</f>
        <v>12.14351779468115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bohao6</cp:lastModifiedBy>
  <dcterms:created xsi:type="dcterms:W3CDTF">2019-05-11T10:05:47Z</dcterms:created>
  <dcterms:modified xsi:type="dcterms:W3CDTF">2019-06-10T07:21:39Z</dcterms:modified>
</cp:coreProperties>
</file>