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GitHub\thesis\Models\MidSeismic 20Floor 9M\"/>
    </mc:Choice>
  </mc:AlternateContent>
  <xr:revisionPtr revIDLastSave="0" documentId="13_ncr:1_{7A5A1E8E-4CF0-4FD0-870B-6FC7DA609AD4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總表" sheetId="1" r:id="rId1"/>
    <sheet name="MMC" sheetId="2" r:id="rId2"/>
    <sheet name="Pushover" sheetId="3" r:id="rId3"/>
    <sheet name="Mode1" sheetId="4" r:id="rId4"/>
    <sheet name="Mode2" sheetId="5" r:id="rId5"/>
    <sheet name="Mode3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S2" i="1" s="1"/>
  <c r="S4" i="1"/>
  <c r="T12" i="1"/>
  <c r="V12" i="1" s="1"/>
  <c r="V7" i="1"/>
  <c r="U6" i="1"/>
  <c r="G2" i="1"/>
  <c r="M5" i="1"/>
  <c r="N6" i="1"/>
  <c r="L7" i="1"/>
  <c r="N7" i="1" s="1"/>
  <c r="F9" i="1"/>
  <c r="E10" i="1"/>
  <c r="D6" i="1"/>
  <c r="E6" i="1" s="1"/>
  <c r="T22" i="1"/>
  <c r="V22" i="1" s="1"/>
  <c r="T21" i="1"/>
  <c r="V21" i="1" s="1"/>
  <c r="T20" i="1"/>
  <c r="V20" i="1" s="1"/>
  <c r="T19" i="1"/>
  <c r="V19" i="1" s="1"/>
  <c r="U18" i="1"/>
  <c r="T18" i="1"/>
  <c r="V18" i="1" s="1"/>
  <c r="T17" i="1"/>
  <c r="U17" i="1" s="1"/>
  <c r="U16" i="1"/>
  <c r="T16" i="1"/>
  <c r="V16" i="1" s="1"/>
  <c r="V15" i="1"/>
  <c r="T15" i="1"/>
  <c r="U15" i="1" s="1"/>
  <c r="U14" i="1"/>
  <c r="T14" i="1"/>
  <c r="V14" i="1" s="1"/>
  <c r="T13" i="1"/>
  <c r="V13" i="1" s="1"/>
  <c r="V11" i="1"/>
  <c r="T11" i="1"/>
  <c r="U11" i="1" s="1"/>
  <c r="U10" i="1"/>
  <c r="T10" i="1"/>
  <c r="V10" i="1" s="1"/>
  <c r="T9" i="1"/>
  <c r="U9" i="1" s="1"/>
  <c r="T8" i="1"/>
  <c r="V8" i="1" s="1"/>
  <c r="U7" i="1"/>
  <c r="T7" i="1"/>
  <c r="T6" i="1"/>
  <c r="V6" i="1" s="1"/>
  <c r="T5" i="1"/>
  <c r="V5" i="1" s="1"/>
  <c r="T4" i="1"/>
  <c r="V3" i="1"/>
  <c r="U3" i="1"/>
  <c r="L22" i="1"/>
  <c r="N22" i="1" s="1"/>
  <c r="L21" i="1"/>
  <c r="N21" i="1" s="1"/>
  <c r="M20" i="1"/>
  <c r="L20" i="1"/>
  <c r="N20" i="1" s="1"/>
  <c r="L19" i="1"/>
  <c r="N19" i="1" s="1"/>
  <c r="L18" i="1"/>
  <c r="N18" i="1" s="1"/>
  <c r="N17" i="1"/>
  <c r="L17" i="1"/>
  <c r="M17" i="1" s="1"/>
  <c r="L16" i="1"/>
  <c r="N16" i="1" s="1"/>
  <c r="L15" i="1"/>
  <c r="N15" i="1" s="1"/>
  <c r="L14" i="1"/>
  <c r="N14" i="1" s="1"/>
  <c r="M13" i="1"/>
  <c r="L13" i="1"/>
  <c r="N13" i="1" s="1"/>
  <c r="N12" i="1"/>
  <c r="M12" i="1"/>
  <c r="L12" i="1"/>
  <c r="N11" i="1"/>
  <c r="M11" i="1"/>
  <c r="L11" i="1"/>
  <c r="L10" i="1"/>
  <c r="N10" i="1" s="1"/>
  <c r="N9" i="1"/>
  <c r="L9" i="1"/>
  <c r="M9" i="1" s="1"/>
  <c r="L8" i="1"/>
  <c r="N8" i="1" s="1"/>
  <c r="M6" i="1"/>
  <c r="L6" i="1"/>
  <c r="L5" i="1"/>
  <c r="N5" i="1" s="1"/>
  <c r="N4" i="1"/>
  <c r="M4" i="1"/>
  <c r="L4" i="1"/>
  <c r="N3" i="1"/>
  <c r="M3" i="1"/>
  <c r="E3" i="1"/>
  <c r="F4" i="1"/>
  <c r="F5" i="1"/>
  <c r="F7" i="1"/>
  <c r="F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E11" i="1"/>
  <c r="E19" i="1"/>
  <c r="D5" i="1"/>
  <c r="D7" i="1"/>
  <c r="E7" i="1" s="1"/>
  <c r="D8" i="1"/>
  <c r="E8" i="1" s="1"/>
  <c r="D9" i="1"/>
  <c r="E9" i="1" s="1"/>
  <c r="D10" i="1"/>
  <c r="D11" i="1"/>
  <c r="D12" i="1"/>
  <c r="D13" i="1"/>
  <c r="D14" i="1"/>
  <c r="E14" i="1" s="1"/>
  <c r="D15" i="1"/>
  <c r="E15" i="1" s="1"/>
  <c r="D16" i="1"/>
  <c r="E16" i="1" s="1"/>
  <c r="D17" i="1"/>
  <c r="E17" i="1" s="1"/>
  <c r="D18" i="1"/>
  <c r="E18" i="1" s="1"/>
  <c r="D19" i="1"/>
  <c r="D20" i="1"/>
  <c r="D21" i="1"/>
  <c r="D22" i="1"/>
  <c r="E22" i="1" s="1"/>
  <c r="D4" i="1"/>
  <c r="V4" i="1" l="1"/>
  <c r="N2" i="1"/>
  <c r="E2" i="1"/>
  <c r="F6" i="1"/>
  <c r="F2" i="1" s="1"/>
  <c r="U4" i="1"/>
  <c r="V9" i="1"/>
  <c r="V2" i="1" s="1"/>
  <c r="U12" i="1"/>
  <c r="V17" i="1"/>
  <c r="U20" i="1"/>
  <c r="U5" i="1"/>
  <c r="U13" i="1"/>
  <c r="U21" i="1"/>
  <c r="U8" i="1"/>
  <c r="U19" i="1"/>
  <c r="U22" i="1"/>
  <c r="M7" i="1"/>
  <c r="M2" i="1" s="1"/>
  <c r="M15" i="1"/>
  <c r="M10" i="1"/>
  <c r="M18" i="1"/>
  <c r="M21" i="1"/>
  <c r="M8" i="1"/>
  <c r="M16" i="1"/>
  <c r="M19" i="1"/>
  <c r="M14" i="1"/>
  <c r="M22" i="1"/>
  <c r="E21" i="1"/>
  <c r="E13" i="1"/>
  <c r="E5" i="1"/>
  <c r="E20" i="1"/>
  <c r="E12" i="1"/>
  <c r="E4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U2" i="1" l="1"/>
  <c r="K2" i="1" l="1"/>
  <c r="O2" i="1" s="1"/>
  <c r="H2" i="1" l="1"/>
  <c r="D3" i="3" s="1"/>
  <c r="X2" i="1"/>
  <c r="W2" i="1" s="1"/>
  <c r="P2" i="1"/>
  <c r="Z2" i="1" l="1"/>
  <c r="D5" i="3"/>
  <c r="D2" i="4"/>
  <c r="D4" i="3"/>
  <c r="D4" i="4"/>
  <c r="D5" i="4"/>
  <c r="D2" i="3"/>
  <c r="D3" i="4"/>
  <c r="D6" i="4"/>
  <c r="D7" i="3"/>
  <c r="D6" i="3"/>
  <c r="D13" i="6"/>
  <c r="Y2" i="1"/>
  <c r="D4" i="5"/>
  <c r="Q2" i="1"/>
  <c r="D2" i="2"/>
  <c r="I2" i="1"/>
  <c r="D8" i="6"/>
  <c r="D15" i="6"/>
  <c r="D11" i="6"/>
  <c r="D4" i="6"/>
  <c r="D3" i="6"/>
  <c r="D12" i="6"/>
  <c r="D10" i="6"/>
  <c r="D5" i="6"/>
  <c r="D6" i="6"/>
  <c r="D7" i="6"/>
  <c r="D14" i="6"/>
  <c r="D2" i="6"/>
  <c r="D9" i="6"/>
  <c r="D16" i="6"/>
  <c r="D3" i="5"/>
  <c r="D6" i="5"/>
  <c r="D15" i="5"/>
  <c r="D14" i="5"/>
  <c r="D5" i="5"/>
  <c r="D8" i="5"/>
  <c r="D7" i="5"/>
  <c r="D11" i="5"/>
  <c r="D12" i="5"/>
  <c r="D10" i="5"/>
  <c r="D9" i="5"/>
  <c r="D13" i="5"/>
  <c r="D2" i="5"/>
  <c r="Z3" i="1" l="1"/>
  <c r="E10" i="6"/>
  <c r="E6" i="6"/>
  <c r="E15" i="6"/>
  <c r="E5" i="6"/>
  <c r="E4" i="6"/>
  <c r="E12" i="6"/>
  <c r="E11" i="6"/>
  <c r="E8" i="6"/>
  <c r="E13" i="6"/>
  <c r="E14" i="6"/>
  <c r="E7" i="6"/>
  <c r="E16" i="6"/>
  <c r="E2" i="6"/>
  <c r="E9" i="6"/>
  <c r="E3" i="6"/>
  <c r="E6" i="5"/>
  <c r="E14" i="5"/>
  <c r="E2" i="5"/>
  <c r="E3" i="5"/>
  <c r="E11" i="5"/>
  <c r="E12" i="5"/>
  <c r="E4" i="5"/>
  <c r="E13" i="5"/>
  <c r="E9" i="5"/>
  <c r="E5" i="5"/>
  <c r="E8" i="5"/>
  <c r="E10" i="5"/>
  <c r="E7" i="5"/>
  <c r="E15" i="5"/>
  <c r="E5" i="4"/>
  <c r="E4" i="3"/>
  <c r="E3" i="4"/>
  <c r="E2" i="4"/>
  <c r="E6" i="3"/>
  <c r="E5" i="3"/>
  <c r="E7" i="3"/>
  <c r="E6" i="4"/>
  <c r="E4" i="4"/>
  <c r="E2" i="2"/>
  <c r="E2" i="3"/>
  <c r="E3" i="3"/>
</calcChain>
</file>

<file path=xl/sharedStrings.xml><?xml version="1.0" encoding="utf-8"?>
<sst xmlns="http://schemas.openxmlformats.org/spreadsheetml/2006/main" count="45" uniqueCount="16">
  <si>
    <t>Weight</t>
    <phoneticPr fontId="1" type="noConversion"/>
  </si>
  <si>
    <t>Mode Shape</t>
    <phoneticPr fontId="1" type="noConversion"/>
  </si>
  <si>
    <r>
      <t xml:space="preserve">PF </t>
    </r>
    <r>
      <rPr>
        <sz val="12"/>
        <color theme="1"/>
        <rFont val="微軟正黑體"/>
        <family val="2"/>
        <charset val="136"/>
      </rPr>
      <t>分子</t>
    </r>
    <phoneticPr fontId="1" type="noConversion"/>
  </si>
  <si>
    <r>
      <t xml:space="preserve">PF </t>
    </r>
    <r>
      <rPr>
        <sz val="12"/>
        <color theme="1"/>
        <rFont val="微軟正黑體"/>
        <family val="2"/>
        <charset val="136"/>
      </rPr>
      <t>分母</t>
    </r>
    <phoneticPr fontId="1" type="noConversion"/>
  </si>
  <si>
    <t>PF</t>
    <phoneticPr fontId="1" type="noConversion"/>
  </si>
  <si>
    <t>Monitored Displ</t>
  </si>
  <si>
    <t>Base Force</t>
  </si>
  <si>
    <t>Sa</t>
    <phoneticPr fontId="1" type="noConversion"/>
  </si>
  <si>
    <t>Sd</t>
    <phoneticPr fontId="1" type="noConversion"/>
  </si>
  <si>
    <t>Weight</t>
    <phoneticPr fontId="1" type="noConversion"/>
  </si>
  <si>
    <t>Mode Shape</t>
    <phoneticPr fontId="1" type="noConversion"/>
  </si>
  <si>
    <t>PF</t>
    <phoneticPr fontId="1" type="noConversion"/>
  </si>
  <si>
    <t>Alpha</t>
    <phoneticPr fontId="1" type="noConversion"/>
  </si>
  <si>
    <t>Normalized</t>
    <phoneticPr fontId="1" type="noConversion"/>
  </si>
  <si>
    <t>Totals</t>
  </si>
  <si>
    <t>AlphaM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</si>
</sst>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sz val="12"/>
      <color rgb="FF9C5700"/>
      <name val="新細明體"/>
      <family val="2"/>
      <charset val="136"/>
      <scheme val="minor"/>
    </font>
    <font>
      <sz val="12"/>
      <color rgb="FF9C57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</borders>
  <cellStyleXfs count="2"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0" borderId="0" xfId="0" applyFont="1">
      <alignment vertical="center"/>
    </xf>
    <xf numFmtId="2" fontId="3" fillId="0" borderId="0" xfId="0" applyNumberFormat="1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8" fillId="3" borderId="0" xfId="1" applyNumberFormat="1" applyFont="1" applyAlignment="1">
      <alignment horizontal="center" vertical="center"/>
    </xf>
    <xf numFmtId="1" fontId="8" fillId="3" borderId="0" xfId="1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</cellXfs>
  <cellStyles count="2">
    <cellStyle name="一般" xfId="0" builtinId="0"/>
    <cellStyle name="中等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"/>
  <sheetViews>
    <sheetView tabSelected="1" workbookViewId="0">
      <selection activeCell="G14" sqref="G14"/>
    </sheetView>
  </sheetViews>
  <sheetFormatPr defaultRowHeight="15.75" x14ac:dyDescent="0.25"/>
  <cols>
    <col min="1" max="1" width="6.5" style="5" bestFit="1" customWidth="1"/>
    <col min="2" max="2" width="11.625" style="8" bestFit="1" customWidth="1"/>
    <col min="3" max="3" width="7.5" style="8" bestFit="1" customWidth="1"/>
    <col min="4" max="4" width="10.625" style="5" bestFit="1" customWidth="1"/>
    <col min="5" max="6" width="8" style="5" customWidth="1"/>
    <col min="7" max="7" width="6.125" style="5" bestFit="1" customWidth="1"/>
    <col min="8" max="8" width="6" style="5" bestFit="1" customWidth="1"/>
    <col min="9" max="9" width="7.75" style="5" bestFit="1" customWidth="1"/>
    <col min="10" max="10" width="11.625" style="8" bestFit="1" customWidth="1"/>
    <col min="11" max="11" width="7.5" style="6" bestFit="1" customWidth="1"/>
    <col min="12" max="12" width="10.625" style="5" bestFit="1" customWidth="1"/>
    <col min="13" max="14" width="8" style="5" customWidth="1"/>
    <col min="15" max="15" width="6.125" style="5" bestFit="1" customWidth="1"/>
    <col min="16" max="16" width="6" style="5" bestFit="1" customWidth="1"/>
    <col min="17" max="17" width="7.75" style="5" bestFit="1" customWidth="1"/>
    <col min="18" max="18" width="11.625" style="8" bestFit="1" customWidth="1"/>
    <col min="19" max="19" width="7.5" style="6" bestFit="1" customWidth="1"/>
    <col min="20" max="20" width="10.625" style="5" bestFit="1" customWidth="1"/>
    <col min="21" max="22" width="8" style="5" customWidth="1"/>
    <col min="23" max="23" width="6.125" style="5" bestFit="1" customWidth="1"/>
    <col min="24" max="24" width="6" style="5" bestFit="1" customWidth="1"/>
    <col min="25" max="25" width="7.75" style="5" bestFit="1" customWidth="1"/>
    <col min="26" max="16384" width="9" style="5"/>
  </cols>
  <sheetData>
    <row r="1" spans="1:26" x14ac:dyDescent="0.25">
      <c r="B1" s="8" t="s">
        <v>10</v>
      </c>
      <c r="C1" s="6" t="s">
        <v>9</v>
      </c>
      <c r="D1" s="5" t="s">
        <v>13</v>
      </c>
      <c r="E1" s="5" t="s">
        <v>2</v>
      </c>
      <c r="F1" s="5" t="s">
        <v>3</v>
      </c>
      <c r="G1" s="5" t="s">
        <v>12</v>
      </c>
      <c r="H1" s="7" t="s">
        <v>11</v>
      </c>
      <c r="I1" s="7" t="s">
        <v>15</v>
      </c>
      <c r="J1" s="8" t="s">
        <v>1</v>
      </c>
      <c r="K1" s="6" t="s">
        <v>0</v>
      </c>
      <c r="L1" s="5" t="s">
        <v>13</v>
      </c>
      <c r="M1" s="5" t="s">
        <v>2</v>
      </c>
      <c r="N1" s="5" t="s">
        <v>3</v>
      </c>
      <c r="O1" s="5" t="s">
        <v>12</v>
      </c>
      <c r="P1" s="7" t="s">
        <v>4</v>
      </c>
      <c r="Q1" s="7" t="s">
        <v>15</v>
      </c>
      <c r="R1" s="8" t="s">
        <v>1</v>
      </c>
      <c r="S1" s="6" t="s">
        <v>0</v>
      </c>
      <c r="T1" s="5" t="s">
        <v>13</v>
      </c>
      <c r="U1" s="5" t="s">
        <v>2</v>
      </c>
      <c r="V1" s="5" t="s">
        <v>3</v>
      </c>
      <c r="W1" s="5" t="s">
        <v>12</v>
      </c>
      <c r="X1" s="7" t="s">
        <v>4</v>
      </c>
      <c r="Y1" s="7" t="s">
        <v>15</v>
      </c>
    </row>
    <row r="2" spans="1:26" x14ac:dyDescent="0.25">
      <c r="A2" s="5" t="s">
        <v>14</v>
      </c>
      <c r="C2" s="6">
        <f>SUM(C3:C22)</f>
        <v>5832</v>
      </c>
      <c r="E2" s="9">
        <f>ABS(SUM(E3:E22))</f>
        <v>3159.8244344168252</v>
      </c>
      <c r="F2" s="9">
        <f>SUM(F3:F22)</f>
        <v>2294.5403711557087</v>
      </c>
      <c r="G2" s="10">
        <f>E2/C2*H2</f>
        <v>0.74612688246922176</v>
      </c>
      <c r="H2" s="11">
        <f>E2/F2</f>
        <v>1.3771056173769967</v>
      </c>
      <c r="I2" s="12">
        <f>G2*C2</f>
        <v>4351.4119785605017</v>
      </c>
      <c r="K2" s="6">
        <f>IF($C2&lt;&gt;"",$C2,"")</f>
        <v>5832</v>
      </c>
      <c r="M2" s="9">
        <f>ABS(SUM(M3:M22))</f>
        <v>1491.9928672610615</v>
      </c>
      <c r="N2" s="9">
        <f>SUM(N3:N22)</f>
        <v>2723.6051139124233</v>
      </c>
      <c r="O2" s="10">
        <f>M2/K2*P2</f>
        <v>0.14014313795285935</v>
      </c>
      <c r="P2" s="11">
        <f>M2/N2</f>
        <v>0.54780072912913325</v>
      </c>
      <c r="Q2" s="12">
        <f>O2*K2</f>
        <v>817.31478054107572</v>
      </c>
      <c r="S2" s="6">
        <f>IF($C2&lt;&gt;"",$C2,"")</f>
        <v>5832</v>
      </c>
      <c r="U2" s="9">
        <f>ABS(SUM(U3:U22))</f>
        <v>685.20055388876062</v>
      </c>
      <c r="V2" s="9">
        <f>SUM(V3:V22)</f>
        <v>2321.4514633821805</v>
      </c>
      <c r="W2" s="10">
        <f>U2/S2*X2</f>
        <v>3.4678338978713787E-2</v>
      </c>
      <c r="X2" s="11">
        <f>U2/V2</f>
        <v>0.29516040490050777</v>
      </c>
      <c r="Y2" s="12">
        <f>W2*S2</f>
        <v>202.24407292385879</v>
      </c>
      <c r="Z2" s="13" t="str">
        <f>CONCATENATE(ROUND(H2,3),", ",ROUND(P2,3),", ",ROUND(X2,3))</f>
        <v>1.377, 0.548, 0.295</v>
      </c>
    </row>
    <row r="3" spans="1:26" x14ac:dyDescent="0.25">
      <c r="B3" s="8">
        <v>65.375</v>
      </c>
      <c r="C3" s="14">
        <v>291.60000000000002</v>
      </c>
      <c r="D3" s="10">
        <v>1</v>
      </c>
      <c r="E3" s="9">
        <f>IF(B3,C3*D3,"")</f>
        <v>291.60000000000002</v>
      </c>
      <c r="F3" s="9">
        <f>IF(B3,C3*D3^2,"")</f>
        <v>291.60000000000002</v>
      </c>
      <c r="J3" s="8">
        <v>-60.005000000000003</v>
      </c>
      <c r="K3" s="6">
        <f t="shared" ref="K3:K22" si="0">IF($C3&lt;&gt;"",$C3,"")</f>
        <v>291.60000000000002</v>
      </c>
      <c r="L3" s="10">
        <v>1</v>
      </c>
      <c r="M3" s="9">
        <f>IF(J3,K3*L3,"")</f>
        <v>291.60000000000002</v>
      </c>
      <c r="N3" s="9">
        <f>IF(J3,K3*L3^2,"")</f>
        <v>291.60000000000002</v>
      </c>
      <c r="R3" s="8">
        <v>64.995000000000005</v>
      </c>
      <c r="S3" s="6">
        <f t="shared" ref="S3:S22" si="1">IF($C3&lt;&gt;"",$C3,"")</f>
        <v>291.60000000000002</v>
      </c>
      <c r="T3" s="10">
        <v>1</v>
      </c>
      <c r="U3" s="9">
        <f>IF(R3,S3*T3,"")</f>
        <v>291.60000000000002</v>
      </c>
      <c r="V3" s="9">
        <f>IF(R3,S3*T3^2,"")</f>
        <v>291.60000000000002</v>
      </c>
      <c r="Z3" s="13" t="str">
        <f>CONCATENATE(ROUND(I2, 0),", ",ROUND(Q2,0),", ",ROUND(Y2,0))</f>
        <v>4351, 817, 202</v>
      </c>
    </row>
    <row r="4" spans="1:26" x14ac:dyDescent="0.25">
      <c r="B4" s="8">
        <v>64.084000000000003</v>
      </c>
      <c r="C4" s="14">
        <v>291.60000000000002</v>
      </c>
      <c r="D4" s="10">
        <f>IF(B4, B4/B$3, "")</f>
        <v>0.98025239005736142</v>
      </c>
      <c r="E4" s="9">
        <f t="shared" ref="E4:E22" si="2">IF(B4,C4*D4,"")</f>
        <v>285.84159694072662</v>
      </c>
      <c r="F4" s="9">
        <f t="shared" ref="F4:F22" si="3">IF(B4,C4*D4^2,"")</f>
        <v>280.19690857896023</v>
      </c>
      <c r="J4" s="8">
        <v>-54.156999999999996</v>
      </c>
      <c r="K4" s="6">
        <f t="shared" si="0"/>
        <v>291.60000000000002</v>
      </c>
      <c r="L4" s="10">
        <f>IF(J4, J4/J$3, "")</f>
        <v>0.90254145487876003</v>
      </c>
      <c r="M4" s="9">
        <f t="shared" ref="M4:M22" si="4">IF(J4,K4*L4,"")</f>
        <v>263.18108824264647</v>
      </c>
      <c r="N4" s="9">
        <f t="shared" ref="N4:N22" si="5">IF(J4,K4*L4^2,"")</f>
        <v>237.53184227909344</v>
      </c>
      <c r="R4" s="8">
        <v>49.371000000000002</v>
      </c>
      <c r="S4" s="6">
        <f>IF($C4&lt;&gt;"",$C4,"")</f>
        <v>291.60000000000002</v>
      </c>
      <c r="T4" s="10">
        <f>IF(R4, R4/R$3, "")</f>
        <v>0.75961227786752827</v>
      </c>
      <c r="U4" s="9">
        <f t="shared" ref="U4:U22" si="6">IF(R4,S4*T4,"")</f>
        <v>221.50294022617126</v>
      </c>
      <c r="V4" s="9">
        <f t="shared" ref="V4:V22" si="7">IF(R4,S4*T4^2,"")</f>
        <v>168.25635297955691</v>
      </c>
    </row>
    <row r="5" spans="1:26" x14ac:dyDescent="0.25">
      <c r="B5" s="8">
        <v>62.316000000000003</v>
      </c>
      <c r="C5" s="14">
        <v>291.59999999999991</v>
      </c>
      <c r="D5" s="10">
        <f t="shared" ref="D5:D22" si="8">IF(B5, B5/B$3, "")</f>
        <v>0.95320841300191206</v>
      </c>
      <c r="E5" s="9">
        <f t="shared" si="2"/>
        <v>277.95557323135745</v>
      </c>
      <c r="F5" s="9">
        <f t="shared" si="3"/>
        <v>264.94959084489903</v>
      </c>
      <c r="J5" s="8">
        <v>-45.238999999999997</v>
      </c>
      <c r="K5" s="6">
        <f t="shared" si="0"/>
        <v>291.59999999999991</v>
      </c>
      <c r="L5" s="10">
        <f t="shared" ref="L5:L22" si="9">IF(J5, J5/J$3, "")</f>
        <v>0.75392050662444787</v>
      </c>
      <c r="M5" s="9">
        <f>IF(J5,K5*L5,"")</f>
        <v>219.84321973168892</v>
      </c>
      <c r="N5" s="9">
        <f t="shared" si="5"/>
        <v>165.74431159806474</v>
      </c>
      <c r="R5" s="8">
        <v>25.582999999999998</v>
      </c>
      <c r="S5" s="6">
        <f t="shared" si="1"/>
        <v>291.59999999999991</v>
      </c>
      <c r="T5" s="10">
        <f t="shared" ref="T5:T22" si="10">IF(R5, R5/R$3, "")</f>
        <v>0.3936148934533425</v>
      </c>
      <c r="U5" s="9">
        <f t="shared" si="6"/>
        <v>114.77810293099463</v>
      </c>
      <c r="V5" s="9">
        <f t="shared" si="7"/>
        <v>45.178370755960231</v>
      </c>
    </row>
    <row r="6" spans="1:26" x14ac:dyDescent="0.25">
      <c r="B6" s="8">
        <v>60.027000000000001</v>
      </c>
      <c r="C6" s="14">
        <v>291.60000000000014</v>
      </c>
      <c r="D6" s="10">
        <f>IF(B6, B6/B$3, "")</f>
        <v>0.91819502868068836</v>
      </c>
      <c r="E6" s="9">
        <f t="shared" si="2"/>
        <v>267.74567036328887</v>
      </c>
      <c r="F6" s="9">
        <f t="shared" si="3"/>
        <v>245.84274347835014</v>
      </c>
      <c r="J6" s="8">
        <v>-33.445</v>
      </c>
      <c r="K6" s="6">
        <f t="shared" si="0"/>
        <v>291.60000000000014</v>
      </c>
      <c r="L6" s="10">
        <f t="shared" si="9"/>
        <v>0.55737021914840423</v>
      </c>
      <c r="M6" s="9">
        <f t="shared" si="4"/>
        <v>162.52915590367476</v>
      </c>
      <c r="N6" s="9">
        <f>IF(J6,K6*L6^2,"")</f>
        <v>90.588911244036353</v>
      </c>
      <c r="R6" s="8">
        <v>-2.9380000000000002</v>
      </c>
      <c r="S6" s="6">
        <f t="shared" si="1"/>
        <v>291.60000000000014</v>
      </c>
      <c r="T6" s="10">
        <f t="shared" si="10"/>
        <v>-4.5203477190553121E-2</v>
      </c>
      <c r="U6" s="9">
        <f>IF(R6,S6*T6,"")</f>
        <v>-13.181333948765296</v>
      </c>
      <c r="V6" s="9">
        <f t="shared" si="7"/>
        <v>0.59584212849407558</v>
      </c>
    </row>
    <row r="7" spans="1:26" x14ac:dyDescent="0.25">
      <c r="B7" s="8">
        <v>57.225999999999999</v>
      </c>
      <c r="C7" s="14">
        <v>291.59999999999991</v>
      </c>
      <c r="D7" s="10">
        <f t="shared" si="8"/>
        <v>0.87534990439770555</v>
      </c>
      <c r="E7" s="9">
        <f t="shared" si="2"/>
        <v>255.25203212237085</v>
      </c>
      <c r="F7" s="9">
        <f t="shared" si="3"/>
        <v>223.43484191563741</v>
      </c>
      <c r="J7" s="8">
        <v>-19.475000000000001</v>
      </c>
      <c r="K7" s="6">
        <f t="shared" si="0"/>
        <v>291.59999999999991</v>
      </c>
      <c r="L7" s="10">
        <f>IF(J7, J7/J$3, "")</f>
        <v>0.32455628697608535</v>
      </c>
      <c r="M7" s="9">
        <f t="shared" si="4"/>
        <v>94.640613282226454</v>
      </c>
      <c r="N7" s="9">
        <f t="shared" si="5"/>
        <v>30.716206044019007</v>
      </c>
      <c r="R7" s="8">
        <v>-30.809000000000001</v>
      </c>
      <c r="S7" s="6">
        <f t="shared" si="1"/>
        <v>291.59999999999991</v>
      </c>
      <c r="T7" s="10">
        <f t="shared" si="10"/>
        <v>-0.47402107854450343</v>
      </c>
      <c r="U7" s="9">
        <f t="shared" si="6"/>
        <v>-138.22454650357716</v>
      </c>
      <c r="V7" s="9">
        <f>IF(R7,S7*T7^2,"")</f>
        <v>65.521348614950512</v>
      </c>
    </row>
    <row r="8" spans="1:26" x14ac:dyDescent="0.25">
      <c r="B8" s="8">
        <v>53.933999999999997</v>
      </c>
      <c r="C8" s="14">
        <v>291.59999999999991</v>
      </c>
      <c r="D8" s="10">
        <f t="shared" si="8"/>
        <v>0.82499426386233266</v>
      </c>
      <c r="E8" s="9">
        <f t="shared" si="2"/>
        <v>240.56832734225614</v>
      </c>
      <c r="F8" s="9">
        <f t="shared" si="3"/>
        <v>198.46749012431727</v>
      </c>
      <c r="J8" s="8">
        <v>-4.234</v>
      </c>
      <c r="K8" s="6">
        <f t="shared" si="0"/>
        <v>291.59999999999991</v>
      </c>
      <c r="L8" s="10">
        <f t="shared" si="9"/>
        <v>7.0560786601116574E-2</v>
      </c>
      <c r="M8" s="9">
        <f t="shared" si="4"/>
        <v>20.575525372885586</v>
      </c>
      <c r="N8" s="9">
        <f t="shared" si="5"/>
        <v>1.4518252550420394</v>
      </c>
      <c r="O8" s="8"/>
      <c r="R8" s="8">
        <v>-52.555999999999997</v>
      </c>
      <c r="S8" s="6">
        <f t="shared" si="1"/>
        <v>291.59999999999991</v>
      </c>
      <c r="T8" s="10">
        <f t="shared" si="10"/>
        <v>-0.80861604738826054</v>
      </c>
      <c r="U8" s="9">
        <f t="shared" si="6"/>
        <v>-235.79243941841671</v>
      </c>
      <c r="V8" s="9">
        <f t="shared" si="7"/>
        <v>190.665550366556</v>
      </c>
      <c r="W8" s="8"/>
    </row>
    <row r="9" spans="1:26" x14ac:dyDescent="0.25">
      <c r="B9" s="8">
        <v>50.179000000000002</v>
      </c>
      <c r="C9" s="14">
        <v>291.60000000000014</v>
      </c>
      <c r="D9" s="10">
        <f t="shared" si="8"/>
        <v>0.76755640535372849</v>
      </c>
      <c r="E9" s="9">
        <f t="shared" si="2"/>
        <v>223.81944780114733</v>
      </c>
      <c r="F9" s="9">
        <f>IF(B9,C9*D9^2,"")</f>
        <v>171.79405080250513</v>
      </c>
      <c r="J9" s="8">
        <v>11.260999999999999</v>
      </c>
      <c r="K9" s="6">
        <f t="shared" si="0"/>
        <v>291.60000000000014</v>
      </c>
      <c r="L9" s="10">
        <f t="shared" si="9"/>
        <v>-0.1876676943588034</v>
      </c>
      <c r="M9" s="9">
        <f t="shared" si="4"/>
        <v>-54.723899675027099</v>
      </c>
      <c r="N9" s="9">
        <f t="shared" si="5"/>
        <v>10.269908078334806</v>
      </c>
      <c r="R9" s="8">
        <v>-63.832000000000001</v>
      </c>
      <c r="S9" s="6">
        <f t="shared" si="1"/>
        <v>291.60000000000014</v>
      </c>
      <c r="T9" s="10">
        <f t="shared" si="10"/>
        <v>-0.9821063158704515</v>
      </c>
      <c r="U9" s="9">
        <f t="shared" si="6"/>
        <v>-286.38220170782381</v>
      </c>
      <c r="V9" s="9">
        <f t="shared" si="7"/>
        <v>281.25776905013936</v>
      </c>
    </row>
    <row r="10" spans="1:26" x14ac:dyDescent="0.25">
      <c r="B10" s="8">
        <v>46.000999999999998</v>
      </c>
      <c r="C10" s="14">
        <v>291.60000000000014</v>
      </c>
      <c r="D10" s="10">
        <f t="shared" si="8"/>
        <v>0.70364818355640535</v>
      </c>
      <c r="E10" s="9">
        <f>IF(B10,C10*D10,"")</f>
        <v>205.18381032504789</v>
      </c>
      <c r="F10" s="9">
        <f t="shared" si="3"/>
        <v>144.37721543040198</v>
      </c>
      <c r="J10" s="8">
        <v>25.957000000000001</v>
      </c>
      <c r="K10" s="6">
        <f t="shared" si="0"/>
        <v>291.60000000000014</v>
      </c>
      <c r="L10" s="10">
        <f t="shared" si="9"/>
        <v>-0.43258061828180983</v>
      </c>
      <c r="M10" s="9">
        <f t="shared" si="4"/>
        <v>-126.1405082909758</v>
      </c>
      <c r="N10" s="9">
        <f t="shared" si="5"/>
        <v>54.565939066892071</v>
      </c>
      <c r="R10" s="8">
        <v>-62.347999999999999</v>
      </c>
      <c r="S10" s="6">
        <f t="shared" si="1"/>
        <v>291.60000000000014</v>
      </c>
      <c r="T10" s="10">
        <f t="shared" si="10"/>
        <v>-0.95927379029156079</v>
      </c>
      <c r="U10" s="9">
        <f t="shared" si="6"/>
        <v>-279.72423724901927</v>
      </c>
      <c r="V10" s="9">
        <f t="shared" si="7"/>
        <v>268.33212930228251</v>
      </c>
    </row>
    <row r="11" spans="1:26" x14ac:dyDescent="0.25">
      <c r="B11" s="8">
        <v>41.459000000000003</v>
      </c>
      <c r="C11" s="14">
        <v>291.59999999999991</v>
      </c>
      <c r="D11" s="10">
        <f t="shared" si="8"/>
        <v>0.63417208413001913</v>
      </c>
      <c r="E11" s="9">
        <f t="shared" si="2"/>
        <v>184.92457973231353</v>
      </c>
      <c r="F11" s="9">
        <f t="shared" si="3"/>
        <v>117.27400613570917</v>
      </c>
      <c r="J11" s="8">
        <v>38.83</v>
      </c>
      <c r="K11" s="6">
        <f t="shared" si="0"/>
        <v>291.59999999999991</v>
      </c>
      <c r="L11" s="10">
        <f t="shared" si="9"/>
        <v>-0.6471127406049495</v>
      </c>
      <c r="M11" s="9">
        <f t="shared" si="4"/>
        <v>-188.69807516040322</v>
      </c>
      <c r="N11" s="9">
        <f t="shared" si="5"/>
        <v>122.10892856392726</v>
      </c>
      <c r="R11" s="8">
        <v>-48.442999999999998</v>
      </c>
      <c r="S11" s="6">
        <f t="shared" si="1"/>
        <v>291.59999999999991</v>
      </c>
      <c r="T11" s="10">
        <f t="shared" si="10"/>
        <v>-0.74533425648126772</v>
      </c>
      <c r="U11" s="9">
        <f t="shared" si="6"/>
        <v>-217.3394691899376</v>
      </c>
      <c r="V11" s="9">
        <f t="shared" si="7"/>
        <v>161.99055167271553</v>
      </c>
    </row>
    <row r="12" spans="1:26" x14ac:dyDescent="0.25">
      <c r="B12" s="8">
        <v>36.701999999999998</v>
      </c>
      <c r="C12" s="14">
        <v>291.59999999999991</v>
      </c>
      <c r="D12" s="10">
        <f t="shared" si="8"/>
        <v>0.56140726577437861</v>
      </c>
      <c r="E12" s="9">
        <f t="shared" si="2"/>
        <v>163.70635869980876</v>
      </c>
      <c r="F12" s="9">
        <f t="shared" si="3"/>
        <v>91.905939227539292</v>
      </c>
      <c r="J12" s="8">
        <v>48.875999999999998</v>
      </c>
      <c r="K12" s="6">
        <f t="shared" si="0"/>
        <v>291.59999999999991</v>
      </c>
      <c r="L12" s="10">
        <f t="shared" si="9"/>
        <v>-0.81453212232313965</v>
      </c>
      <c r="M12" s="9">
        <f t="shared" si="4"/>
        <v>-237.51756686942744</v>
      </c>
      <c r="N12" s="9">
        <f t="shared" si="5"/>
        <v>193.46568783118298</v>
      </c>
      <c r="R12" s="8">
        <v>-25.433</v>
      </c>
      <c r="S12" s="6">
        <f t="shared" si="1"/>
        <v>291.59999999999991</v>
      </c>
      <c r="T12" s="10">
        <f>IF(R12, R12/R$3, "")</f>
        <v>-0.39130702361720127</v>
      </c>
      <c r="U12" s="9">
        <f t="shared" si="6"/>
        <v>-114.10512808677585</v>
      </c>
      <c r="V12" s="9">
        <f t="shared" si="7"/>
        <v>44.650138051095773</v>
      </c>
    </row>
    <row r="13" spans="1:26" x14ac:dyDescent="0.25">
      <c r="B13" s="8">
        <v>32.287999999999997</v>
      </c>
      <c r="C13" s="14">
        <v>291.59999999999991</v>
      </c>
      <c r="D13" s="10">
        <f t="shared" si="8"/>
        <v>0.49388910133843206</v>
      </c>
      <c r="E13" s="9">
        <f t="shared" si="2"/>
        <v>144.01806195028675</v>
      </c>
      <c r="F13" s="9">
        <f t="shared" si="3"/>
        <v>71.128951193129751</v>
      </c>
      <c r="J13" s="8">
        <v>54.845999999999997</v>
      </c>
      <c r="K13" s="6">
        <f t="shared" si="0"/>
        <v>291.59999999999991</v>
      </c>
      <c r="L13" s="10">
        <f t="shared" si="9"/>
        <v>-0.91402383134738763</v>
      </c>
      <c r="M13" s="9">
        <f t="shared" si="4"/>
        <v>-266.52934922089815</v>
      </c>
      <c r="N13" s="9">
        <f t="shared" si="5"/>
        <v>243.61417694141119</v>
      </c>
      <c r="R13" s="8">
        <v>-1.0289999999999999</v>
      </c>
      <c r="S13" s="6">
        <f t="shared" si="1"/>
        <v>291.59999999999991</v>
      </c>
      <c r="T13" s="10">
        <f t="shared" si="10"/>
        <v>-1.5831987075928915E-2</v>
      </c>
      <c r="U13" s="9">
        <f t="shared" si="6"/>
        <v>-4.6166074313408698</v>
      </c>
      <c r="V13" s="9">
        <f t="shared" si="7"/>
        <v>7.3090069187626033E-2</v>
      </c>
    </row>
    <row r="14" spans="1:26" x14ac:dyDescent="0.25">
      <c r="B14" s="8">
        <v>28.99</v>
      </c>
      <c r="C14" s="14">
        <v>291.59999999999991</v>
      </c>
      <c r="D14" s="10">
        <f t="shared" si="8"/>
        <v>0.44344168260038236</v>
      </c>
      <c r="E14" s="9">
        <f t="shared" si="2"/>
        <v>129.30759464627147</v>
      </c>
      <c r="F14" s="9">
        <f t="shared" si="3"/>
        <v>57.340377342950809</v>
      </c>
      <c r="J14" s="8">
        <v>56.595999999999997</v>
      </c>
      <c r="K14" s="6">
        <f t="shared" si="0"/>
        <v>291.59999999999991</v>
      </c>
      <c r="L14" s="10">
        <f t="shared" si="9"/>
        <v>-0.94318806766102814</v>
      </c>
      <c r="M14" s="9">
        <f t="shared" si="4"/>
        <v>-275.03364052995573</v>
      </c>
      <c r="N14" s="9">
        <f t="shared" si="5"/>
        <v>259.40844795322676</v>
      </c>
      <c r="R14" s="8">
        <v>15.772</v>
      </c>
      <c r="S14" s="6">
        <f t="shared" si="1"/>
        <v>291.59999999999991</v>
      </c>
      <c r="T14" s="10">
        <f t="shared" si="10"/>
        <v>0.24266482037079773</v>
      </c>
      <c r="U14" s="9">
        <f t="shared" si="6"/>
        <v>70.761061620124593</v>
      </c>
      <c r="V14" s="9">
        <f t="shared" si="7"/>
        <v>17.171220307294483</v>
      </c>
    </row>
    <row r="15" spans="1:26" x14ac:dyDescent="0.25">
      <c r="B15" s="8">
        <v>25.687000000000001</v>
      </c>
      <c r="C15" s="14">
        <v>291.60000000000036</v>
      </c>
      <c r="D15" s="10">
        <f t="shared" si="8"/>
        <v>0.39291778202676864</v>
      </c>
      <c r="E15" s="9">
        <f t="shared" si="2"/>
        <v>114.57482523900588</v>
      </c>
      <c r="F15" s="9">
        <f t="shared" si="3"/>
        <v>45.018486209014824</v>
      </c>
      <c r="J15" s="8">
        <v>56.301000000000002</v>
      </c>
      <c r="K15" s="6">
        <f t="shared" si="0"/>
        <v>291.60000000000036</v>
      </c>
      <c r="L15" s="10">
        <f t="shared" si="9"/>
        <v>-0.93827181068244314</v>
      </c>
      <c r="M15" s="9">
        <f t="shared" si="4"/>
        <v>-273.60005999500078</v>
      </c>
      <c r="N15" s="9">
        <f t="shared" si="5"/>
        <v>256.71122369433442</v>
      </c>
      <c r="R15" s="8">
        <v>30.297999999999998</v>
      </c>
      <c r="S15" s="6">
        <f t="shared" si="1"/>
        <v>291.60000000000036</v>
      </c>
      <c r="T15" s="10">
        <f t="shared" si="10"/>
        <v>0.46615893530271552</v>
      </c>
      <c r="U15" s="9">
        <f t="shared" si="6"/>
        <v>135.93194553427202</v>
      </c>
      <c r="V15" s="9">
        <f t="shared" si="7"/>
        <v>63.365891003882957</v>
      </c>
    </row>
    <row r="16" spans="1:26" x14ac:dyDescent="0.25">
      <c r="B16" s="8">
        <v>22.321999999999999</v>
      </c>
      <c r="C16" s="14">
        <v>291.59999999999991</v>
      </c>
      <c r="D16" s="10">
        <f t="shared" si="8"/>
        <v>0.34144550669216062</v>
      </c>
      <c r="E16" s="9">
        <f t="shared" si="2"/>
        <v>99.565509751434007</v>
      </c>
      <c r="F16" s="9">
        <f t="shared" si="3"/>
        <v>33.996195926141638</v>
      </c>
      <c r="J16" s="8">
        <v>53.908999999999999</v>
      </c>
      <c r="K16" s="6">
        <f t="shared" si="0"/>
        <v>291.59999999999991</v>
      </c>
      <c r="L16" s="10">
        <f t="shared" si="9"/>
        <v>-0.89840846596116986</v>
      </c>
      <c r="M16" s="9">
        <f t="shared" si="4"/>
        <v>-261.97590867427704</v>
      </c>
      <c r="N16" s="9">
        <f t="shared" si="5"/>
        <v>235.36137423084077</v>
      </c>
      <c r="R16" s="8">
        <v>41.390999999999998</v>
      </c>
      <c r="S16" s="6">
        <f t="shared" si="1"/>
        <v>291.59999999999991</v>
      </c>
      <c r="T16" s="10">
        <f t="shared" si="10"/>
        <v>0.63683360258481414</v>
      </c>
      <c r="U16" s="9">
        <f t="shared" si="6"/>
        <v>185.70067851373176</v>
      </c>
      <c r="V16" s="9">
        <f t="shared" si="7"/>
        <v>118.26043210034418</v>
      </c>
    </row>
    <row r="17" spans="2:22" x14ac:dyDescent="0.25">
      <c r="B17" s="8">
        <v>18.895</v>
      </c>
      <c r="C17" s="14">
        <v>291.59999999999991</v>
      </c>
      <c r="D17" s="10">
        <f t="shared" si="8"/>
        <v>0.2890248565965583</v>
      </c>
      <c r="E17" s="9">
        <f t="shared" si="2"/>
        <v>84.279648183556375</v>
      </c>
      <c r="F17" s="9">
        <f t="shared" si="3"/>
        <v>24.358913230260764</v>
      </c>
      <c r="J17" s="8">
        <v>49.488</v>
      </c>
      <c r="K17" s="6">
        <f t="shared" si="0"/>
        <v>291.59999999999991</v>
      </c>
      <c r="L17" s="10">
        <f t="shared" si="9"/>
        <v>-0.82473127239396715</v>
      </c>
      <c r="M17" s="9">
        <f t="shared" si="4"/>
        <v>-240.49163903008073</v>
      </c>
      <c r="N17" s="9">
        <f t="shared" si="5"/>
        <v>198.34097545738913</v>
      </c>
      <c r="R17" s="8">
        <v>47.942</v>
      </c>
      <c r="S17" s="6">
        <f t="shared" si="1"/>
        <v>291.59999999999991</v>
      </c>
      <c r="T17" s="10">
        <f t="shared" si="10"/>
        <v>0.737625971228556</v>
      </c>
      <c r="U17" s="9">
        <f t="shared" si="6"/>
        <v>215.09173321024687</v>
      </c>
      <c r="V17" s="9">
        <f t="shared" si="7"/>
        <v>158.6572486124418</v>
      </c>
    </row>
    <row r="18" spans="2:22" x14ac:dyDescent="0.25">
      <c r="B18" s="8">
        <v>15.422000000000001</v>
      </c>
      <c r="C18" s="14">
        <v>291.60000000000036</v>
      </c>
      <c r="D18" s="10">
        <f t="shared" si="8"/>
        <v>0.23590057361376673</v>
      </c>
      <c r="E18" s="9">
        <f t="shared" si="2"/>
        <v>68.788607265774459</v>
      </c>
      <c r="F18" s="9">
        <f t="shared" si="3"/>
        <v>16.22727191208832</v>
      </c>
      <c r="J18" s="8">
        <v>43.197000000000003</v>
      </c>
      <c r="K18" s="6">
        <f t="shared" si="0"/>
        <v>291.60000000000036</v>
      </c>
      <c r="L18" s="10">
        <f t="shared" si="9"/>
        <v>-0.71989000916590284</v>
      </c>
      <c r="M18" s="9">
        <f t="shared" si="4"/>
        <v>-209.91992667277754</v>
      </c>
      <c r="N18" s="9">
        <f t="shared" si="5"/>
        <v>151.11925793657147</v>
      </c>
      <c r="R18" s="8">
        <v>49.256</v>
      </c>
      <c r="S18" s="6">
        <f t="shared" si="1"/>
        <v>291.60000000000036</v>
      </c>
      <c r="T18" s="10">
        <f t="shared" si="10"/>
        <v>0.75784291099315326</v>
      </c>
      <c r="U18" s="9">
        <f t="shared" si="6"/>
        <v>220.98699284560377</v>
      </c>
      <c r="V18" s="9">
        <f t="shared" si="7"/>
        <v>167.47342594973549</v>
      </c>
    </row>
    <row r="19" spans="2:22" x14ac:dyDescent="0.25">
      <c r="B19" s="8">
        <v>11.927</v>
      </c>
      <c r="C19" s="14">
        <v>291.59999999999945</v>
      </c>
      <c r="D19" s="10">
        <f t="shared" si="8"/>
        <v>0.18243977055449331</v>
      </c>
      <c r="E19" s="9">
        <f t="shared" si="2"/>
        <v>53.19943709369015</v>
      </c>
      <c r="F19" s="9">
        <f t="shared" si="3"/>
        <v>9.7056930970010313</v>
      </c>
      <c r="J19" s="8">
        <v>35.286999999999999</v>
      </c>
      <c r="K19" s="6">
        <f t="shared" si="0"/>
        <v>291.59999999999945</v>
      </c>
      <c r="L19" s="10">
        <f t="shared" si="9"/>
        <v>-0.58806766102824759</v>
      </c>
      <c r="M19" s="9">
        <f t="shared" si="4"/>
        <v>-171.48052995583669</v>
      </c>
      <c r="N19" s="9">
        <f t="shared" si="5"/>
        <v>100.84215416301322</v>
      </c>
      <c r="R19" s="8">
        <v>45.206000000000003</v>
      </c>
      <c r="S19" s="6">
        <f t="shared" si="1"/>
        <v>291.59999999999945</v>
      </c>
      <c r="T19" s="10">
        <f t="shared" si="10"/>
        <v>0.69553042541733978</v>
      </c>
      <c r="U19" s="9">
        <f t="shared" si="6"/>
        <v>202.81667205169589</v>
      </c>
      <c r="V19" s="9">
        <f t="shared" si="7"/>
        <v>141.06516619384513</v>
      </c>
    </row>
    <row r="20" spans="2:22" x14ac:dyDescent="0.25">
      <c r="B20" s="8">
        <v>8.452</v>
      </c>
      <c r="C20" s="14">
        <v>291.60000000000036</v>
      </c>
      <c r="D20" s="10">
        <f t="shared" si="8"/>
        <v>0.1292848948374761</v>
      </c>
      <c r="E20" s="9">
        <f t="shared" si="2"/>
        <v>37.699475334608074</v>
      </c>
      <c r="F20" s="9">
        <f t="shared" si="3"/>
        <v>4.8739727040628296</v>
      </c>
      <c r="J20" s="8">
        <v>26.111999999999998</v>
      </c>
      <c r="K20" s="6">
        <f t="shared" si="0"/>
        <v>291.60000000000036</v>
      </c>
      <c r="L20" s="10">
        <f t="shared" si="9"/>
        <v>-0.4351637363553037</v>
      </c>
      <c r="M20" s="9">
        <f t="shared" si="4"/>
        <v>-126.89374552120671</v>
      </c>
      <c r="N20" s="9">
        <f t="shared" si="5"/>
        <v>55.2195564211274</v>
      </c>
      <c r="R20" s="8">
        <v>36.31</v>
      </c>
      <c r="S20" s="6">
        <f t="shared" si="1"/>
        <v>291.60000000000036</v>
      </c>
      <c r="T20" s="10">
        <f t="shared" si="10"/>
        <v>0.55865835833525657</v>
      </c>
      <c r="U20" s="9">
        <f t="shared" si="6"/>
        <v>162.90477729056101</v>
      </c>
      <c r="V20" s="9">
        <f t="shared" si="7"/>
        <v>91.008115446115411</v>
      </c>
    </row>
    <row r="21" spans="2:22" x14ac:dyDescent="0.25">
      <c r="B21" s="8">
        <v>5.0819999999999999</v>
      </c>
      <c r="C21" s="14">
        <v>291.59999999999945</v>
      </c>
      <c r="D21" s="10">
        <f t="shared" si="8"/>
        <v>7.7736137667304014E-2</v>
      </c>
      <c r="E21" s="9">
        <f t="shared" si="2"/>
        <v>22.66785774378581</v>
      </c>
      <c r="F21" s="9">
        <f t="shared" si="3"/>
        <v>1.7621117101937969</v>
      </c>
      <c r="J21" s="8">
        <v>16.225000000000001</v>
      </c>
      <c r="K21" s="6">
        <f t="shared" si="0"/>
        <v>291.59999999999945</v>
      </c>
      <c r="L21" s="10">
        <f t="shared" si="9"/>
        <v>-0.27039413382218147</v>
      </c>
      <c r="M21" s="9">
        <f t="shared" si="4"/>
        <v>-78.846929422547973</v>
      </c>
      <c r="N21" s="9">
        <f t="shared" si="5"/>
        <v>21.319747185748533</v>
      </c>
      <c r="R21" s="8">
        <v>23.832999999999998</v>
      </c>
      <c r="S21" s="6">
        <f t="shared" si="1"/>
        <v>291.59999999999945</v>
      </c>
      <c r="T21" s="10">
        <f t="shared" si="10"/>
        <v>0.36668974536502802</v>
      </c>
      <c r="U21" s="9">
        <f t="shared" si="6"/>
        <v>106.92672974844197</v>
      </c>
      <c r="V21" s="9">
        <f t="shared" si="7"/>
        <v>39.208935304171348</v>
      </c>
    </row>
    <row r="22" spans="2:22" x14ac:dyDescent="0.25">
      <c r="B22" s="8">
        <v>2.0459999999999998</v>
      </c>
      <c r="C22" s="14">
        <v>291.60000000000036</v>
      </c>
      <c r="D22" s="10">
        <f t="shared" si="8"/>
        <v>3.1296367112810704E-2</v>
      </c>
      <c r="E22" s="9">
        <f t="shared" si="2"/>
        <v>9.1260206500956134</v>
      </c>
      <c r="F22" s="9">
        <f t="shared" si="3"/>
        <v>0.2856112925444837</v>
      </c>
      <c r="J22" s="8">
        <v>6.69</v>
      </c>
      <c r="K22" s="6">
        <f t="shared" si="0"/>
        <v>291.60000000000036</v>
      </c>
      <c r="L22" s="10">
        <f t="shared" si="9"/>
        <v>-0.11149070910757437</v>
      </c>
      <c r="M22" s="9">
        <f t="shared" si="4"/>
        <v>-32.51069077576873</v>
      </c>
      <c r="N22" s="9">
        <f t="shared" si="5"/>
        <v>3.6246399681675325</v>
      </c>
      <c r="R22" s="8">
        <v>10.156000000000001</v>
      </c>
      <c r="S22" s="6">
        <f t="shared" si="1"/>
        <v>291.60000000000036</v>
      </c>
      <c r="T22" s="10">
        <f t="shared" si="10"/>
        <v>0.15625817370566966</v>
      </c>
      <c r="U22" s="9">
        <f t="shared" si="6"/>
        <v>45.564883452573333</v>
      </c>
      <c r="V22" s="9">
        <f t="shared" si="7"/>
        <v>7.1198854734107968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7"/>
  <sheetViews>
    <sheetView workbookViewId="0">
      <selection activeCell="D2" sqref="D2:E7"/>
    </sheetView>
  </sheetViews>
  <sheetFormatPr defaultRowHeight="16.5" x14ac:dyDescent="0.25"/>
  <cols>
    <col min="2" max="2" width="16" bestFit="1" customWidth="1"/>
    <col min="3" max="3" width="10.5" bestFit="1" customWidth="1"/>
  </cols>
  <sheetData>
    <row r="1" spans="2:5" x14ac:dyDescent="0.25">
      <c r="B1" s="3" t="s">
        <v>5</v>
      </c>
      <c r="C1" s="3" t="s">
        <v>6</v>
      </c>
      <c r="D1" s="1" t="s">
        <v>7</v>
      </c>
      <c r="E1" s="1" t="s">
        <v>8</v>
      </c>
    </row>
    <row r="2" spans="2:5" x14ac:dyDescent="0.25">
      <c r="D2" s="2">
        <f>B2/總表!H$2</f>
        <v>0</v>
      </c>
      <c r="E2" s="2">
        <f>C2/總表!I$2</f>
        <v>0</v>
      </c>
    </row>
    <row r="3" spans="2:5" x14ac:dyDescent="0.25">
      <c r="D3" s="2"/>
      <c r="E3" s="2"/>
    </row>
    <row r="4" spans="2:5" x14ac:dyDescent="0.25">
      <c r="D4" s="2"/>
      <c r="E4" s="2"/>
    </row>
    <row r="5" spans="2:5" x14ac:dyDescent="0.25">
      <c r="D5" s="2"/>
      <c r="E5" s="2"/>
    </row>
    <row r="6" spans="2:5" x14ac:dyDescent="0.25">
      <c r="D6" s="2"/>
      <c r="E6" s="2"/>
    </row>
    <row r="7" spans="2:5" x14ac:dyDescent="0.25">
      <c r="D7" s="2"/>
      <c r="E7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7"/>
  <sheetViews>
    <sheetView workbookViewId="0">
      <selection activeCell="D2" sqref="D2:E7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16384" width="9" style="1"/>
  </cols>
  <sheetData>
    <row r="1" spans="2:5" x14ac:dyDescent="0.25">
      <c r="B1" s="3" t="s">
        <v>5</v>
      </c>
      <c r="C1" s="3" t="s">
        <v>6</v>
      </c>
      <c r="D1" s="1" t="s">
        <v>7</v>
      </c>
      <c r="E1" s="1" t="s">
        <v>8</v>
      </c>
    </row>
    <row r="2" spans="2:5" x14ac:dyDescent="0.25">
      <c r="B2" s="4">
        <v>0</v>
      </c>
      <c r="C2" s="4">
        <v>0</v>
      </c>
      <c r="D2" s="2">
        <f>B2/總表!H$2</f>
        <v>0</v>
      </c>
      <c r="E2" s="2">
        <f>C2/總表!I$2</f>
        <v>0</v>
      </c>
    </row>
    <row r="3" spans="2:5" x14ac:dyDescent="0.25">
      <c r="B3" s="4">
        <v>39.511000000000003</v>
      </c>
      <c r="C3" s="4">
        <v>213.73699999999999</v>
      </c>
      <c r="D3" s="2">
        <f>B3/總表!H$2</f>
        <v>28.691336017681397</v>
      </c>
      <c r="E3" s="2">
        <f>C3/總表!I$2</f>
        <v>4.9118998856712878E-2</v>
      </c>
    </row>
    <row r="4" spans="2:5" x14ac:dyDescent="0.25">
      <c r="B4" s="4">
        <v>119.04900000000001</v>
      </c>
      <c r="C4" s="4">
        <v>413.07940000000002</v>
      </c>
      <c r="D4" s="2">
        <f>B4/總表!H$2</f>
        <v>86.448706982079742</v>
      </c>
      <c r="E4" s="2">
        <f>C4/總表!I$2</f>
        <v>9.4929968027677197E-2</v>
      </c>
    </row>
    <row r="5" spans="2:5" x14ac:dyDescent="0.25">
      <c r="B5" s="4">
        <v>129.84</v>
      </c>
      <c r="C5" s="4">
        <v>423.89659999999998</v>
      </c>
      <c r="D5" s="2">
        <f>B5/總表!H$2</f>
        <v>94.284707259642957</v>
      </c>
      <c r="E5" s="2">
        <f>C5/總表!I$2</f>
        <v>9.7415873764320052E-2</v>
      </c>
    </row>
    <row r="6" spans="2:5" x14ac:dyDescent="0.25">
      <c r="B6" s="4">
        <v>202.41</v>
      </c>
      <c r="C6" s="4">
        <v>452.38130000000001</v>
      </c>
      <c r="D6" s="2">
        <f>B6/總表!H$2</f>
        <v>146.98219036063099</v>
      </c>
      <c r="E6" s="2">
        <f>C6/總表!I$2</f>
        <v>0.10396195584993841</v>
      </c>
    </row>
    <row r="7" spans="2:5" x14ac:dyDescent="0.25">
      <c r="B7" s="4">
        <v>123.182</v>
      </c>
      <c r="C7" s="4">
        <v>4.4435000000000002</v>
      </c>
      <c r="D7" s="2">
        <f>B7/總表!H$2</f>
        <v>89.449929217940067</v>
      </c>
      <c r="E7" s="2">
        <f>C7/總表!I$2</f>
        <v>1.02116279081209E-3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7"/>
  <sheetViews>
    <sheetView workbookViewId="0">
      <selection activeCell="D2" sqref="D2:E5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3" t="s">
        <v>5</v>
      </c>
      <c r="C1" s="3" t="s">
        <v>6</v>
      </c>
      <c r="D1" s="1" t="s">
        <v>7</v>
      </c>
      <c r="E1" s="1" t="s">
        <v>8</v>
      </c>
    </row>
    <row r="2" spans="2:5" x14ac:dyDescent="0.25">
      <c r="B2" s="4">
        <v>39.284999999999997</v>
      </c>
      <c r="C2" s="4">
        <v>213.6182</v>
      </c>
      <c r="D2" s="2">
        <f>B2/總表!H$2</f>
        <v>28.527223696049546</v>
      </c>
      <c r="E2" s="2">
        <f>C2/總表!I$2</f>
        <v>4.9091697373749341E-2</v>
      </c>
    </row>
    <row r="3" spans="2:5" x14ac:dyDescent="0.25">
      <c r="B3" s="4">
        <v>117.66</v>
      </c>
      <c r="C3" s="4">
        <v>412.88130000000001</v>
      </c>
      <c r="D3" s="2">
        <f>B3/總表!H$2</f>
        <v>85.440069748687534</v>
      </c>
      <c r="E3" s="2">
        <f>C3/總表!I$2</f>
        <v>9.4884442575025041E-2</v>
      </c>
    </row>
    <row r="4" spans="2:5" x14ac:dyDescent="0.25">
      <c r="B4" s="4">
        <v>128.46799999999999</v>
      </c>
      <c r="C4" s="4">
        <v>423.74610000000001</v>
      </c>
      <c r="D4" s="2">
        <f>B4/總表!H$2</f>
        <v>93.288414758408877</v>
      </c>
      <c r="E4" s="2">
        <f>C4/總表!I$2</f>
        <v>9.7381287289690324E-2</v>
      </c>
    </row>
    <row r="5" spans="2:5" x14ac:dyDescent="0.25">
      <c r="B5" s="4">
        <v>200.071</v>
      </c>
      <c r="C5" s="4">
        <v>452.75240000000002</v>
      </c>
      <c r="D5" s="2">
        <f>B5/總表!H$2</f>
        <v>145.28370044781289</v>
      </c>
      <c r="E5" s="2">
        <f>C5/總表!I$2</f>
        <v>0.10404723851263006</v>
      </c>
    </row>
    <row r="6" spans="2:5" x14ac:dyDescent="0.25">
      <c r="B6" s="4">
        <v>121.36799999999999</v>
      </c>
      <c r="C6" s="4">
        <v>6.1017999999999999</v>
      </c>
      <c r="D6" s="2">
        <f>B6/總表!H$2</f>
        <v>88.132673680594152</v>
      </c>
      <c r="E6" s="2">
        <f>C6/總表!I$2</f>
        <v>1.4022574810345922E-3</v>
      </c>
    </row>
    <row r="7" spans="2:5" x14ac:dyDescent="0.25">
      <c r="D7" s="2"/>
      <c r="E7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E19"/>
  <sheetViews>
    <sheetView workbookViewId="0">
      <selection activeCell="D2" sqref="D2:E14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3" t="s">
        <v>5</v>
      </c>
      <c r="C1" s="3" t="s">
        <v>6</v>
      </c>
      <c r="D1" s="1" t="s">
        <v>7</v>
      </c>
      <c r="E1" s="1" t="s">
        <v>8</v>
      </c>
    </row>
    <row r="2" spans="2:5" x14ac:dyDescent="0.25">
      <c r="B2" s="4">
        <v>0</v>
      </c>
      <c r="C2" s="4">
        <v>0</v>
      </c>
      <c r="D2" s="2">
        <f>B2/總表!P$2</f>
        <v>0</v>
      </c>
      <c r="E2" s="2">
        <f>C2/總表!Q$2</f>
        <v>0</v>
      </c>
    </row>
    <row r="3" spans="2:5" x14ac:dyDescent="0.25">
      <c r="B3" s="4">
        <v>8.7080000000000002</v>
      </c>
      <c r="C3" s="4">
        <v>224.50409999999999</v>
      </c>
      <c r="D3" s="2">
        <f>B3/總表!P$2</f>
        <v>15.896291364641941</v>
      </c>
      <c r="E3" s="2">
        <f>C3/總表!Q$2</f>
        <v>0.27468498716170853</v>
      </c>
    </row>
    <row r="4" spans="2:5" x14ac:dyDescent="0.25">
      <c r="B4" s="4">
        <v>9.1449999999999996</v>
      </c>
      <c r="C4" s="4">
        <v>234.00239999999999</v>
      </c>
      <c r="D4" s="2">
        <f>B4/總表!P$2</f>
        <v>16.694026702991565</v>
      </c>
      <c r="E4" s="2">
        <f>C4/總表!Q$2</f>
        <v>0.28630633578544434</v>
      </c>
    </row>
    <row r="5" spans="2:5" x14ac:dyDescent="0.25">
      <c r="B5" s="4">
        <v>10.205</v>
      </c>
      <c r="C5" s="4">
        <v>249.1635</v>
      </c>
      <c r="D5" s="2">
        <f>B5/總表!P$2</f>
        <v>18.629036905853354</v>
      </c>
      <c r="E5" s="2">
        <f>C5/總表!Q$2</f>
        <v>0.30485622667321605</v>
      </c>
    </row>
    <row r="6" spans="2:5" x14ac:dyDescent="0.25">
      <c r="B6" s="4">
        <v>42.113</v>
      </c>
      <c r="C6" s="4">
        <v>459.44060000000002</v>
      </c>
      <c r="D6" s="2">
        <f>B6/總表!P$2</f>
        <v>76.87649497464011</v>
      </c>
      <c r="E6" s="2">
        <f>C6/總表!Q$2</f>
        <v>0.56213421185879309</v>
      </c>
    </row>
    <row r="7" spans="2:5" x14ac:dyDescent="0.25">
      <c r="B7" s="4">
        <v>45.411999999999999</v>
      </c>
      <c r="C7" s="4">
        <v>472.59109999999998</v>
      </c>
      <c r="D7" s="2">
        <f>B7/總表!P$2</f>
        <v>82.898757860716557</v>
      </c>
      <c r="E7" s="2">
        <f>C7/總表!Q$2</f>
        <v>0.57822409584607903</v>
      </c>
    </row>
    <row r="8" spans="2:5" x14ac:dyDescent="0.25">
      <c r="B8" s="4">
        <v>59.570999999999998</v>
      </c>
      <c r="C8" s="4">
        <v>505.56709999999998</v>
      </c>
      <c r="D8" s="2">
        <f>B8/總表!P$2</f>
        <v>108.74574791950909</v>
      </c>
      <c r="E8" s="2">
        <f>C8/總表!Q$2</f>
        <v>0.61857085181465377</v>
      </c>
    </row>
    <row r="9" spans="2:5" x14ac:dyDescent="0.25">
      <c r="B9" s="4">
        <v>77.646000000000001</v>
      </c>
      <c r="C9" s="4">
        <v>522.47</v>
      </c>
      <c r="D9" s="2">
        <f>B9/總表!P$2</f>
        <v>141.74132284094949</v>
      </c>
      <c r="E9" s="2">
        <f>C9/總表!Q$2</f>
        <v>0.63925186774930998</v>
      </c>
    </row>
    <row r="10" spans="2:5" x14ac:dyDescent="0.25">
      <c r="B10" s="4">
        <v>112.557</v>
      </c>
      <c r="C10" s="4">
        <v>535.9502</v>
      </c>
      <c r="D10" s="2">
        <f>B10/總表!P$2</f>
        <v>205.47070132407018</v>
      </c>
      <c r="E10" s="2">
        <f>C10/總表!Q$2</f>
        <v>0.65574514588515365</v>
      </c>
    </row>
    <row r="11" spans="2:5" x14ac:dyDescent="0.25">
      <c r="B11" s="4">
        <v>112.565</v>
      </c>
      <c r="C11" s="4">
        <v>420.61540000000002</v>
      </c>
      <c r="D11" s="2">
        <f>B11/總表!P$2</f>
        <v>205.48530517465781</v>
      </c>
      <c r="E11" s="2">
        <f>C11/總表!Q$2</f>
        <v>0.51463084972175077</v>
      </c>
    </row>
    <row r="12" spans="2:5" x14ac:dyDescent="0.25">
      <c r="B12" s="4">
        <v>112.57299999999999</v>
      </c>
      <c r="C12" s="4">
        <v>293.5729</v>
      </c>
      <c r="D12" s="2">
        <f>B12/總表!P$2</f>
        <v>205.49990902524542</v>
      </c>
      <c r="E12" s="2">
        <f>C12/總表!Q$2</f>
        <v>0.35919196249656704</v>
      </c>
    </row>
    <row r="13" spans="2:5" x14ac:dyDescent="0.25">
      <c r="B13" s="4">
        <v>114.729</v>
      </c>
      <c r="C13" s="4">
        <v>320.87670000000003</v>
      </c>
      <c r="D13" s="2">
        <f>B13/總表!P$2</f>
        <v>209.43564675861339</v>
      </c>
      <c r="E13" s="2">
        <f>C13/總表!Q$2</f>
        <v>0.39259867512438035</v>
      </c>
    </row>
    <row r="14" spans="2:5" x14ac:dyDescent="0.25">
      <c r="B14" s="4">
        <v>117.38500000000001</v>
      </c>
      <c r="C14" s="4">
        <v>340.01170000000002</v>
      </c>
      <c r="D14" s="2">
        <f>B14/總表!P$2</f>
        <v>214.28412515370857</v>
      </c>
      <c r="E14" s="2">
        <f>C14/總表!Q$2</f>
        <v>0.41601070737385504</v>
      </c>
    </row>
    <row r="15" spans="2:5" x14ac:dyDescent="0.25">
      <c r="B15" s="4">
        <v>116.014</v>
      </c>
      <c r="C15" s="4">
        <v>148.9237</v>
      </c>
      <c r="D15" s="2">
        <f>B15/總表!P$2</f>
        <v>211.78139025925242</v>
      </c>
      <c r="E15" s="2">
        <f>C15/總表!Q$2</f>
        <v>0.18221094680486516</v>
      </c>
    </row>
    <row r="16" spans="2:5" x14ac:dyDescent="0.25">
      <c r="D16" s="2"/>
      <c r="E16" s="2"/>
    </row>
    <row r="17" spans="4:5" x14ac:dyDescent="0.25">
      <c r="D17" s="2"/>
      <c r="E17" s="2"/>
    </row>
    <row r="18" spans="4:5" x14ac:dyDescent="0.25">
      <c r="D18" s="2"/>
      <c r="E18" s="2"/>
    </row>
    <row r="19" spans="4:5" x14ac:dyDescent="0.25">
      <c r="D19" s="2"/>
      <c r="E19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E20"/>
  <sheetViews>
    <sheetView workbookViewId="0">
      <selection activeCell="D2" sqref="D2:E14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3" t="s">
        <v>5</v>
      </c>
      <c r="C1" s="3" t="s">
        <v>6</v>
      </c>
      <c r="D1" s="1" t="s">
        <v>7</v>
      </c>
      <c r="E1" s="1" t="s">
        <v>8</v>
      </c>
    </row>
    <row r="2" spans="2:5" x14ac:dyDescent="0.25">
      <c r="B2" s="4">
        <v>0</v>
      </c>
      <c r="C2" s="4">
        <v>0</v>
      </c>
      <c r="D2" s="1">
        <f>B2/總表!X$2</f>
        <v>0</v>
      </c>
      <c r="E2" s="1">
        <f>C2/總表!Y$2</f>
        <v>0</v>
      </c>
    </row>
    <row r="3" spans="2:5" x14ac:dyDescent="0.25">
      <c r="B3" s="4">
        <v>-3.0750000000000002</v>
      </c>
      <c r="C3" s="4">
        <v>268.02890000000002</v>
      </c>
      <c r="D3" s="2">
        <f>B3/總表!X$2</f>
        <v>-10.418064038896127</v>
      </c>
      <c r="E3" s="2">
        <f>C3/總表!Y$2</f>
        <v>1.3252744375896148</v>
      </c>
    </row>
    <row r="4" spans="2:5" x14ac:dyDescent="0.25">
      <c r="B4" s="4">
        <v>-3.2170000000000001</v>
      </c>
      <c r="C4" s="4">
        <v>276.1225</v>
      </c>
      <c r="D4" s="2">
        <f>B4/總表!X$2</f>
        <v>-10.899158378253281</v>
      </c>
      <c r="E4" s="2">
        <f>C4/總表!Y$2</f>
        <v>1.3652934101260663</v>
      </c>
    </row>
    <row r="5" spans="2:5" x14ac:dyDescent="0.25">
      <c r="B5" s="4">
        <v>-3.74</v>
      </c>
      <c r="C5" s="4">
        <v>295.51600000000002</v>
      </c>
      <c r="D5" s="2">
        <f>B5/總表!X$2</f>
        <v>-12.671076261941955</v>
      </c>
      <c r="E5" s="2">
        <f>C5/總表!Y$2</f>
        <v>1.4611849718397256</v>
      </c>
    </row>
    <row r="6" spans="2:5" x14ac:dyDescent="0.25">
      <c r="B6" s="4">
        <v>-9.9540000000000006</v>
      </c>
      <c r="C6" s="4">
        <v>436.19470000000001</v>
      </c>
      <c r="D6" s="2">
        <f>B6/總表!X$2</f>
        <v>-33.724035591275467</v>
      </c>
      <c r="E6" s="2">
        <f>C6/總表!Y$2</f>
        <v>2.1567737125439486</v>
      </c>
    </row>
    <row r="7" spans="2:5" x14ac:dyDescent="0.25">
      <c r="B7" s="4">
        <v>-10.234999999999999</v>
      </c>
      <c r="C7" s="4">
        <v>453.85700000000003</v>
      </c>
      <c r="D7" s="2">
        <f>B7/總表!X$2</f>
        <v>-34.676060305073769</v>
      </c>
      <c r="E7" s="2">
        <f>C7/總表!Y$2</f>
        <v>2.2441053200647758</v>
      </c>
    </row>
    <row r="8" spans="2:5" x14ac:dyDescent="0.25">
      <c r="B8" s="4">
        <v>-10.285</v>
      </c>
      <c r="C8" s="4">
        <v>459.02929999999998</v>
      </c>
      <c r="D8" s="2">
        <f>B8/總表!X$2</f>
        <v>-34.845459720340379</v>
      </c>
      <c r="E8" s="2">
        <f>C8/總表!Y$2</f>
        <v>2.2696798643528906</v>
      </c>
    </row>
    <row r="9" spans="2:5" x14ac:dyDescent="0.25">
      <c r="B9" s="4">
        <v>-10.542</v>
      </c>
      <c r="C9" s="4">
        <v>467.31049999999999</v>
      </c>
      <c r="D9" s="2">
        <f>B9/總表!X$2</f>
        <v>-35.716172714810718</v>
      </c>
      <c r="E9" s="2">
        <f>C9/總表!Y$2</f>
        <v>2.3106264289680016</v>
      </c>
    </row>
    <row r="10" spans="2:5" x14ac:dyDescent="0.25">
      <c r="B10" s="4">
        <v>-15.118</v>
      </c>
      <c r="C10" s="4">
        <v>527.02689999999996</v>
      </c>
      <c r="D10" s="2">
        <f>B10/總表!X$2</f>
        <v>-51.219607200010287</v>
      </c>
      <c r="E10" s="2">
        <f>C10/總表!Y$2</f>
        <v>2.6058954034139532</v>
      </c>
    </row>
    <row r="11" spans="2:5" x14ac:dyDescent="0.25">
      <c r="B11" s="4">
        <v>-16.190999999999999</v>
      </c>
      <c r="C11" s="4">
        <v>531.77359999999999</v>
      </c>
      <c r="D11" s="2">
        <f>B11/總表!X$2</f>
        <v>-54.8549186516316</v>
      </c>
      <c r="E11" s="2">
        <f>C11/總表!Y$2</f>
        <v>2.6293655597027215</v>
      </c>
    </row>
    <row r="12" spans="2:5" x14ac:dyDescent="0.25">
      <c r="B12" s="4">
        <v>-18.271000000000001</v>
      </c>
      <c r="C12" s="4">
        <v>536.96339999999998</v>
      </c>
      <c r="D12" s="2">
        <f>B12/總表!X$2</f>
        <v>-61.901934326722319</v>
      </c>
      <c r="E12" s="2">
        <f>C12/總表!Y$2</f>
        <v>2.6550266331026515</v>
      </c>
    </row>
    <row r="13" spans="2:5" x14ac:dyDescent="0.25">
      <c r="B13" s="4">
        <v>-29.486000000000001</v>
      </c>
      <c r="C13" s="4">
        <v>548.13869999999997</v>
      </c>
      <c r="D13" s="2">
        <f>B13/總表!X$2</f>
        <v>-99.898223171021527</v>
      </c>
      <c r="E13" s="2">
        <f>C13/總表!Y$2</f>
        <v>2.7102831350037349</v>
      </c>
    </row>
    <row r="14" spans="2:5" x14ac:dyDescent="0.25">
      <c r="B14" s="4">
        <v>-30.414999999999999</v>
      </c>
      <c r="C14" s="4">
        <v>552.08309999999994</v>
      </c>
      <c r="D14" s="2">
        <f>B14/總表!X$2</f>
        <v>-103.04566430667502</v>
      </c>
      <c r="E14" s="2">
        <f>C14/總表!Y$2</f>
        <v>2.7297863023548241</v>
      </c>
    </row>
    <row r="15" spans="2:5" x14ac:dyDescent="0.25">
      <c r="B15" s="4">
        <v>-30.414999999999999</v>
      </c>
      <c r="C15" s="4">
        <v>552.08309999999994</v>
      </c>
      <c r="D15" s="2">
        <f>B15/總表!X$2</f>
        <v>-103.04566430667502</v>
      </c>
      <c r="E15" s="2">
        <f>C15/總表!Y$2</f>
        <v>2.7297863023548241</v>
      </c>
    </row>
    <row r="16" spans="2:5" x14ac:dyDescent="0.25">
      <c r="B16" s="4">
        <v>-30.414999999999999</v>
      </c>
      <c r="C16" s="4">
        <v>552.08309999999994</v>
      </c>
      <c r="D16" s="2">
        <f>B16/總表!X$2</f>
        <v>-103.04566430667502</v>
      </c>
      <c r="E16" s="2">
        <f>C16/總表!Y$2</f>
        <v>2.7297863023548241</v>
      </c>
    </row>
    <row r="17" spans="4:5" x14ac:dyDescent="0.25">
      <c r="D17" s="2"/>
      <c r="E17" s="2"/>
    </row>
    <row r="18" spans="4:5" x14ac:dyDescent="0.25">
      <c r="D18" s="2"/>
      <c r="E18" s="2"/>
    </row>
    <row r="19" spans="4:5" x14ac:dyDescent="0.25">
      <c r="D19" s="2"/>
      <c r="E19" s="2"/>
    </row>
    <row r="20" spans="4:5" x14ac:dyDescent="0.25">
      <c r="D20" s="2"/>
      <c r="E20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總表</vt:lpstr>
      <vt:lpstr>MMC</vt:lpstr>
      <vt:lpstr>Pushover</vt:lpstr>
      <vt:lpstr>Mode1</vt:lpstr>
      <vt:lpstr>Mode2</vt:lpstr>
      <vt:lpstr>Mode3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bohao6</cp:lastModifiedBy>
  <dcterms:created xsi:type="dcterms:W3CDTF">2019-05-11T10:05:47Z</dcterms:created>
  <dcterms:modified xsi:type="dcterms:W3CDTF">2019-06-10T06:46:38Z</dcterms:modified>
</cp:coreProperties>
</file>