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etsmtl365-my.sharepoint.com/personal/frederic_grondines_1_ens_etsmtl_ca/Documents/PFE/Choix de concept/"/>
    </mc:Choice>
  </mc:AlternateContent>
  <xr:revisionPtr revIDLastSave="2366" documentId="13_ncr:1_{9C031C73-0C47-4BE0-9FD1-B9AEA7B9D220}" xr6:coauthVersionLast="47" xr6:coauthVersionMax="47" xr10:uidLastSave="{68DD5811-9207-4E16-8C1B-7FEB8EB8EAC9}"/>
  <bookViews>
    <workbookView xWindow="-120" yWindow="-120" windowWidth="29040" windowHeight="15840" firstSheet="9" activeTab="14" xr2:uid="{00000000-000D-0000-FFFF-FFFF00000000}"/>
  </bookViews>
  <sheets>
    <sheet name="Contenant pour distribution " sheetId="6" state="hidden" r:id="rId1"/>
    <sheet name="Disposition bouteille" sheetId="4" state="hidden" r:id="rId2"/>
    <sheet name="Mécanisme de distribution" sheetId="2" state="hidden" r:id="rId3"/>
    <sheet name="Mécanisme de mouvement" sheetId="7" state="hidden" r:id="rId4"/>
    <sheet name="Récipient liquide" sheetId="5" state="hidden" r:id="rId5"/>
    <sheet name="Lecture du volume" sheetId="9" state="hidden" r:id="rId6"/>
    <sheet name="Association" sheetId="10" r:id="rId7"/>
    <sheet name="Matrice de décision partiel" sheetId="15" r:id="rId8"/>
    <sheet name="Concepts" sheetId="13" r:id="rId9"/>
    <sheet name="Matrice de décision concept" sheetId="11" r:id="rId10"/>
    <sheet name="Carte ordinateur" sheetId="16" r:id="rId11"/>
    <sheet name="Axe linéaire" sheetId="18" r:id="rId12"/>
    <sheet name="Écran HMI" sheetId="19" r:id="rId13"/>
    <sheet name="Consommation électrique" sheetId="21" r:id="rId14"/>
    <sheet name="Finance" sheetId="2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1" l="1"/>
  <c r="E4" i="21" s="1"/>
  <c r="E6" i="21"/>
  <c r="E7" i="21"/>
  <c r="C5" i="21"/>
  <c r="C3" i="21"/>
  <c r="C8" i="21" s="1"/>
  <c r="B8" i="21"/>
  <c r="H11" i="22"/>
  <c r="H12" i="22"/>
  <c r="H15" i="22"/>
  <c r="H26" i="22"/>
  <c r="H4" i="22"/>
  <c r="H5" i="22"/>
  <c r="H30" i="22"/>
  <c r="H25" i="22"/>
  <c r="H24" i="22"/>
  <c r="H23" i="22"/>
  <c r="H22" i="22"/>
  <c r="H21" i="22"/>
  <c r="H14" i="22"/>
  <c r="H31" i="22"/>
  <c r="H29" i="22"/>
  <c r="H7" i="22"/>
  <c r="H18" i="22"/>
  <c r="H27" i="22"/>
  <c r="H20" i="22"/>
  <c r="H19" i="22"/>
  <c r="H16" i="22"/>
  <c r="H13" i="22"/>
  <c r="H10" i="22"/>
  <c r="H9" i="22"/>
  <c r="H6" i="22"/>
  <c r="H3" i="22"/>
  <c r="C15" i="11"/>
  <c r="C3" i="11" s="1"/>
  <c r="D15" i="11"/>
  <c r="D3" i="11" s="1"/>
  <c r="E15" i="11"/>
  <c r="E3" i="11" s="1"/>
  <c r="F15" i="11"/>
  <c r="F3" i="11" s="1"/>
  <c r="G15" i="11"/>
  <c r="G3" i="11" s="1"/>
  <c r="B15" i="11"/>
  <c r="B3" i="11" s="1"/>
  <c r="I9" i="15"/>
  <c r="J9" i="15" s="1"/>
  <c r="D8" i="21" l="1"/>
  <c r="E8" i="21"/>
  <c r="H32" i="22"/>
  <c r="I30" i="22" s="1"/>
  <c r="H17" i="22"/>
  <c r="I12" i="22" s="1"/>
  <c r="H28" i="22"/>
  <c r="I26" i="22" s="1"/>
  <c r="H8" i="22"/>
  <c r="H7" i="11"/>
  <c r="H9" i="11"/>
  <c r="H8" i="11"/>
  <c r="H5" i="11"/>
  <c r="H6" i="11"/>
  <c r="H3" i="11"/>
  <c r="H4" i="11"/>
  <c r="E16" i="11"/>
  <c r="G16" i="11"/>
  <c r="D16" i="11"/>
  <c r="B16" i="11"/>
  <c r="C16" i="11"/>
  <c r="F16" i="11"/>
  <c r="I5" i="15"/>
  <c r="J5" i="15" s="1"/>
  <c r="I6" i="15"/>
  <c r="J6" i="15" s="1"/>
  <c r="I7" i="15"/>
  <c r="J7" i="15" s="1"/>
  <c r="I8" i="15"/>
  <c r="J8" i="15" s="1"/>
  <c r="I10" i="15"/>
  <c r="J10" i="15" s="1"/>
  <c r="I11" i="15"/>
  <c r="J11" i="15" s="1"/>
  <c r="I12" i="15"/>
  <c r="J12" i="15" s="1"/>
  <c r="I13" i="15"/>
  <c r="J13" i="15" s="1"/>
  <c r="I14" i="15"/>
  <c r="J14" i="15" s="1"/>
  <c r="I15" i="15"/>
  <c r="J15" i="15" s="1"/>
  <c r="I16" i="15"/>
  <c r="J16" i="15" s="1"/>
  <c r="I17" i="15"/>
  <c r="J17" i="15" s="1"/>
  <c r="I18" i="15"/>
  <c r="J18" i="15" s="1"/>
  <c r="I19" i="15"/>
  <c r="J19" i="15" s="1"/>
  <c r="I20" i="15"/>
  <c r="J20" i="15" s="1"/>
  <c r="I21" i="15"/>
  <c r="J21" i="15" s="1"/>
  <c r="I22" i="15"/>
  <c r="J22" i="15" s="1"/>
  <c r="I23" i="15"/>
  <c r="J23" i="15" s="1"/>
  <c r="I24" i="15"/>
  <c r="J24" i="15" s="1"/>
  <c r="I4" i="15"/>
  <c r="J4" i="15" s="1"/>
  <c r="I3" i="15"/>
  <c r="B25" i="15"/>
  <c r="C3" i="10"/>
  <c r="V3" i="10"/>
  <c r="W3" i="10"/>
  <c r="U3" i="10"/>
  <c r="T3" i="10"/>
  <c r="S3" i="10"/>
  <c r="R3" i="10"/>
  <c r="Q3" i="10"/>
  <c r="O3" i="10"/>
  <c r="N3" i="10"/>
  <c r="M3" i="10"/>
  <c r="L3" i="10"/>
  <c r="P3" i="10"/>
  <c r="K3" i="10"/>
  <c r="J3" i="10"/>
  <c r="I3" i="10"/>
  <c r="H3" i="10"/>
  <c r="G3" i="10"/>
  <c r="F3" i="10"/>
  <c r="E3" i="10"/>
  <c r="D3" i="10"/>
  <c r="S2" i="10"/>
  <c r="O2" i="10"/>
  <c r="I2" i="10"/>
  <c r="I11" i="22" l="1"/>
  <c r="I15" i="22"/>
  <c r="I4" i="22"/>
  <c r="I5" i="22"/>
  <c r="I24" i="22"/>
  <c r="I25" i="22"/>
  <c r="H33" i="22"/>
  <c r="J12" i="22" s="1"/>
  <c r="I21" i="22"/>
  <c r="I22" i="22"/>
  <c r="I23" i="22"/>
  <c r="I13" i="22"/>
  <c r="I14" i="22"/>
  <c r="I31" i="22"/>
  <c r="I19" i="22"/>
  <c r="I20" i="22"/>
  <c r="I10" i="22"/>
  <c r="I16" i="22"/>
  <c r="I29" i="22"/>
  <c r="I18" i="22"/>
  <c r="I9" i="22"/>
  <c r="I7" i="22"/>
  <c r="I27" i="22"/>
  <c r="I3" i="22"/>
  <c r="I6" i="22"/>
  <c r="J26" i="22" l="1"/>
  <c r="J15" i="22"/>
  <c r="J4" i="22"/>
  <c r="J5" i="22"/>
  <c r="J30" i="22"/>
  <c r="J11" i="22"/>
  <c r="J24" i="22"/>
  <c r="J25" i="22"/>
  <c r="J23" i="22"/>
  <c r="J21" i="22"/>
  <c r="J22" i="22"/>
  <c r="J32" i="22"/>
  <c r="H41" i="22"/>
  <c r="H37" i="22"/>
  <c r="H38" i="22" s="1"/>
  <c r="I28" i="22"/>
  <c r="I32" i="22"/>
  <c r="I17" i="22"/>
  <c r="J14" i="22"/>
  <c r="J7" i="22"/>
  <c r="J29" i="22"/>
  <c r="J31" i="22"/>
  <c r="I8" i="22"/>
  <c r="J6" i="22"/>
  <c r="J9" i="22"/>
  <c r="J17" i="22"/>
  <c r="J20" i="22"/>
  <c r="J10" i="22"/>
  <c r="J27" i="22"/>
  <c r="J13" i="22"/>
  <c r="J18" i="22"/>
  <c r="J28" i="22"/>
  <c r="J8" i="22"/>
  <c r="J16" i="22"/>
  <c r="J19" i="22"/>
  <c r="J3" i="22"/>
  <c r="J33" i="22" l="1"/>
</calcChain>
</file>

<file path=xl/sharedStrings.xml><?xml version="1.0" encoding="utf-8"?>
<sst xmlns="http://schemas.openxmlformats.org/spreadsheetml/2006/main" count="676" uniqueCount="396">
  <si>
    <t>Numéro</t>
  </si>
  <si>
    <t>Concept</t>
  </si>
  <si>
    <t>Représentation</t>
  </si>
  <si>
    <t>Avantages</t>
  </si>
  <si>
    <t>Désavantages</t>
  </si>
  <si>
    <t>Bouteille d'origine</t>
  </si>
  <si>
    <t>- Simplicité</t>
  </si>
  <si>
    <t>- Non uniforme</t>
  </si>
  <si>
    <t>- Esthétisme</t>
  </si>
  <si>
    <t>- Difficile de faire une lecture de volume</t>
  </si>
  <si>
    <t>- Évite manipulation</t>
  </si>
  <si>
    <t>- Matériaux cassant</t>
  </si>
  <si>
    <t>- Rapidement identifiable</t>
  </si>
  <si>
    <t>- Potentiellement plus lourd</t>
  </si>
  <si>
    <t>- Moins dispendieux</t>
  </si>
  <si>
    <t>- Non ou difficilement perçable</t>
  </si>
  <si>
    <t>-</t>
  </si>
  <si>
    <t>- Ne peut être associé à des liquides provenant d'autres types de bouteilles</t>
  </si>
  <si>
    <t>Contenant fait sur mesure</t>
  </si>
  <si>
    <t>- Forme de la bouteille connue et constant</t>
  </si>
  <si>
    <t>- Plus de manipulation</t>
  </si>
  <si>
    <t>- Choix du matériel</t>
  </si>
  <si>
    <t>- Plus dispendieux</t>
  </si>
  <si>
    <t>- Incorporation plus facile de capteur</t>
  </si>
  <si>
    <t>- Plus complexe avec la conception (forme et étanchéité)</t>
  </si>
  <si>
    <t>- Conception fait sur mesure</t>
  </si>
  <si>
    <t>- Moins esthétique</t>
  </si>
  <si>
    <t>- Standardisation facile</t>
  </si>
  <si>
    <t>- Identification nécessite certains ajouts</t>
  </si>
  <si>
    <t>- Possibilité de faire des modifications</t>
  </si>
  <si>
    <t>- Possibilité d'ajouter des liquides autres</t>
  </si>
  <si>
    <t>Mixte de contenant sur mesure et des bouteilles d'origines</t>
  </si>
  <si>
    <t>- Possibilité d'ajouter différents types de liquide</t>
  </si>
  <si>
    <t>- Plus complexe</t>
  </si>
  <si>
    <t>- Possibilité de conserver un bon esthétisme</t>
  </si>
  <si>
    <t>- Certaines bouteilles peuvent être problématique</t>
  </si>
  <si>
    <t>- Choix du contenant</t>
  </si>
  <si>
    <t>- Plusieurs méthodes de mesures nécessaire</t>
  </si>
  <si>
    <t>- Plus d'options disponibles</t>
  </si>
  <si>
    <t>- Plus de conception demandée</t>
  </si>
  <si>
    <t>- Peut devenir plus dispendieux</t>
  </si>
  <si>
    <t>En ligne</t>
  </si>
  <si>
    <t>- Plus simple</t>
  </si>
  <si>
    <t>- Remplissage simultané plus complexe</t>
  </si>
  <si>
    <t>- Nécessite moins d'espace</t>
  </si>
  <si>
    <t>- Placement centralisé moins intéressant</t>
  </si>
  <si>
    <t>- Bouteille plus accessible</t>
  </si>
  <si>
    <t>- Nécessaire d'avoir les bouteilles fixes</t>
  </si>
  <si>
    <t>- Composantes électriques plus facile à placer</t>
  </si>
  <si>
    <t>- Conception plus facile</t>
  </si>
  <si>
    <t>- Plus facile à modifier (aggrandir)</t>
  </si>
  <si>
    <t>En cercle</t>
  </si>
  <si>
    <t>- Peut être très esthétique et très attrayant</t>
  </si>
  <si>
    <t>- Conception plus difficile</t>
  </si>
  <si>
    <t>- Remplissage simultané plus facile</t>
  </si>
  <si>
    <t>- Plus difficilement accessible pour la maintenance</t>
  </si>
  <si>
    <t>- Placement facile peu importe où</t>
  </si>
  <si>
    <t>- Recharge de bouteille peut devenir plus long</t>
  </si>
  <si>
    <t>- Plus facile d'optimiser les remplissages</t>
  </si>
  <si>
    <t>- Possibilité d'avoir les bouteilles en mouvement</t>
  </si>
  <si>
    <t>- Plus difficile à modifier</t>
  </si>
  <si>
    <t>- Espace nécessaire augmente rapidement selon la quantité de bouteilles</t>
  </si>
  <si>
    <t>- Impossible à utiliser avec un récipient fixe</t>
  </si>
  <si>
    <t>En étage</t>
  </si>
  <si>
    <t>- Peut être utilisé en ligne ou en cercle</t>
  </si>
  <si>
    <t>- Plus de possibilité</t>
  </si>
  <si>
    <t>Pompe péristaltique</t>
  </si>
  <si>
    <t>- Flux facilement controlable</t>
  </si>
  <si>
    <t>- Demande plus de place</t>
  </si>
  <si>
    <t>- Bonne précision</t>
  </si>
  <si>
    <t>- Dispendieux</t>
  </si>
  <si>
    <t>- Facilement accessible</t>
  </si>
  <si>
    <t>- Nécessite une alimentation</t>
  </si>
  <si>
    <t>- Disponible en grade alimentaire</t>
  </si>
  <si>
    <t>- Peut diminuer l'esthétisme</t>
  </si>
  <si>
    <t>- Peu de soucis avec des liquides collants</t>
  </si>
  <si>
    <t>- Plus lent à déverser</t>
  </si>
  <si>
    <t>- Possibilité de mettre les bouteilles à l'endroit</t>
  </si>
  <si>
    <t>- Demande de l'asservissement</t>
  </si>
  <si>
    <t>- Devient plus complexe avec des bouteilles en mouvement</t>
  </si>
  <si>
    <t>Connecteur universel avec dosage fixe et alimentation par pression</t>
  </si>
  <si>
    <t>- Très simple</t>
  </si>
  <si>
    <t>- Dosage fixe</t>
  </si>
  <si>
    <t>- Moins coûteux</t>
  </si>
  <si>
    <t>- Difficile de gérer la sortie de liquide</t>
  </si>
  <si>
    <t>- Esthétique</t>
  </si>
  <si>
    <t>- Demande un entretient régulier pour ne pas coller</t>
  </si>
  <si>
    <t>- Difficile de modifier l'embout</t>
  </si>
  <si>
    <t>- Plus difficile pour une prise de données précise</t>
  </si>
  <si>
    <t>Connecteur avec code magnétique utilisée dans les barres</t>
  </si>
  <si>
    <t>- Gestion intégrée du dosage</t>
  </si>
  <si>
    <t>- Nécessite du reverse engineering</t>
  </si>
  <si>
    <t>- Il faut déplace l'anneau pour verser différente liqueurs</t>
  </si>
  <si>
    <t>- Les embouts doivent être lavés en profondeur</t>
  </si>
  <si>
    <t>- Nécéssite des heat shrink à chaque recharge</t>
  </si>
  <si>
    <t>Récipient et bouteilles fixe</t>
  </si>
  <si>
    <t>- Moins modulaire</t>
  </si>
  <si>
    <t>- Moins de pièces mobiles</t>
  </si>
  <si>
    <t>- Nécéssite des tuyaux pour se rendre au verre</t>
  </si>
  <si>
    <t>- Moins de risques de bris</t>
  </si>
  <si>
    <t>- Nécéssite un système de purge pour vider les tuyaux</t>
  </si>
  <si>
    <t>- Moins de risque de verser à coté du récipient</t>
  </si>
  <si>
    <t>- Pas de versage en parallèle</t>
  </si>
  <si>
    <t>- Le moins dispendieux</t>
  </si>
  <si>
    <t>- Moins esthétique et impressionant durant l'exécution</t>
  </si>
  <si>
    <t>- Peut facilement accomoder différents récipients</t>
  </si>
  <si>
    <t>- Possibilité de verser tous les liquides simultanément</t>
  </si>
  <si>
    <t>- Pas de temps de déplacement</t>
  </si>
  <si>
    <t>Convoyeur pour le récipient</t>
  </si>
  <si>
    <t>- Inertie plus basse</t>
  </si>
  <si>
    <t>- Nécessite une certaine complexité</t>
  </si>
  <si>
    <t>- Mouvement rapides possibles</t>
  </si>
  <si>
    <t>- Nécessite soit un cercle ou une file d'attente pour du simultané</t>
  </si>
  <si>
    <t>- Ajouts de modules différents possibles</t>
  </si>
  <si>
    <t>- Demande la gestion de mouvement</t>
  </si>
  <si>
    <t>- Possibilité d'avoir plusieurs verres qui se font remplir</t>
  </si>
  <si>
    <t>- Vérifier l'alignement</t>
  </si>
  <si>
    <t>- Plus intéressant à l'exécution</t>
  </si>
  <si>
    <t>- Temps de déplacement</t>
  </si>
  <si>
    <t>- Mid point en terme de pièces mobiles</t>
  </si>
  <si>
    <t>- Risque de verser à côté</t>
  </si>
  <si>
    <t>- Un asservissement linéaire est relativement simple</t>
  </si>
  <si>
    <t>- Le récipient doit être bien maintenu</t>
  </si>
  <si>
    <t>- Conception relativement simple</t>
  </si>
  <si>
    <t>- Accomodation de différents verres plus complex</t>
  </si>
  <si>
    <t>- Moyennement dispendieux</t>
  </si>
  <si>
    <t>Bouteilles en mouvement</t>
  </si>
  <si>
    <t>- Très impressionnant et sexy</t>
  </si>
  <si>
    <t>- Le plus dispendieux</t>
  </si>
  <si>
    <t>- Versage simultané simple</t>
  </si>
  <si>
    <t>- Peut être très complexe</t>
  </si>
  <si>
    <t>- Plus facile d'avoir plusieur stations de remplissage</t>
  </si>
  <si>
    <t xml:space="preserve">- </t>
  </si>
  <si>
    <t>- Inertie très importante</t>
  </si>
  <si>
    <t>- Le bouteilles doivent être bien maintenues (conception plus ardue)</t>
  </si>
  <si>
    <t>- Gestion du fillage plus complexe</t>
  </si>
  <si>
    <t>- Vitesse de déplacement faibles</t>
  </si>
  <si>
    <t>Verre plastique rouge standard</t>
  </si>
  <si>
    <t>- Récipient standart</t>
  </si>
  <si>
    <t>- Jetable</t>
  </si>
  <si>
    <t>- Peu dispendieux</t>
  </si>
  <si>
    <t>- Pas très solide</t>
  </si>
  <si>
    <t>- Facile à intégrer</t>
  </si>
  <si>
    <t>- Léger lorsque vide</t>
  </si>
  <si>
    <t>- Nécéssite d'être maintenu si déplacé</t>
  </si>
  <si>
    <t>Verre spécialisée selon cocktail</t>
  </si>
  <si>
    <t>- Plus difficile à intégrer</t>
  </si>
  <si>
    <t>- Cassable</t>
  </si>
  <si>
    <t>- Mécanisme de maintient complex ou usage unique</t>
  </si>
  <si>
    <t>Contenant fixe lavable</t>
  </si>
  <si>
    <t>Lecteur de pression (différentiel)</t>
  </si>
  <si>
    <t>Capteur numérique (laser, ultrason…)</t>
  </si>
  <si>
    <t>Capteur capacitif (tige à l'intérieur de la bouteile)</t>
  </si>
  <si>
    <t>Contenant pour distribution</t>
  </si>
  <si>
    <t>- Facilement lavable</t>
  </si>
  <si>
    <t>- Intégration facile</t>
  </si>
  <si>
    <t>- Maintient facile</t>
  </si>
  <si>
    <t>- Lavable</t>
  </si>
  <si>
    <t>Disposition bouteille</t>
  </si>
  <si>
    <t>Mécanisme de distribution</t>
  </si>
  <si>
    <t>Récipient liquide</t>
  </si>
  <si>
    <t>Lecture du volume</t>
  </si>
  <si>
    <t>- Doit être rincé entre chaque utilisation</t>
  </si>
  <si>
    <t>Contenant sur mesure</t>
  </si>
  <si>
    <t>Mixte</t>
  </si>
  <si>
    <t>En étage?</t>
  </si>
  <si>
    <t>Connecteur universel</t>
  </si>
  <si>
    <t>Connecteur magnétique</t>
  </si>
  <si>
    <t>- Doit inclure un mécanisme pour verser dans le verre du clients</t>
  </si>
  <si>
    <t>Fixe</t>
  </si>
  <si>
    <t>Convoyeur</t>
  </si>
  <si>
    <t>Bouteille en mouvement</t>
  </si>
  <si>
    <t>Mécanisme de mouvement</t>
  </si>
  <si>
    <t>Verre custom pour la machine</t>
  </si>
  <si>
    <t>Verre plastique standard</t>
  </si>
  <si>
    <t>- Choix du matériaux</t>
  </si>
  <si>
    <t>- Potentiellement lavable</t>
  </si>
  <si>
    <t>Verre custom</t>
  </si>
  <si>
    <t>Verre spécialisée</t>
  </si>
  <si>
    <t>- Les désavantages vont dépendre du matériau</t>
  </si>
  <si>
    <t>Contenant fixe</t>
  </si>
  <si>
    <t>- Simple</t>
  </si>
  <si>
    <t>Lecteur de pression</t>
  </si>
  <si>
    <t>Capteur numérique</t>
  </si>
  <si>
    <t>Capteur capacitif</t>
  </si>
  <si>
    <t>- Nécéssite modification d'un embouts standard</t>
  </si>
  <si>
    <t>- Déjà intégré à l'embout</t>
  </si>
  <si>
    <t>- Mesure du volume à partir du volume initiale</t>
  </si>
  <si>
    <t>- Seulement mis à jour lors d'un versage (pas en temps réel)</t>
  </si>
  <si>
    <t>Impossible</t>
  </si>
  <si>
    <t>Difficile</t>
  </si>
  <si>
    <t>Faisable</t>
  </si>
  <si>
    <t>Bon</t>
  </si>
  <si>
    <t>- La pression au dessus du liquide peut être différente que la pression ambiante</t>
  </si>
  <si>
    <t>- Facile à remplacer</t>
  </si>
  <si>
    <t>- Le lecteur peut coller</t>
  </si>
  <si>
    <t>- Peut dispendieux</t>
  </si>
  <si>
    <t>- Dépend de la densité du liquide</t>
  </si>
  <si>
    <t>- Occupe de l'espace en dehors de la bouteille</t>
  </si>
  <si>
    <t>Utiliser le mécanisme de distribution</t>
  </si>
  <si>
    <t>Mécanisme présent</t>
  </si>
  <si>
    <t>- Demande aucune composante supplémentaire</t>
  </si>
  <si>
    <t>- Aucune gestion de données sur le volume réel</t>
  </si>
  <si>
    <t>Flotteur</t>
  </si>
  <si>
    <t xml:space="preserve">Esthétique </t>
  </si>
  <si>
    <t>Coût</t>
  </si>
  <si>
    <t>Concept #1</t>
  </si>
  <si>
    <t>Concept #2</t>
  </si>
  <si>
    <t>Concept #3</t>
  </si>
  <si>
    <t>Concept #4</t>
  </si>
  <si>
    <t>Concept #5</t>
  </si>
  <si>
    <t>x</t>
  </si>
  <si>
    <t>Poids (%)</t>
  </si>
  <si>
    <t>Esthétique</t>
  </si>
  <si>
    <t>Simplicité</t>
  </si>
  <si>
    <t>Total</t>
  </si>
  <si>
    <t>Total avec poids</t>
  </si>
  <si>
    <t>Synergie</t>
  </si>
  <si>
    <t>Fonctionnalité</t>
  </si>
  <si>
    <t>Concept #6</t>
  </si>
  <si>
    <t>Aisance de maintenance</t>
  </si>
  <si>
    <t>Expérience utilisateur</t>
  </si>
  <si>
    <t>Fonctionnalités</t>
  </si>
  <si>
    <t>J-p</t>
  </si>
  <si>
    <t>max</t>
  </si>
  <si>
    <t>fred</t>
  </si>
  <si>
    <t>hugo</t>
  </si>
  <si>
    <t>Moyenne</t>
  </si>
  <si>
    <t>Simplicité conception</t>
  </si>
  <si>
    <t>UI intuitif</t>
  </si>
  <si>
    <t>Carte</t>
  </si>
  <si>
    <t>Connectivité</t>
  </si>
  <si>
    <t>Mémoire</t>
  </si>
  <si>
    <t>Raspberry PI 4B</t>
  </si>
  <si>
    <t>Gigabit ethernet, wifi intégré, bluetooth</t>
  </si>
  <si>
    <t>Ports</t>
  </si>
  <si>
    <t>Extension possible</t>
  </si>
  <si>
    <t>Raspberry PI Zero W</t>
  </si>
  <si>
    <t>Power supply</t>
  </si>
  <si>
    <t>5.1 V, 3 A</t>
  </si>
  <si>
    <t>512 Mo</t>
  </si>
  <si>
    <t>5.1 V, 1.2 A</t>
  </si>
  <si>
    <t>C, C++</t>
  </si>
  <si>
    <t>CanOpen</t>
  </si>
  <si>
    <t>Arduino Uno R3</t>
  </si>
  <si>
    <t>PIN</t>
  </si>
  <si>
    <t>ATmega328P</t>
  </si>
  <si>
    <t>Horloge</t>
  </si>
  <si>
    <t>1,5 GHz</t>
  </si>
  <si>
    <t>Processeur/         microcontrôleur</t>
  </si>
  <si>
    <t>Langage              programmation</t>
  </si>
  <si>
    <t>ARM v8</t>
  </si>
  <si>
    <t>ARM11</t>
  </si>
  <si>
    <t>1 GHz</t>
  </si>
  <si>
    <t>16 MHz</t>
  </si>
  <si>
    <t>14 pins I/O digital, 6 PWM, 6 entrées analogues</t>
  </si>
  <si>
    <t>7 - 12 V, 2 A</t>
  </si>
  <si>
    <t>1 port USB</t>
  </si>
  <si>
    <t>Module d'extension wifi et bluetooth possible</t>
  </si>
  <si>
    <t>PocketBeagle</t>
  </si>
  <si>
    <t>Onion Omega2+</t>
  </si>
  <si>
    <t>Arduino Uno Wifi R2</t>
  </si>
  <si>
    <t>ATmega4809</t>
  </si>
  <si>
    <t>14 pins I/O digital, 5 PWM, 6 entrées analogues</t>
  </si>
  <si>
    <t>Wifi intégré, module bluetooth possible</t>
  </si>
  <si>
    <t>Cortex-A8</t>
  </si>
  <si>
    <t>MIPS</t>
  </si>
  <si>
    <t>580 MHz</t>
  </si>
  <si>
    <t>128 Mo</t>
  </si>
  <si>
    <t>FLASH 32 KB,                    SRAM 2 KB,                 EEPROM 1KB</t>
  </si>
  <si>
    <t>2 Go,                              4 Go,                                      8 Go</t>
  </si>
  <si>
    <t>Wifi,                   bluetooth</t>
  </si>
  <si>
    <t>FLASH 48 Bytes,       SRAM 6 144 Bytes, EEPROM 256 Bytes</t>
  </si>
  <si>
    <t>Vidéo</t>
  </si>
  <si>
    <t>2 ports USB 2,                    2 ports USB 3</t>
  </si>
  <si>
    <t>2 ports micro HDMI 4K</t>
  </si>
  <si>
    <t>2 ports micro-USB</t>
  </si>
  <si>
    <t>1 port mini HDMI</t>
  </si>
  <si>
    <t>Non intégré</t>
  </si>
  <si>
    <t>Linux</t>
  </si>
  <si>
    <t>Prix</t>
  </si>
  <si>
    <t>2 ports</t>
  </si>
  <si>
    <t>40 pin GPIO, 4 PWM, SPI, I2C, Serial</t>
  </si>
  <si>
    <t>1 port micro-USB</t>
  </si>
  <si>
    <t>44 pins GPIO, I2C, SPI, 4 PWM, 8 entrées analogiques</t>
  </si>
  <si>
    <t>5 V, 2 A</t>
  </si>
  <si>
    <t>85$ - 135$            (Amazon)</t>
  </si>
  <si>
    <t>34$ - 43$                (Amazon)</t>
  </si>
  <si>
    <t>17$ - 23$               (Amazon)</t>
  </si>
  <si>
    <t>45$         (store.arduino.cc)</t>
  </si>
  <si>
    <t>46$                          (digikey.ca)                            42$                           (canada.newark.com)</t>
  </si>
  <si>
    <t>C, C++, Python….</t>
  </si>
  <si>
    <t>Wired ethernet, wifi intégré, module bluetooth possible</t>
  </si>
  <si>
    <t>18 pins GPIO, 2 PWM, I2C, SPI</t>
  </si>
  <si>
    <t xml:space="preserve">35$                   (mouser.ca)                    </t>
  </si>
  <si>
    <t>Extension noir et blanc possible</t>
  </si>
  <si>
    <t>3.3 V, 0.5A</t>
  </si>
  <si>
    <t>C, C++, Python…</t>
  </si>
  <si>
    <t>Moteur</t>
  </si>
  <si>
    <t>Actuateur</t>
  </si>
  <si>
    <t>V-Slot linear Bundle</t>
  </si>
  <si>
    <t>Nom</t>
  </si>
  <si>
    <t>Image</t>
  </si>
  <si>
    <t>Description</t>
  </si>
  <si>
    <t>Lien</t>
  </si>
  <si>
    <t>Nema 17 stepper motor</t>
  </si>
  <si>
    <t>Step moteur qui va controler le déplacement de la glissière sur le rail</t>
  </si>
  <si>
    <t>Bras de soutient</t>
  </si>
  <si>
    <t>Modèle/fabricant</t>
  </si>
  <si>
    <t>Dimension</t>
  </si>
  <si>
    <t>Résolution</t>
  </si>
  <si>
    <t>Spécification</t>
  </si>
  <si>
    <t>Sunfounder LCD Capacitive Touchscreen</t>
  </si>
  <si>
    <t>7 "</t>
  </si>
  <si>
    <t>1024 X 600</t>
  </si>
  <si>
    <t>Inclus un cable HDMI à micro HDMI                  Possède les trous et vis pour installation</t>
  </si>
  <si>
    <t>TeNizo Écran tactile capacitif</t>
  </si>
  <si>
    <t>76,91 $      (Robotshop)</t>
  </si>
  <si>
    <t>89,97 $                (Amazon)</t>
  </si>
  <si>
    <t>Inclus un adapteur HDMI à micro HDMI                       Vient avec un étui de montage</t>
  </si>
  <si>
    <t>1024 X 600                 (1920 X 1080)</t>
  </si>
  <si>
    <t>84,60 $            (Robotshop)</t>
  </si>
  <si>
    <t>Capacitive touch screen</t>
  </si>
  <si>
    <t>Possède une entrée audio et connexion de speaker</t>
  </si>
  <si>
    <t>Driver A4988</t>
  </si>
  <si>
    <t>Concepts</t>
  </si>
  <si>
    <t>Association des différents mécanismes</t>
  </si>
  <si>
    <t>Matrice de décision partielle</t>
  </si>
  <si>
    <t>Matrice de décision finale</t>
  </si>
  <si>
    <t>Quantité</t>
  </si>
  <si>
    <t>5V</t>
  </si>
  <si>
    <t>12V</t>
  </si>
  <si>
    <t>Courant max</t>
  </si>
  <si>
    <t>Contrôleur</t>
  </si>
  <si>
    <t>Servo moteur</t>
  </si>
  <si>
    <t>Composantes</t>
  </si>
  <si>
    <t>Moteur Nema-17</t>
  </si>
  <si>
    <t>Prix total</t>
  </si>
  <si>
    <t xml:space="preserve">Proportion </t>
  </si>
  <si>
    <t>Coûts</t>
  </si>
  <si>
    <t>Sections</t>
  </si>
  <si>
    <t>Base</t>
  </si>
  <si>
    <t>Support boîtié électrique</t>
  </si>
  <si>
    <t>Sectoriel</t>
  </si>
  <si>
    <t>Axe linéaire</t>
  </si>
  <si>
    <t>Moteur pas-à-pas</t>
  </si>
  <si>
    <t>Alimentation électrique</t>
  </si>
  <si>
    <t>Micro ordinateur</t>
  </si>
  <si>
    <t>Contrôleur du moteur</t>
  </si>
  <si>
    <t>Capteurs fin de course</t>
  </si>
  <si>
    <t>Description/Numéro/Modèle</t>
  </si>
  <si>
    <t>Relais</t>
  </si>
  <si>
    <t>Bouton sécurité</t>
  </si>
  <si>
    <t>Interrupteur principal</t>
  </si>
  <si>
    <t>Écran tactil</t>
  </si>
  <si>
    <t>Boîte électrique</t>
  </si>
  <si>
    <t>Écran 10,1 " Sunfunder</t>
  </si>
  <si>
    <t>RD-125A</t>
  </si>
  <si>
    <t>Raspberry Pi Modèle 4B</t>
  </si>
  <si>
    <t>Nema 17 Stepper motor</t>
  </si>
  <si>
    <t>D2HW-BR221M</t>
  </si>
  <si>
    <t>Module à double relais Phidgets</t>
  </si>
  <si>
    <t>Allegro A4988</t>
  </si>
  <si>
    <t>MCC2E-BVE20R</t>
  </si>
  <si>
    <t>Recouvrement</t>
  </si>
  <si>
    <t>A8GS-P1310</t>
  </si>
  <si>
    <t>Quaincaillerie</t>
  </si>
  <si>
    <t>Distributeur de liquide</t>
  </si>
  <si>
    <t>Bénéfice</t>
  </si>
  <si>
    <t>Prix de vente</t>
  </si>
  <si>
    <t>Alkobot</t>
  </si>
  <si>
    <t>V-Slot Belt Driven Actuator</t>
  </si>
  <si>
    <t>Tube acier 1020 1-1/2" X 3/4" X 0,08"</t>
  </si>
  <si>
    <t>Éléments électriques/ électroniques</t>
  </si>
  <si>
    <t>po</t>
  </si>
  <si>
    <t>/po</t>
  </si>
  <si>
    <t>Support verre</t>
  </si>
  <si>
    <t>DS3218MG</t>
  </si>
  <si>
    <t>Composantes autres</t>
  </si>
  <si>
    <t>CHKO12126</t>
  </si>
  <si>
    <t>Ventilateur</t>
  </si>
  <si>
    <t>NF-A9 FLX</t>
  </si>
  <si>
    <t>Plaque d'acier</t>
  </si>
  <si>
    <t>Distributeur beaumont</t>
  </si>
  <si>
    <t>Support principal</t>
  </si>
  <si>
    <t>Support bouteille</t>
  </si>
  <si>
    <t>Plaque d'acier AISI 304 23" X 4" X 1/8"</t>
  </si>
  <si>
    <t>Pièces de support</t>
  </si>
  <si>
    <t>Duramex 80-064</t>
  </si>
  <si>
    <t>Plaque acier 1020 4" X 1/4" ép.</t>
  </si>
  <si>
    <t>Puissance max</t>
  </si>
  <si>
    <t>Écran tactile</t>
  </si>
  <si>
    <t>Autres</t>
  </si>
  <si>
    <t>feuille Aluminium 1/32 épais</t>
  </si>
  <si>
    <t>po^2</t>
  </si>
  <si>
    <t>/po^2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</si>
</sst>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0.0%"/>
    <numFmt numFmtId="165" formatCode="0.00\ &quot;$&quot;;0;;@"/>
    <numFmt numFmtId="166" formatCode="0.0%;\-0;;@"/>
    <numFmt numFmtId="167" formatCode="#,##0.00\ &quot;$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9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16" xfId="0" applyBorder="1" applyAlignment="1">
      <alignment horizontal="center" vertical="center" wrapText="1"/>
    </xf>
    <xf numFmtId="49" fontId="0" fillId="0" borderId="16" xfId="0" applyNumberFormat="1" applyBorder="1"/>
    <xf numFmtId="49" fontId="0" fillId="0" borderId="17" xfId="0" applyNumberFormat="1" applyBorder="1"/>
    <xf numFmtId="0" fontId="0" fillId="0" borderId="19" xfId="0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9" fontId="0" fillId="10" borderId="26" xfId="1" applyFont="1" applyFill="1" applyBorder="1" applyAlignment="1">
      <alignment horizontal="center" vertical="center"/>
    </xf>
    <xf numFmtId="9" fontId="0" fillId="10" borderId="11" xfId="1" applyFont="1" applyFill="1" applyBorder="1" applyAlignment="1">
      <alignment horizontal="center" vertical="center"/>
    </xf>
    <xf numFmtId="9" fontId="0" fillId="10" borderId="19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9" fontId="0" fillId="11" borderId="26" xfId="1" applyFont="1" applyFill="1" applyBorder="1" applyAlignment="1">
      <alignment horizontal="center" vertical="center"/>
    </xf>
    <xf numFmtId="9" fontId="0" fillId="11" borderId="11" xfId="1" applyFont="1" applyFill="1" applyBorder="1" applyAlignment="1">
      <alignment horizontal="center" vertical="center"/>
    </xf>
    <xf numFmtId="9" fontId="0" fillId="11" borderId="19" xfId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9" fontId="2" fillId="0" borderId="25" xfId="1" applyFont="1" applyBorder="1" applyAlignment="1">
      <alignment horizontal="center" vertical="center"/>
    </xf>
    <xf numFmtId="9" fontId="2" fillId="10" borderId="26" xfId="1" applyFont="1" applyFill="1" applyBorder="1" applyAlignment="1">
      <alignment horizontal="center" vertical="center"/>
    </xf>
    <xf numFmtId="9" fontId="2" fillId="0" borderId="26" xfId="1" applyFont="1" applyBorder="1" applyAlignment="1">
      <alignment horizontal="center" vertical="center"/>
    </xf>
    <xf numFmtId="9" fontId="2" fillId="11" borderId="26" xfId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9" fontId="2" fillId="0" borderId="30" xfId="1" applyFont="1" applyBorder="1" applyAlignment="1">
      <alignment horizontal="center" vertical="center"/>
    </xf>
    <xf numFmtId="9" fontId="0" fillId="0" borderId="38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/>
    </xf>
    <xf numFmtId="9" fontId="2" fillId="9" borderId="28" xfId="1" applyFont="1" applyFill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10" borderId="21" xfId="1" applyFont="1" applyFill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11" borderId="21" xfId="1" applyFont="1" applyFill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164" fontId="0" fillId="9" borderId="43" xfId="1" applyNumberFormat="1" applyFont="1" applyFill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164" fontId="0" fillId="9" borderId="44" xfId="1" applyNumberFormat="1" applyFont="1" applyFill="1" applyBorder="1" applyAlignment="1">
      <alignment horizontal="center" vertical="center"/>
    </xf>
    <xf numFmtId="164" fontId="0" fillId="0" borderId="42" xfId="1" applyNumberFormat="1" applyFont="1" applyBorder="1" applyAlignment="1">
      <alignment horizontal="center" vertical="center"/>
    </xf>
    <xf numFmtId="164" fontId="0" fillId="9" borderId="45" xfId="1" applyNumberFormat="1" applyFont="1" applyFill="1" applyBorder="1" applyAlignment="1">
      <alignment horizontal="center" vertical="center"/>
    </xf>
    <xf numFmtId="164" fontId="0" fillId="0" borderId="40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64" fontId="0" fillId="9" borderId="28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2" fillId="0" borderId="46" xfId="1" applyFont="1" applyBorder="1" applyAlignment="1">
      <alignment horizontal="center"/>
    </xf>
    <xf numFmtId="9" fontId="2" fillId="0" borderId="49" xfId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9" fontId="0" fillId="0" borderId="50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9" xfId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0" xfId="0" applyBorder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23" xfId="0" applyBorder="1"/>
    <xf numFmtId="0" fontId="0" fillId="0" borderId="18" xfId="0" applyBorder="1"/>
    <xf numFmtId="0" fontId="0" fillId="0" borderId="55" xfId="0" applyBorder="1"/>
    <xf numFmtId="0" fontId="5" fillId="9" borderId="21" xfId="0" applyFont="1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  <xf numFmtId="0" fontId="6" fillId="0" borderId="0" xfId="2" applyAlignment="1">
      <alignment horizontal="center" vertical="center"/>
    </xf>
    <xf numFmtId="8" fontId="0" fillId="0" borderId="19" xfId="0" applyNumberForma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6" borderId="26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0" borderId="4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0" fillId="0" borderId="63" xfId="0" applyBorder="1"/>
    <xf numFmtId="0" fontId="0" fillId="0" borderId="68" xfId="0" applyBorder="1"/>
    <xf numFmtId="0" fontId="0" fillId="0" borderId="74" xfId="0" applyBorder="1"/>
    <xf numFmtId="0" fontId="0" fillId="0" borderId="75" xfId="0" applyBorder="1"/>
    <xf numFmtId="0" fontId="0" fillId="3" borderId="76" xfId="0" applyFill="1" applyBorder="1"/>
    <xf numFmtId="0" fontId="0" fillId="3" borderId="77" xfId="0" applyFill="1" applyBorder="1"/>
    <xf numFmtId="0" fontId="0" fillId="3" borderId="79" xfId="0" applyFill="1" applyBorder="1"/>
    <xf numFmtId="44" fontId="0" fillId="0" borderId="0" xfId="3" applyFont="1" applyBorder="1"/>
    <xf numFmtId="44" fontId="0" fillId="3" borderId="78" xfId="3" applyFont="1" applyFill="1" applyBorder="1"/>
    <xf numFmtId="166" fontId="0" fillId="13" borderId="66" xfId="1" applyNumberFormat="1" applyFont="1" applyFill="1" applyBorder="1"/>
    <xf numFmtId="166" fontId="0" fillId="13" borderId="66" xfId="0" applyNumberFormat="1" applyFill="1" applyBorder="1"/>
    <xf numFmtId="166" fontId="0" fillId="14" borderId="80" xfId="0" applyNumberFormat="1" applyFill="1" applyBorder="1"/>
    <xf numFmtId="166" fontId="0" fillId="15" borderId="61" xfId="0" applyNumberFormat="1" applyFill="1" applyBorder="1"/>
    <xf numFmtId="165" fontId="0" fillId="10" borderId="75" xfId="0" applyNumberFormat="1" applyFill="1" applyBorder="1"/>
    <xf numFmtId="165" fontId="0" fillId="16" borderId="77" xfId="0" applyNumberFormat="1" applyFill="1" applyBorder="1"/>
    <xf numFmtId="165" fontId="0" fillId="17" borderId="73" xfId="0" applyNumberFormat="1" applyFill="1" applyBorder="1"/>
    <xf numFmtId="166" fontId="0" fillId="11" borderId="84" xfId="0" applyNumberFormat="1" applyFill="1" applyBorder="1"/>
    <xf numFmtId="166" fontId="0" fillId="12" borderId="85" xfId="0" applyNumberFormat="1" applyFill="1" applyBorder="1"/>
    <xf numFmtId="0" fontId="0" fillId="0" borderId="84" xfId="0" applyBorder="1"/>
    <xf numFmtId="0" fontId="0" fillId="3" borderId="85" xfId="0" applyFill="1" applyBorder="1"/>
    <xf numFmtId="0" fontId="0" fillId="0" borderId="83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3" xfId="0" applyFill="1" applyBorder="1"/>
    <xf numFmtId="0" fontId="0" fillId="0" borderId="72" xfId="0" applyBorder="1" applyAlignment="1">
      <alignment horizontal="center"/>
    </xf>
    <xf numFmtId="9" fontId="0" fillId="0" borderId="0" xfId="0" applyNumberFormat="1"/>
    <xf numFmtId="167" fontId="0" fillId="0" borderId="0" xfId="0" applyNumberFormat="1"/>
    <xf numFmtId="44" fontId="0" fillId="0" borderId="0" xfId="3" applyFont="1"/>
    <xf numFmtId="9" fontId="0" fillId="0" borderId="0" xfId="1" applyFont="1"/>
    <xf numFmtId="0" fontId="0" fillId="18" borderId="64" xfId="0" applyFill="1" applyBorder="1"/>
    <xf numFmtId="44" fontId="0" fillId="18" borderId="62" xfId="3" applyFont="1" applyFill="1" applyBorder="1"/>
    <xf numFmtId="0" fontId="0" fillId="18" borderId="72" xfId="0" applyFill="1" applyBorder="1"/>
    <xf numFmtId="0" fontId="0" fillId="18" borderId="73" xfId="0" applyFill="1" applyBorder="1"/>
    <xf numFmtId="0" fontId="0" fillId="18" borderId="83" xfId="0" applyFill="1" applyBorder="1"/>
    <xf numFmtId="166" fontId="0" fillId="18" borderId="62" xfId="0" applyNumberFormat="1" applyFill="1" applyBorder="1"/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34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5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6" xfId="0" applyBorder="1"/>
    <xf numFmtId="0" fontId="0" fillId="0" borderId="18" xfId="0" applyBorder="1" applyAlignment="1">
      <alignment horizontal="center" vertical="center"/>
    </xf>
    <xf numFmtId="0" fontId="0" fillId="0" borderId="61" xfId="0" applyBorder="1"/>
    <xf numFmtId="0" fontId="0" fillId="0" borderId="55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" xfId="0" applyBorder="1"/>
    <xf numFmtId="0" fontId="0" fillId="0" borderId="7" xfId="0" applyBorder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hyperlink" Target="https://www.raspberrypi.org/products/raspberry-pi-4-model-b/specifications/" TargetMode="External"/><Relationship Id="rId7" Type="http://schemas.openxmlformats.org/officeDocument/2006/relationships/hyperlink" Target="https://store.arduino.cc/usa/arduino-uno-wifi-rev2" TargetMode="External"/><Relationship Id="rId12" Type="http://schemas.openxmlformats.org/officeDocument/2006/relationships/image" Target="../media/image6.jpeg"/><Relationship Id="rId2" Type="http://schemas.openxmlformats.org/officeDocument/2006/relationships/image" Target="../media/image1.jpeg"/><Relationship Id="rId1" Type="http://schemas.openxmlformats.org/officeDocument/2006/relationships/hyperlink" Target="https://www.raspberrypi.org/products/raspberry-pi-zero-w/" TargetMode="External"/><Relationship Id="rId6" Type="http://schemas.openxmlformats.org/officeDocument/2006/relationships/image" Target="../media/image3.jpeg"/><Relationship Id="rId11" Type="http://schemas.openxmlformats.org/officeDocument/2006/relationships/hyperlink" Target="http://docs.onion.io/omega2-docs/omega2p.html" TargetMode="External"/><Relationship Id="rId5" Type="http://schemas.openxmlformats.org/officeDocument/2006/relationships/hyperlink" Target="https://store.arduino.cc/usa/arduino-uno-rev3" TargetMode="External"/><Relationship Id="rId10" Type="http://schemas.openxmlformats.org/officeDocument/2006/relationships/image" Target="../media/image5.jpeg"/><Relationship Id="rId4" Type="http://schemas.openxmlformats.org/officeDocument/2006/relationships/image" Target="../media/image2.jpeg"/><Relationship Id="rId9" Type="http://schemas.openxmlformats.org/officeDocument/2006/relationships/hyperlink" Target="https://github.com/beagleboard/pocketbeagle/wiki/System-Reference-Manual#31_Whats_In_the_Package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Capacitive-Touchscreen-TeNizo-1024x600-Monitor/dp/B087JQYDN8/ref=asc_df_B087JQYDN8/?tag=googleshopc0c-20&amp;linkCode=df0&amp;hvadid=459397433254&amp;hvpos=&amp;hvnetw=g&amp;hvrand=7842018243354639311&amp;hvpone=&amp;hvptwo=&amp;hvqmt=&amp;hvdev=c&amp;hvdvcmdl=&amp;hvlocint=&amp;hvlocphy=9000327&amp;hvtargid=pla-958884127916&amp;psc=1" TargetMode="External"/><Relationship Id="rId2" Type="http://schemas.openxmlformats.org/officeDocument/2006/relationships/image" Target="../media/image8.jpeg"/><Relationship Id="rId1" Type="http://schemas.openxmlformats.org/officeDocument/2006/relationships/hyperlink" Target="https://www.robotshop.com/ca/en/sunfounder-7-inch-1024x600-hdmi-ips-lcd-capacitive-touchscreen-raspberry-pi.html" TargetMode="External"/><Relationship Id="rId6" Type="http://schemas.openxmlformats.org/officeDocument/2006/relationships/image" Target="../media/image10.jpeg"/><Relationship Id="rId5" Type="http://schemas.openxmlformats.org/officeDocument/2006/relationships/hyperlink" Target="https://www.robotshop.com/ca/en/7-in-hdmi-lcd-1024x600-ips-capacitive-touch-screen.html?gclid=Cj0KCQjw_dWGBhDAARIsAMcYuJxqZPp0hLBUgVdYiTX1f8MbCf-bLdgskA6clhJp2qTA7JHTNVjQ4TUaAiaxEALw_wcB" TargetMode="External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95250</xdr:rowOff>
    </xdr:from>
    <xdr:to>
      <xdr:col>0</xdr:col>
      <xdr:colOff>2409679</xdr:colOff>
      <xdr:row>2</xdr:row>
      <xdr:rowOff>1971675</xdr:rowOff>
    </xdr:to>
    <xdr:pic>
      <xdr:nvPicPr>
        <xdr:cNvPr id="3" name="Picture 2" descr="Raspberry Pi Zero W - DEV-14277 - SparkFun Electronic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A101DD-315D-4328-8D45-CB58058958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18" b="9777"/>
        <a:stretch/>
      </xdr:blipFill>
      <xdr:spPr bwMode="auto">
        <a:xfrm>
          <a:off x="28575" y="2390775"/>
          <a:ext cx="2381104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</xdr:row>
      <xdr:rowOff>85725</xdr:rowOff>
    </xdr:from>
    <xdr:to>
      <xdr:col>0</xdr:col>
      <xdr:colOff>2390775</xdr:colOff>
      <xdr:row>1</xdr:row>
      <xdr:rowOff>2009775</xdr:rowOff>
    </xdr:to>
    <xdr:pic>
      <xdr:nvPicPr>
        <xdr:cNvPr id="4" name="Picture 3" descr="Raspberry Pi 4 Model B 2019 Quad Core 64 Bit WiFi Bluetooth (4GB):  Amazon.ca: Electronic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871143-A99C-42DC-9CAC-19E15747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"/>
          <a:ext cx="2371725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114299</xdr:rowOff>
    </xdr:from>
    <xdr:to>
      <xdr:col>0</xdr:col>
      <xdr:colOff>2359744</xdr:colOff>
      <xdr:row>3</xdr:row>
      <xdr:rowOff>1952624</xdr:rowOff>
    </xdr:to>
    <xdr:pic>
      <xdr:nvPicPr>
        <xdr:cNvPr id="6" name="Picture 5" descr="Arduino Uno - R3 - DEV-11021 - SparkFun Electronic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E2C9DF-126F-4714-9DDF-EBC4462DF5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37" t="11024" r="2756" b="14173"/>
        <a:stretch/>
      </xdr:blipFill>
      <xdr:spPr bwMode="auto">
        <a:xfrm>
          <a:off x="66675" y="4705349"/>
          <a:ext cx="2293069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4</xdr:row>
      <xdr:rowOff>76200</xdr:rowOff>
    </xdr:from>
    <xdr:to>
      <xdr:col>0</xdr:col>
      <xdr:colOff>2428875</xdr:colOff>
      <xdr:row>4</xdr:row>
      <xdr:rowOff>2028825</xdr:rowOff>
    </xdr:to>
    <xdr:pic>
      <xdr:nvPicPr>
        <xdr:cNvPr id="7" name="Picture 6" descr="Arduino UNO WiFi Rev2 - Mini Computer | Alzashop.com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D8B8EAB-3A53-489F-B17A-2B0DD34FED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2" t="10506" b="9728"/>
        <a:stretch/>
      </xdr:blipFill>
      <xdr:spPr bwMode="auto">
        <a:xfrm>
          <a:off x="66675" y="6724650"/>
          <a:ext cx="236220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314325</xdr:rowOff>
    </xdr:from>
    <xdr:to>
      <xdr:col>0</xdr:col>
      <xdr:colOff>2402290</xdr:colOff>
      <xdr:row>5</xdr:row>
      <xdr:rowOff>1666875</xdr:rowOff>
    </xdr:to>
    <xdr:pic>
      <xdr:nvPicPr>
        <xdr:cNvPr id="8" name="Picture 7" descr="$25 PocketBeagle is a mini BeagleBone Board based on Octavo OSD3358-SM SiP  - CNX Softwar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126B77F-308F-41E4-9AEC-FB9C2B8199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2" t="9460" r="5783"/>
        <a:stretch/>
      </xdr:blipFill>
      <xdr:spPr bwMode="auto">
        <a:xfrm>
          <a:off x="0" y="9020175"/>
          <a:ext cx="240229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6</xdr:row>
      <xdr:rowOff>142875</xdr:rowOff>
    </xdr:from>
    <xdr:to>
      <xdr:col>0</xdr:col>
      <xdr:colOff>2343150</xdr:colOff>
      <xdr:row>6</xdr:row>
      <xdr:rowOff>1912563</xdr:rowOff>
    </xdr:to>
    <xdr:pic>
      <xdr:nvPicPr>
        <xdr:cNvPr id="9" name="Picture 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57997DD-0773-4E0C-B113-59A0340534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1" t="18116" r="7610" b="14855"/>
        <a:stretch/>
      </xdr:blipFill>
      <xdr:spPr bwMode="auto">
        <a:xfrm>
          <a:off x="114300" y="10906125"/>
          <a:ext cx="2228850" cy="1769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4</xdr:row>
      <xdr:rowOff>45720</xdr:rowOff>
    </xdr:from>
    <xdr:to>
      <xdr:col>4</xdr:col>
      <xdr:colOff>0</xdr:colOff>
      <xdr:row>4</xdr:row>
      <xdr:rowOff>2421255</xdr:rowOff>
    </xdr:to>
    <xdr:pic>
      <xdr:nvPicPr>
        <xdr:cNvPr id="2" name="Image 1" descr="NEMA 17 Stepper Motor">
          <a:extLst>
            <a:ext uri="{FF2B5EF4-FFF2-40B4-BE49-F238E27FC236}">
              <a16:creationId xmlns:a16="http://schemas.microsoft.com/office/drawing/2014/main" id="{7FCB1862-9A60-48F5-8EB9-6661116B8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120" y="777240"/>
          <a:ext cx="238506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</xdr:row>
      <xdr:rowOff>19049</xdr:rowOff>
    </xdr:from>
    <xdr:to>
      <xdr:col>0</xdr:col>
      <xdr:colOff>2638425</xdr:colOff>
      <xdr:row>1</xdr:row>
      <xdr:rowOff>2295524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8D871-623A-4FAB-95EE-7E120D410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09549"/>
          <a:ext cx="2276475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276224</xdr:colOff>
      <xdr:row>2</xdr:row>
      <xdr:rowOff>103712</xdr:rowOff>
    </xdr:from>
    <xdr:to>
      <xdr:col>0</xdr:col>
      <xdr:colOff>2628899</xdr:colOff>
      <xdr:row>2</xdr:row>
      <xdr:rowOff>2309189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B25F71-E495-436D-9099-1B6220606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4" y="3313637"/>
          <a:ext cx="2352675" cy="2205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</xdr:row>
      <xdr:rowOff>180975</xdr:rowOff>
    </xdr:from>
    <xdr:to>
      <xdr:col>0</xdr:col>
      <xdr:colOff>2657475</xdr:colOff>
      <xdr:row>3</xdr:row>
      <xdr:rowOff>2243893</xdr:rowOff>
    </xdr:to>
    <xdr:pic>
      <xdr:nvPicPr>
        <xdr:cNvPr id="6" name="Pictur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FAD4051-2B87-4F70-B4AF-720FF291AE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2" t="6862" r="4411" b="20098"/>
        <a:stretch/>
      </xdr:blipFill>
      <xdr:spPr bwMode="auto">
        <a:xfrm>
          <a:off x="123825" y="5753100"/>
          <a:ext cx="2533650" cy="206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pololu.com/product/1182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E181-A964-48C3-A03F-217EA9E2B48C}">
  <dimension ref="A1:E31"/>
  <sheetViews>
    <sheetView showGridLines="0" workbookViewId="0">
      <pane ySplit="1" topLeftCell="A2" activePane="bottomLeft" state="frozen"/>
      <selection pane="bottomLeft" activeCell="C22" sqref="C22:C31"/>
    </sheetView>
  </sheetViews>
  <sheetFormatPr defaultColWidth="9.140625" defaultRowHeight="15" x14ac:dyDescent="0.25"/>
  <cols>
    <col min="2" max="2" width="22.7109375" customWidth="1"/>
    <col min="3" max="3" width="38.7109375" customWidth="1"/>
    <col min="4" max="4" width="44.140625" customWidth="1"/>
    <col min="5" max="5" width="71.5703125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75" thickTop="1" x14ac:dyDescent="0.25">
      <c r="A2" s="247">
        <v>1</v>
      </c>
      <c r="B2" s="249" t="s">
        <v>5</v>
      </c>
      <c r="C2" s="251"/>
      <c r="D2" s="4" t="s">
        <v>6</v>
      </c>
      <c r="E2" s="5" t="s">
        <v>7</v>
      </c>
    </row>
    <row r="3" spans="1:5" x14ac:dyDescent="0.25">
      <c r="A3" s="239"/>
      <c r="B3" s="242"/>
      <c r="C3" s="252"/>
      <c r="D3" s="4" t="s">
        <v>8</v>
      </c>
      <c r="E3" s="5" t="s">
        <v>9</v>
      </c>
    </row>
    <row r="4" spans="1:5" x14ac:dyDescent="0.25">
      <c r="A4" s="239"/>
      <c r="B4" s="242"/>
      <c r="C4" s="252"/>
      <c r="D4" s="4" t="s">
        <v>10</v>
      </c>
      <c r="E4" s="5" t="s">
        <v>11</v>
      </c>
    </row>
    <row r="5" spans="1:5" x14ac:dyDescent="0.25">
      <c r="A5" s="239"/>
      <c r="B5" s="242"/>
      <c r="C5" s="252"/>
      <c r="D5" s="4" t="s">
        <v>12</v>
      </c>
      <c r="E5" s="5" t="s">
        <v>13</v>
      </c>
    </row>
    <row r="6" spans="1:5" x14ac:dyDescent="0.25">
      <c r="A6" s="239"/>
      <c r="B6" s="242"/>
      <c r="C6" s="252"/>
      <c r="D6" s="4" t="s">
        <v>14</v>
      </c>
      <c r="E6" s="5" t="s">
        <v>15</v>
      </c>
    </row>
    <row r="7" spans="1:5" x14ac:dyDescent="0.25">
      <c r="A7" s="239"/>
      <c r="B7" s="242"/>
      <c r="C7" s="252"/>
      <c r="D7" s="4" t="s">
        <v>16</v>
      </c>
      <c r="E7" s="5" t="s">
        <v>17</v>
      </c>
    </row>
    <row r="8" spans="1:5" x14ac:dyDescent="0.25">
      <c r="A8" s="239"/>
      <c r="B8" s="242"/>
      <c r="C8" s="252"/>
      <c r="D8" s="4"/>
      <c r="E8" s="5"/>
    </row>
    <row r="9" spans="1:5" x14ac:dyDescent="0.25">
      <c r="A9" s="239"/>
      <c r="B9" s="242"/>
      <c r="C9" s="252"/>
      <c r="D9" s="4"/>
      <c r="E9" s="5"/>
    </row>
    <row r="10" spans="1:5" x14ac:dyDescent="0.25">
      <c r="A10" s="239"/>
      <c r="B10" s="242"/>
      <c r="C10" s="252"/>
      <c r="D10" s="4"/>
      <c r="E10" s="5"/>
    </row>
    <row r="11" spans="1:5" x14ac:dyDescent="0.25">
      <c r="A11" s="248"/>
      <c r="B11" s="250"/>
      <c r="C11" s="253"/>
      <c r="D11" s="6"/>
      <c r="E11" s="7"/>
    </row>
    <row r="12" spans="1:5" x14ac:dyDescent="0.25">
      <c r="A12" s="238">
        <v>2</v>
      </c>
      <c r="B12" s="241" t="s">
        <v>18</v>
      </c>
      <c r="C12" s="254"/>
      <c r="D12" s="4" t="s">
        <v>19</v>
      </c>
      <c r="E12" s="5" t="s">
        <v>20</v>
      </c>
    </row>
    <row r="13" spans="1:5" x14ac:dyDescent="0.25">
      <c r="A13" s="239"/>
      <c r="B13" s="242"/>
      <c r="C13" s="252"/>
      <c r="D13" s="4" t="s">
        <v>21</v>
      </c>
      <c r="E13" s="5" t="s">
        <v>22</v>
      </c>
    </row>
    <row r="14" spans="1:5" x14ac:dyDescent="0.25">
      <c r="A14" s="239"/>
      <c r="B14" s="242"/>
      <c r="C14" s="252"/>
      <c r="D14" s="4" t="s">
        <v>23</v>
      </c>
      <c r="E14" s="5" t="s">
        <v>24</v>
      </c>
    </row>
    <row r="15" spans="1:5" x14ac:dyDescent="0.25">
      <c r="A15" s="239"/>
      <c r="B15" s="242"/>
      <c r="C15" s="252"/>
      <c r="D15" s="4" t="s">
        <v>25</v>
      </c>
      <c r="E15" s="5" t="s">
        <v>26</v>
      </c>
    </row>
    <row r="16" spans="1:5" x14ac:dyDescent="0.25">
      <c r="A16" s="239"/>
      <c r="B16" s="242"/>
      <c r="C16" s="252"/>
      <c r="D16" s="4" t="s">
        <v>27</v>
      </c>
      <c r="E16" s="5" t="s">
        <v>28</v>
      </c>
    </row>
    <row r="17" spans="1:5" x14ac:dyDescent="0.25">
      <c r="A17" s="239"/>
      <c r="B17" s="242"/>
      <c r="C17" s="252"/>
      <c r="D17" s="4" t="s">
        <v>29</v>
      </c>
      <c r="E17" s="5" t="s">
        <v>16</v>
      </c>
    </row>
    <row r="18" spans="1:5" x14ac:dyDescent="0.25">
      <c r="A18" s="239"/>
      <c r="B18" s="242"/>
      <c r="C18" s="252"/>
      <c r="D18" s="4" t="s">
        <v>30</v>
      </c>
      <c r="E18" s="5"/>
    </row>
    <row r="19" spans="1:5" x14ac:dyDescent="0.25">
      <c r="A19" s="239"/>
      <c r="B19" s="242"/>
      <c r="C19" s="252"/>
      <c r="D19" s="4"/>
      <c r="E19" s="5"/>
    </row>
    <row r="20" spans="1:5" x14ac:dyDescent="0.25">
      <c r="A20" s="239"/>
      <c r="B20" s="242"/>
      <c r="C20" s="252"/>
      <c r="D20" s="4"/>
      <c r="E20" s="5"/>
    </row>
    <row r="21" spans="1:5" x14ac:dyDescent="0.25">
      <c r="A21" s="248"/>
      <c r="B21" s="250"/>
      <c r="C21" s="253"/>
      <c r="D21" s="6"/>
      <c r="E21" s="7"/>
    </row>
    <row r="22" spans="1:5" x14ac:dyDescent="0.25">
      <c r="A22" s="238">
        <v>3</v>
      </c>
      <c r="B22" s="241" t="s">
        <v>31</v>
      </c>
      <c r="C22" s="244"/>
      <c r="D22" s="4" t="s">
        <v>32</v>
      </c>
      <c r="E22" s="5" t="s">
        <v>33</v>
      </c>
    </row>
    <row r="23" spans="1:5" x14ac:dyDescent="0.25">
      <c r="A23" s="239"/>
      <c r="B23" s="242"/>
      <c r="C23" s="245"/>
      <c r="D23" s="4" t="s">
        <v>34</v>
      </c>
      <c r="E23" s="5" t="s">
        <v>35</v>
      </c>
    </row>
    <row r="24" spans="1:5" x14ac:dyDescent="0.25">
      <c r="A24" s="239"/>
      <c r="B24" s="242"/>
      <c r="C24" s="245"/>
      <c r="D24" s="4" t="s">
        <v>36</v>
      </c>
      <c r="E24" s="5" t="s">
        <v>37</v>
      </c>
    </row>
    <row r="25" spans="1:5" x14ac:dyDescent="0.25">
      <c r="A25" s="239"/>
      <c r="B25" s="242"/>
      <c r="C25" s="245"/>
      <c r="D25" s="4" t="s">
        <v>38</v>
      </c>
      <c r="E25" s="5" t="s">
        <v>39</v>
      </c>
    </row>
    <row r="26" spans="1:5" x14ac:dyDescent="0.25">
      <c r="A26" s="239"/>
      <c r="B26" s="242"/>
      <c r="C26" s="245"/>
      <c r="D26" s="4" t="s">
        <v>16</v>
      </c>
      <c r="E26" s="5" t="s">
        <v>40</v>
      </c>
    </row>
    <row r="27" spans="1:5" x14ac:dyDescent="0.25">
      <c r="A27" s="239"/>
      <c r="B27" s="242"/>
      <c r="C27" s="245"/>
      <c r="D27" s="4" t="s">
        <v>16</v>
      </c>
      <c r="E27" s="5" t="s">
        <v>16</v>
      </c>
    </row>
    <row r="28" spans="1:5" x14ac:dyDescent="0.25">
      <c r="A28" s="239"/>
      <c r="B28" s="242"/>
      <c r="C28" s="245"/>
      <c r="D28" s="4"/>
      <c r="E28" s="5"/>
    </row>
    <row r="29" spans="1:5" x14ac:dyDescent="0.25">
      <c r="A29" s="239"/>
      <c r="B29" s="242"/>
      <c r="C29" s="245"/>
      <c r="D29" s="4"/>
      <c r="E29" s="5"/>
    </row>
    <row r="30" spans="1:5" x14ac:dyDescent="0.25">
      <c r="A30" s="239"/>
      <c r="B30" s="242"/>
      <c r="C30" s="245"/>
      <c r="D30" s="4"/>
      <c r="E30" s="5"/>
    </row>
    <row r="31" spans="1:5" ht="15.75" thickBot="1" x14ac:dyDescent="0.3">
      <c r="A31" s="240"/>
      <c r="B31" s="243"/>
      <c r="C31" s="246"/>
      <c r="D31" s="8"/>
      <c r="E31" s="9"/>
    </row>
  </sheetData>
  <mergeCells count="9">
    <mergeCell ref="A22:A31"/>
    <mergeCell ref="B22:B31"/>
    <mergeCell ref="C22:C31"/>
    <mergeCell ref="A2:A11"/>
    <mergeCell ref="B2:B11"/>
    <mergeCell ref="C2:C11"/>
    <mergeCell ref="A12:A21"/>
    <mergeCell ref="B12:B21"/>
    <mergeCell ref="C12:C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C621-CDA4-400F-8263-41CAD6D3426B}">
  <sheetPr>
    <pageSetUpPr fitToPage="1"/>
  </sheetPr>
  <dimension ref="A1:H20"/>
  <sheetViews>
    <sheetView showGridLines="0" workbookViewId="0">
      <selection activeCell="N6" sqref="N6"/>
    </sheetView>
  </sheetViews>
  <sheetFormatPr defaultColWidth="8.85546875" defaultRowHeight="15" x14ac:dyDescent="0.25"/>
  <cols>
    <col min="1" max="1" width="8.85546875" style="137"/>
    <col min="2" max="7" width="16.7109375" style="137" customWidth="1"/>
    <col min="8" max="16384" width="8.85546875" style="137"/>
  </cols>
  <sheetData>
    <row r="1" spans="1:8" ht="26.25" x14ac:dyDescent="0.4">
      <c r="B1" s="277" t="s">
        <v>328</v>
      </c>
      <c r="C1" s="277"/>
      <c r="D1" s="277"/>
      <c r="E1" s="277"/>
      <c r="F1" s="277"/>
      <c r="G1" s="277"/>
      <c r="H1" s="277"/>
    </row>
    <row r="2" spans="1:8" ht="30" x14ac:dyDescent="0.25">
      <c r="A2" s="141"/>
      <c r="B2" s="199" t="s">
        <v>204</v>
      </c>
      <c r="C2" s="200" t="s">
        <v>205</v>
      </c>
      <c r="D2" s="200" t="s">
        <v>228</v>
      </c>
      <c r="E2" s="200" t="s">
        <v>220</v>
      </c>
      <c r="F2" s="200" t="s">
        <v>221</v>
      </c>
      <c r="G2" s="200" t="s">
        <v>222</v>
      </c>
      <c r="H2" s="200" t="s">
        <v>215</v>
      </c>
    </row>
    <row r="3" spans="1:8" ht="15.75" thickBot="1" x14ac:dyDescent="0.3">
      <c r="A3" s="142" t="s">
        <v>1</v>
      </c>
      <c r="B3" s="140">
        <f>(B15/SUM($B$15:$G$15))</f>
        <v>0.14285714285714285</v>
      </c>
      <c r="C3" s="140">
        <f t="shared" ref="C3:G3" si="0">(C15/SUM($B$15:$G$15))</f>
        <v>9.5238095238095233E-2</v>
      </c>
      <c r="D3" s="140">
        <f t="shared" si="0"/>
        <v>0.23809523809523808</v>
      </c>
      <c r="E3" s="140">
        <f t="shared" si="0"/>
        <v>0.17857142857142858</v>
      </c>
      <c r="F3" s="140">
        <f t="shared" si="0"/>
        <v>0.20238095238095238</v>
      </c>
      <c r="G3" s="140">
        <f t="shared" si="0"/>
        <v>0.14285714285714285</v>
      </c>
      <c r="H3" s="139">
        <f>SUM(B3:G3)</f>
        <v>1</v>
      </c>
    </row>
    <row r="4" spans="1:8" ht="15.75" thickTop="1" x14ac:dyDescent="0.25">
      <c r="A4" s="143">
        <v>1</v>
      </c>
      <c r="B4" s="147">
        <v>0.7</v>
      </c>
      <c r="C4" s="148">
        <v>0.9</v>
      </c>
      <c r="D4" s="148">
        <v>0.9</v>
      </c>
      <c r="E4" s="148">
        <v>0.9</v>
      </c>
      <c r="F4" s="148">
        <v>0.3</v>
      </c>
      <c r="G4" s="148">
        <v>0.6</v>
      </c>
      <c r="H4" s="148">
        <f t="shared" ref="H4:H9" si="1">SUMPRODUCT($B$3:$G$3,B4:G4)</f>
        <v>0.70714285714285718</v>
      </c>
    </row>
    <row r="5" spans="1:8" x14ac:dyDescent="0.25">
      <c r="A5" s="142">
        <v>2</v>
      </c>
      <c r="B5" s="147">
        <v>0.8</v>
      </c>
      <c r="C5" s="149">
        <v>0.85</v>
      </c>
      <c r="D5" s="149">
        <v>0.9</v>
      </c>
      <c r="E5" s="149">
        <v>0.85</v>
      </c>
      <c r="F5" s="149">
        <v>0.35</v>
      </c>
      <c r="G5" s="149">
        <v>0.6</v>
      </c>
      <c r="H5" s="148">
        <f t="shared" si="1"/>
        <v>0.71785714285714286</v>
      </c>
    </row>
    <row r="6" spans="1:8" x14ac:dyDescent="0.25">
      <c r="A6" s="142">
        <v>3</v>
      </c>
      <c r="B6" s="147">
        <v>0.85</v>
      </c>
      <c r="C6" s="149">
        <v>0.7</v>
      </c>
      <c r="D6" s="149">
        <v>0.8</v>
      </c>
      <c r="E6" s="149">
        <v>0.7</v>
      </c>
      <c r="F6" s="149">
        <v>0.7</v>
      </c>
      <c r="G6" s="149">
        <v>0.8</v>
      </c>
      <c r="H6" s="148">
        <f t="shared" si="1"/>
        <v>0.75952380952380949</v>
      </c>
    </row>
    <row r="7" spans="1:8" x14ac:dyDescent="0.25">
      <c r="A7" s="142">
        <v>4</v>
      </c>
      <c r="B7" s="147">
        <v>0.8</v>
      </c>
      <c r="C7" s="149">
        <v>0.5</v>
      </c>
      <c r="D7" s="149">
        <v>0.65</v>
      </c>
      <c r="E7" s="149">
        <v>0.6</v>
      </c>
      <c r="F7" s="149">
        <v>0.7</v>
      </c>
      <c r="G7" s="149">
        <v>0.85</v>
      </c>
      <c r="H7" s="148">
        <f t="shared" si="1"/>
        <v>0.68690476190476191</v>
      </c>
    </row>
    <row r="8" spans="1:8" x14ac:dyDescent="0.25">
      <c r="A8" s="142">
        <v>5</v>
      </c>
      <c r="B8" s="147">
        <v>0.6</v>
      </c>
      <c r="C8" s="149">
        <v>0.65</v>
      </c>
      <c r="D8" s="149">
        <v>0.8</v>
      </c>
      <c r="E8" s="149">
        <v>0.8</v>
      </c>
      <c r="F8" s="149">
        <v>0.3</v>
      </c>
      <c r="G8" s="149">
        <v>0.65</v>
      </c>
      <c r="H8" s="148">
        <f t="shared" si="1"/>
        <v>0.63452380952380949</v>
      </c>
    </row>
    <row r="9" spans="1:8" x14ac:dyDescent="0.25">
      <c r="A9" s="142">
        <v>6</v>
      </c>
      <c r="B9" s="147">
        <v>0.9</v>
      </c>
      <c r="C9" s="149">
        <v>0.4</v>
      </c>
      <c r="D9" s="149">
        <v>0.6</v>
      </c>
      <c r="E9" s="149">
        <v>0.55000000000000004</v>
      </c>
      <c r="F9" s="149">
        <v>0.9</v>
      </c>
      <c r="G9" s="149">
        <v>0.7</v>
      </c>
      <c r="H9" s="148">
        <f t="shared" si="1"/>
        <v>0.68988095238095237</v>
      </c>
    </row>
    <row r="11" spans="1:8" x14ac:dyDescent="0.25">
      <c r="A11" s="137" t="s">
        <v>223</v>
      </c>
      <c r="B11" s="137">
        <v>4</v>
      </c>
      <c r="C11" s="137">
        <v>1</v>
      </c>
      <c r="D11" s="137">
        <v>5</v>
      </c>
      <c r="E11" s="137">
        <v>3</v>
      </c>
      <c r="F11" s="137">
        <v>6</v>
      </c>
      <c r="G11" s="137">
        <v>2</v>
      </c>
    </row>
    <row r="12" spans="1:8" x14ac:dyDescent="0.25">
      <c r="A12" s="137" t="s">
        <v>224</v>
      </c>
      <c r="B12" s="137">
        <v>3</v>
      </c>
      <c r="C12" s="137">
        <v>2</v>
      </c>
      <c r="D12" s="137">
        <v>4</v>
      </c>
      <c r="E12" s="137">
        <v>5</v>
      </c>
      <c r="F12" s="137">
        <v>6</v>
      </c>
      <c r="G12" s="137">
        <v>1</v>
      </c>
    </row>
    <row r="13" spans="1:8" x14ac:dyDescent="0.25">
      <c r="A13" s="137" t="s">
        <v>225</v>
      </c>
      <c r="B13" s="137">
        <v>3</v>
      </c>
      <c r="C13" s="137">
        <v>4</v>
      </c>
      <c r="D13" s="137">
        <v>6</v>
      </c>
      <c r="E13" s="137">
        <v>1</v>
      </c>
      <c r="F13" s="137">
        <v>2</v>
      </c>
      <c r="G13" s="137">
        <v>5</v>
      </c>
    </row>
    <row r="14" spans="1:8" ht="15.75" thickBot="1" x14ac:dyDescent="0.3">
      <c r="A14" s="137" t="s">
        <v>226</v>
      </c>
      <c r="B14" s="137">
        <v>2</v>
      </c>
      <c r="C14" s="137">
        <v>1</v>
      </c>
      <c r="D14" s="137">
        <v>5</v>
      </c>
      <c r="E14" s="137">
        <v>6</v>
      </c>
      <c r="F14" s="137">
        <v>3</v>
      </c>
      <c r="G14" s="137">
        <v>4</v>
      </c>
    </row>
    <row r="15" spans="1:8" ht="15.75" thickBot="1" x14ac:dyDescent="0.3">
      <c r="A15" s="144" t="s">
        <v>227</v>
      </c>
      <c r="B15" s="144">
        <f>AVERAGE(B11:B14)</f>
        <v>3</v>
      </c>
      <c r="C15" s="145">
        <f t="shared" ref="C15:G15" si="2">AVERAGE(C11:C14)</f>
        <v>2</v>
      </c>
      <c r="D15" s="145">
        <f t="shared" si="2"/>
        <v>5</v>
      </c>
      <c r="E15" s="145">
        <f t="shared" si="2"/>
        <v>3.75</v>
      </c>
      <c r="F15" s="145">
        <f t="shared" si="2"/>
        <v>4.25</v>
      </c>
      <c r="G15" s="146">
        <f t="shared" si="2"/>
        <v>3</v>
      </c>
    </row>
    <row r="16" spans="1:8" x14ac:dyDescent="0.25">
      <c r="B16" s="138">
        <f>(B15/SUM($B$15:$G$15))</f>
        <v>0.14285714285714285</v>
      </c>
      <c r="C16" s="138">
        <f>C15/SUM($B$15:$G$15)</f>
        <v>9.5238095238095233E-2</v>
      </c>
      <c r="D16" s="138">
        <f>D15/SUM($B$15:$G$15)</f>
        <v>0.23809523809523808</v>
      </c>
      <c r="E16" s="138">
        <f>E15/SUM($B$15:$G$15)</f>
        <v>0.17857142857142858</v>
      </c>
      <c r="F16" s="138">
        <f>F15/SUM($B$15:$G$15)</f>
        <v>0.20238095238095238</v>
      </c>
      <c r="G16" s="138">
        <f>G15/SUM($B$15:$G$15)</f>
        <v>0.14285714285714285</v>
      </c>
    </row>
    <row r="20" spans="6:6" x14ac:dyDescent="0.25">
      <c r="F20" s="137" t="s">
        <v>229</v>
      </c>
    </row>
  </sheetData>
  <mergeCells count="1">
    <mergeCell ref="B1:H1"/>
  </mergeCells>
  <pageMargins left="0.7" right="0.7" top="0.75" bottom="0.75" header="0.3" footer="0.3"/>
  <pageSetup scale="8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7A2C-9114-43C6-B7C6-4C3D8EFD4C25}">
  <dimension ref="A1:M20"/>
  <sheetViews>
    <sheetView showGridLines="0" workbookViewId="0">
      <pane ySplit="1" topLeftCell="A2" activePane="bottomLeft" state="frozen"/>
      <selection pane="bottomLeft" activeCell="C4" sqref="C4"/>
    </sheetView>
  </sheetViews>
  <sheetFormatPr defaultColWidth="8.85546875" defaultRowHeight="15" x14ac:dyDescent="0.25"/>
  <cols>
    <col min="1" max="1" width="36.5703125" customWidth="1"/>
    <col min="2" max="2" width="21" customWidth="1"/>
    <col min="3" max="3" width="20.140625" customWidth="1"/>
    <col min="4" max="4" width="10.28515625" bestFit="1" customWidth="1"/>
    <col min="5" max="5" width="18.140625" customWidth="1"/>
    <col min="6" max="6" width="13" customWidth="1"/>
    <col min="7" max="7" width="16.28515625" bestFit="1" customWidth="1"/>
    <col min="8" max="8" width="18.42578125" customWidth="1"/>
    <col min="9" max="9" width="16.42578125" customWidth="1"/>
    <col min="10" max="10" width="17" customWidth="1"/>
    <col min="11" max="11" width="14.85546875" customWidth="1"/>
    <col min="12" max="12" width="19.85546875" customWidth="1"/>
    <col min="13" max="13" width="21.28515625" customWidth="1"/>
  </cols>
  <sheetData>
    <row r="1" spans="1:13" ht="37.5" x14ac:dyDescent="0.25">
      <c r="A1" s="151"/>
      <c r="B1" s="157" t="s">
        <v>230</v>
      </c>
      <c r="C1" s="152" t="s">
        <v>249</v>
      </c>
      <c r="D1" s="157" t="s">
        <v>247</v>
      </c>
      <c r="E1" s="152" t="s">
        <v>232</v>
      </c>
      <c r="F1" s="157" t="s">
        <v>238</v>
      </c>
      <c r="G1" s="152" t="s">
        <v>231</v>
      </c>
      <c r="H1" s="157" t="s">
        <v>245</v>
      </c>
      <c r="I1" s="152" t="s">
        <v>273</v>
      </c>
      <c r="J1" s="157" t="s">
        <v>235</v>
      </c>
      <c r="K1" s="152" t="s">
        <v>243</v>
      </c>
      <c r="L1" s="157" t="s">
        <v>250</v>
      </c>
      <c r="M1" s="153" t="s">
        <v>280</v>
      </c>
    </row>
    <row r="2" spans="1:13" ht="162" customHeight="1" x14ac:dyDescent="0.25">
      <c r="A2" s="154"/>
      <c r="B2" s="158" t="s">
        <v>233</v>
      </c>
      <c r="C2" s="13" t="s">
        <v>251</v>
      </c>
      <c r="D2" s="158" t="s">
        <v>248</v>
      </c>
      <c r="E2" s="13" t="s">
        <v>270</v>
      </c>
      <c r="F2" s="158" t="s">
        <v>239</v>
      </c>
      <c r="G2" s="13" t="s">
        <v>234</v>
      </c>
      <c r="H2" s="158" t="s">
        <v>282</v>
      </c>
      <c r="I2" s="13" t="s">
        <v>275</v>
      </c>
      <c r="J2" s="158" t="s">
        <v>274</v>
      </c>
      <c r="K2" s="13" t="s">
        <v>236</v>
      </c>
      <c r="L2" s="158" t="s">
        <v>297</v>
      </c>
      <c r="M2" s="15" t="s">
        <v>286</v>
      </c>
    </row>
    <row r="3" spans="1:13" ht="162" customHeight="1" x14ac:dyDescent="0.25">
      <c r="A3" s="154"/>
      <c r="B3" s="158" t="s">
        <v>237</v>
      </c>
      <c r="C3" s="13" t="s">
        <v>252</v>
      </c>
      <c r="D3" s="158" t="s">
        <v>253</v>
      </c>
      <c r="E3" s="13" t="s">
        <v>240</v>
      </c>
      <c r="F3" s="158" t="s">
        <v>241</v>
      </c>
      <c r="G3" s="13" t="s">
        <v>271</v>
      </c>
      <c r="H3" s="158" t="s">
        <v>282</v>
      </c>
      <c r="I3" s="13" t="s">
        <v>277</v>
      </c>
      <c r="J3" s="158" t="s">
        <v>276</v>
      </c>
      <c r="K3" s="13" t="s">
        <v>236</v>
      </c>
      <c r="L3" s="158" t="s">
        <v>297</v>
      </c>
      <c r="M3" s="15" t="s">
        <v>287</v>
      </c>
    </row>
    <row r="4" spans="1:13" ht="162" customHeight="1" x14ac:dyDescent="0.25">
      <c r="A4" s="154"/>
      <c r="B4" s="158" t="s">
        <v>244</v>
      </c>
      <c r="C4" s="13" t="s">
        <v>246</v>
      </c>
      <c r="D4" s="158" t="s">
        <v>254</v>
      </c>
      <c r="E4" s="13" t="s">
        <v>269</v>
      </c>
      <c r="F4" s="158" t="s">
        <v>256</v>
      </c>
      <c r="G4" s="13" t="s">
        <v>258</v>
      </c>
      <c r="H4" s="158" t="s">
        <v>255</v>
      </c>
      <c r="I4" s="13" t="s">
        <v>278</v>
      </c>
      <c r="J4" s="158" t="s">
        <v>257</v>
      </c>
      <c r="K4" s="13" t="s">
        <v>236</v>
      </c>
      <c r="L4" s="158" t="s">
        <v>242</v>
      </c>
      <c r="M4" s="15" t="s">
        <v>288</v>
      </c>
    </row>
    <row r="5" spans="1:13" ht="162" customHeight="1" x14ac:dyDescent="0.25">
      <c r="A5" s="155"/>
      <c r="B5" s="158" t="s">
        <v>261</v>
      </c>
      <c r="C5" s="13" t="s">
        <v>262</v>
      </c>
      <c r="D5" s="158" t="s">
        <v>254</v>
      </c>
      <c r="E5" s="13" t="s">
        <v>272</v>
      </c>
      <c r="F5" s="158" t="s">
        <v>256</v>
      </c>
      <c r="G5" s="13" t="s">
        <v>264</v>
      </c>
      <c r="H5" s="158" t="s">
        <v>263</v>
      </c>
      <c r="I5" s="13" t="s">
        <v>278</v>
      </c>
      <c r="J5" s="158" t="s">
        <v>257</v>
      </c>
      <c r="K5" s="13" t="s">
        <v>236</v>
      </c>
      <c r="L5" s="158" t="s">
        <v>242</v>
      </c>
      <c r="M5" s="15" t="s">
        <v>289</v>
      </c>
    </row>
    <row r="6" spans="1:13" ht="162" customHeight="1" x14ac:dyDescent="0.25">
      <c r="A6" s="154"/>
      <c r="B6" s="158" t="s">
        <v>259</v>
      </c>
      <c r="C6" s="13" t="s">
        <v>265</v>
      </c>
      <c r="D6" s="158" t="s">
        <v>253</v>
      </c>
      <c r="E6" s="13" t="s">
        <v>240</v>
      </c>
      <c r="F6" s="158" t="s">
        <v>285</v>
      </c>
      <c r="G6" s="13" t="s">
        <v>258</v>
      </c>
      <c r="H6" s="158" t="s">
        <v>284</v>
      </c>
      <c r="I6" s="13" t="s">
        <v>278</v>
      </c>
      <c r="J6" s="158" t="s">
        <v>283</v>
      </c>
      <c r="K6" s="13" t="s">
        <v>281</v>
      </c>
      <c r="L6" s="158" t="s">
        <v>279</v>
      </c>
      <c r="M6" s="15" t="s">
        <v>290</v>
      </c>
    </row>
    <row r="7" spans="1:13" ht="162" customHeight="1" thickBot="1" x14ac:dyDescent="0.3">
      <c r="A7" s="156"/>
      <c r="B7" s="159" t="s">
        <v>260</v>
      </c>
      <c r="C7" s="16" t="s">
        <v>266</v>
      </c>
      <c r="D7" s="159" t="s">
        <v>267</v>
      </c>
      <c r="E7" s="16" t="s">
        <v>268</v>
      </c>
      <c r="F7" s="159" t="s">
        <v>296</v>
      </c>
      <c r="G7" s="16" t="s">
        <v>292</v>
      </c>
      <c r="H7" s="159" t="s">
        <v>293</v>
      </c>
      <c r="I7" s="16" t="s">
        <v>295</v>
      </c>
      <c r="J7" s="159" t="s">
        <v>257</v>
      </c>
      <c r="K7" s="16" t="s">
        <v>278</v>
      </c>
      <c r="L7" s="159" t="s">
        <v>291</v>
      </c>
      <c r="M7" s="18" t="s">
        <v>294</v>
      </c>
    </row>
    <row r="8" spans="1:13" x14ac:dyDescent="0.25"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</row>
    <row r="9" spans="1:13" x14ac:dyDescent="0.25"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x14ac:dyDescent="0.25"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</row>
    <row r="11" spans="1:13" x14ac:dyDescent="0.25"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</row>
    <row r="12" spans="1:13" x14ac:dyDescent="0.25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</row>
    <row r="13" spans="1:13" x14ac:dyDescent="0.25"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</row>
    <row r="14" spans="1:13" x14ac:dyDescent="0.25"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</row>
    <row r="15" spans="1:13" x14ac:dyDescent="0.25"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</row>
    <row r="16" spans="1:13" x14ac:dyDescent="0.25"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</row>
    <row r="17" spans="2:13" x14ac:dyDescent="0.25"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</row>
    <row r="18" spans="2:13" x14ac:dyDescent="0.25"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</row>
    <row r="19" spans="2:13" x14ac:dyDescent="0.25"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2:13" x14ac:dyDescent="0.25"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B14C-DE62-4748-897B-FC4C54AFA5C0}">
  <dimension ref="B3:E8"/>
  <sheetViews>
    <sheetView showGridLines="0" workbookViewId="0">
      <selection activeCell="D15" sqref="D15"/>
    </sheetView>
  </sheetViews>
  <sheetFormatPr defaultColWidth="11.5703125" defaultRowHeight="15" x14ac:dyDescent="0.25"/>
  <cols>
    <col min="1" max="1" width="6.5703125" style="83" customWidth="1"/>
    <col min="2" max="2" width="11.5703125" style="83"/>
    <col min="3" max="3" width="28.85546875" style="83" customWidth="1"/>
    <col min="4" max="4" width="35.28515625" style="83" customWidth="1"/>
    <col min="5" max="5" width="25.7109375" style="83" customWidth="1"/>
    <col min="6" max="16384" width="11.5703125" style="83"/>
  </cols>
  <sheetData>
    <row r="3" spans="2:5" x14ac:dyDescent="0.25">
      <c r="B3" s="162"/>
      <c r="C3" s="163" t="s">
        <v>299</v>
      </c>
      <c r="D3" s="163" t="s">
        <v>298</v>
      </c>
      <c r="E3" s="164" t="s">
        <v>307</v>
      </c>
    </row>
    <row r="4" spans="2:5" x14ac:dyDescent="0.25">
      <c r="B4" s="161" t="s">
        <v>301</v>
      </c>
      <c r="C4" s="166" t="s">
        <v>300</v>
      </c>
      <c r="D4" s="166" t="s">
        <v>305</v>
      </c>
      <c r="E4" s="167"/>
    </row>
    <row r="5" spans="2:5" ht="195" customHeight="1" x14ac:dyDescent="0.25">
      <c r="B5" s="161" t="s">
        <v>302</v>
      </c>
      <c r="C5" s="166"/>
      <c r="D5" s="166"/>
      <c r="E5" s="167"/>
    </row>
    <row r="6" spans="2:5" ht="30" x14ac:dyDescent="0.25">
      <c r="B6" s="161" t="s">
        <v>303</v>
      </c>
      <c r="C6" s="169"/>
      <c r="D6" s="170" t="s">
        <v>306</v>
      </c>
      <c r="E6" s="171"/>
    </row>
    <row r="7" spans="2:5" x14ac:dyDescent="0.25">
      <c r="B7" s="165" t="s">
        <v>304</v>
      </c>
      <c r="C7" s="160"/>
      <c r="D7" s="160"/>
      <c r="E7" s="168"/>
    </row>
    <row r="8" spans="2:5" x14ac:dyDescent="0.25">
      <c r="D8" s="172" t="s">
        <v>324</v>
      </c>
    </row>
  </sheetData>
  <hyperlinks>
    <hyperlink ref="D8" r:id="rId1" xr:uid="{6F395C29-9E5D-4667-AAEB-57F1E67D6598}"/>
  </hyperlinks>
  <pageMargins left="0.7" right="0.7" top="0.75" bottom="0.75" header="0.3" footer="0.3"/>
  <pageSetup orientation="portrait" horizontalDpi="300" verticalDpi="30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7283-0B9F-4954-BB8B-DBDA84E4D603}">
  <dimension ref="A1:F4"/>
  <sheetViews>
    <sheetView showGridLines="0" workbookViewId="0">
      <selection activeCell="J3" sqref="J3"/>
    </sheetView>
  </sheetViews>
  <sheetFormatPr defaultColWidth="8.85546875" defaultRowHeight="15" x14ac:dyDescent="0.25"/>
  <cols>
    <col min="1" max="1" width="43.28515625" customWidth="1"/>
    <col min="2" max="2" width="28.42578125" customWidth="1"/>
    <col min="3" max="3" width="19" customWidth="1"/>
    <col min="4" max="4" width="20" customWidth="1"/>
    <col min="5" max="5" width="17.7109375" customWidth="1"/>
    <col min="6" max="6" width="21.42578125" customWidth="1"/>
  </cols>
  <sheetData>
    <row r="1" spans="1:6" ht="66.75" customHeight="1" x14ac:dyDescent="0.25">
      <c r="A1" s="151"/>
      <c r="B1" s="94" t="s">
        <v>308</v>
      </c>
      <c r="C1" s="94" t="s">
        <v>309</v>
      </c>
      <c r="D1" s="94" t="s">
        <v>310</v>
      </c>
      <c r="E1" s="94" t="s">
        <v>280</v>
      </c>
      <c r="F1" s="174" t="s">
        <v>311</v>
      </c>
    </row>
    <row r="2" spans="1:6" ht="186" customHeight="1" x14ac:dyDescent="0.25">
      <c r="A2" s="154"/>
      <c r="B2" s="13" t="s">
        <v>312</v>
      </c>
      <c r="C2" s="13" t="s">
        <v>313</v>
      </c>
      <c r="D2" s="13" t="s">
        <v>314</v>
      </c>
      <c r="E2" s="173" t="s">
        <v>317</v>
      </c>
      <c r="F2" s="15" t="s">
        <v>315</v>
      </c>
    </row>
    <row r="3" spans="1:6" ht="186" customHeight="1" x14ac:dyDescent="0.25">
      <c r="A3" s="154"/>
      <c r="B3" s="13" t="s">
        <v>316</v>
      </c>
      <c r="C3" s="13" t="s">
        <v>313</v>
      </c>
      <c r="D3" s="13" t="s">
        <v>320</v>
      </c>
      <c r="E3" s="173" t="s">
        <v>318</v>
      </c>
      <c r="F3" s="15" t="s">
        <v>319</v>
      </c>
    </row>
    <row r="4" spans="1:6" ht="186" customHeight="1" thickBot="1" x14ac:dyDescent="0.3">
      <c r="A4" s="175"/>
      <c r="B4" s="16" t="s">
        <v>322</v>
      </c>
      <c r="C4" s="16" t="s">
        <v>313</v>
      </c>
      <c r="D4" s="16" t="s">
        <v>320</v>
      </c>
      <c r="E4" s="16" t="s">
        <v>321</v>
      </c>
      <c r="F4" s="18" t="s">
        <v>323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1D66-8029-4ABE-AA43-5EC55C3034EF}">
  <dimension ref="A1:E8"/>
  <sheetViews>
    <sheetView workbookViewId="0">
      <selection activeCell="J14" sqref="J14"/>
    </sheetView>
  </sheetViews>
  <sheetFormatPr defaultColWidth="8.85546875" defaultRowHeight="15" x14ac:dyDescent="0.25"/>
  <cols>
    <col min="1" max="1" width="25.140625" bestFit="1" customWidth="1"/>
    <col min="2" max="2" width="12.140625" bestFit="1" customWidth="1"/>
    <col min="3" max="3" width="13.85546875" bestFit="1" customWidth="1"/>
    <col min="4" max="4" width="12.140625" bestFit="1" customWidth="1"/>
    <col min="5" max="5" width="13.85546875" bestFit="1" customWidth="1"/>
  </cols>
  <sheetData>
    <row r="1" spans="1:5" x14ac:dyDescent="0.25">
      <c r="A1" s="290" t="s">
        <v>335</v>
      </c>
      <c r="B1" s="296" t="s">
        <v>330</v>
      </c>
      <c r="C1" s="280"/>
      <c r="D1" s="279" t="s">
        <v>331</v>
      </c>
      <c r="E1" s="280"/>
    </row>
    <row r="2" spans="1:5" x14ac:dyDescent="0.25">
      <c r="A2" s="291"/>
      <c r="B2" s="297" t="s">
        <v>332</v>
      </c>
      <c r="C2" s="292" t="s">
        <v>390</v>
      </c>
      <c r="D2" s="297" t="s">
        <v>332</v>
      </c>
      <c r="E2" s="292" t="s">
        <v>390</v>
      </c>
    </row>
    <row r="3" spans="1:5" x14ac:dyDescent="0.25">
      <c r="A3" s="293" t="s">
        <v>333</v>
      </c>
      <c r="B3" s="297">
        <v>2</v>
      </c>
      <c r="C3" s="292">
        <f>B3*5</f>
        <v>10</v>
      </c>
      <c r="D3" s="297"/>
      <c r="E3" s="292"/>
    </row>
    <row r="4" spans="1:5" x14ac:dyDescent="0.25">
      <c r="A4" s="293" t="s">
        <v>336</v>
      </c>
      <c r="B4" s="297"/>
      <c r="C4" s="292"/>
      <c r="D4" s="297">
        <f>1.68*2</f>
        <v>3.36</v>
      </c>
      <c r="E4" s="292">
        <f>D4*12</f>
        <v>40.32</v>
      </c>
    </row>
    <row r="5" spans="1:5" x14ac:dyDescent="0.25">
      <c r="A5" s="293" t="s">
        <v>334</v>
      </c>
      <c r="B5" s="297">
        <v>4.2</v>
      </c>
      <c r="C5" s="292">
        <f>B5*5</f>
        <v>21</v>
      </c>
      <c r="D5" s="297"/>
      <c r="E5" s="292"/>
    </row>
    <row r="6" spans="1:5" x14ac:dyDescent="0.25">
      <c r="A6" s="293" t="s">
        <v>380</v>
      </c>
      <c r="B6" s="297"/>
      <c r="C6" s="292"/>
      <c r="D6" s="297">
        <v>7.0000000000000007E-2</v>
      </c>
      <c r="E6" s="292">
        <f>D6*12</f>
        <v>0.84000000000000008</v>
      </c>
    </row>
    <row r="7" spans="1:5" x14ac:dyDescent="0.25">
      <c r="A7" s="293" t="s">
        <v>391</v>
      </c>
      <c r="B7" s="297"/>
      <c r="C7" s="292"/>
      <c r="D7" s="297">
        <v>2</v>
      </c>
      <c r="E7" s="292">
        <f>D7*12</f>
        <v>24</v>
      </c>
    </row>
    <row r="8" spans="1:5" ht="15.75" thickBot="1" x14ac:dyDescent="0.3">
      <c r="A8" s="295" t="s">
        <v>215</v>
      </c>
      <c r="B8" s="298">
        <f>SUM(B3:B7)</f>
        <v>6.2</v>
      </c>
      <c r="C8" s="294">
        <f>SUM(C3:C7)</f>
        <v>31</v>
      </c>
      <c r="D8" s="298">
        <f>SUM(D3:D7)</f>
        <v>5.43</v>
      </c>
      <c r="E8" s="294">
        <f>SUM(E3:E7)</f>
        <v>65.16</v>
      </c>
    </row>
  </sheetData>
  <mergeCells count="3">
    <mergeCell ref="D1:E1"/>
    <mergeCell ref="B1:C1"/>
    <mergeCell ref="A1:A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DCDA-69A3-4828-97FC-92F571FFB437}">
  <dimension ref="A1:J41"/>
  <sheetViews>
    <sheetView showGridLines="0" tabSelected="1" workbookViewId="0">
      <selection activeCell="N20" sqref="N20"/>
    </sheetView>
  </sheetViews>
  <sheetFormatPr defaultColWidth="8.85546875" defaultRowHeight="15" x14ac:dyDescent="0.25"/>
  <cols>
    <col min="1" max="1" width="15.42578125" customWidth="1"/>
    <col min="2" max="2" width="26.140625" customWidth="1"/>
    <col min="3" max="3" width="36.28515625" customWidth="1"/>
    <col min="5" max="5" width="5.28515625" bestFit="1" customWidth="1"/>
    <col min="6" max="6" width="9.5703125" bestFit="1" customWidth="1"/>
    <col min="7" max="7" width="6.140625" bestFit="1" customWidth="1"/>
    <col min="8" max="8" width="11" bestFit="1" customWidth="1"/>
    <col min="9" max="9" width="8.85546875" bestFit="1" customWidth="1"/>
    <col min="10" max="10" width="8.28515625" customWidth="1"/>
  </cols>
  <sheetData>
    <row r="1" spans="1:10" x14ac:dyDescent="0.25">
      <c r="A1" s="281" t="s">
        <v>340</v>
      </c>
      <c r="B1" s="287" t="s">
        <v>335</v>
      </c>
      <c r="C1" s="288"/>
      <c r="D1" s="287" t="s">
        <v>339</v>
      </c>
      <c r="E1" s="279"/>
      <c r="F1" s="279"/>
      <c r="G1" s="279"/>
      <c r="H1" s="288"/>
      <c r="I1" s="279" t="s">
        <v>338</v>
      </c>
      <c r="J1" s="280"/>
    </row>
    <row r="2" spans="1:10" ht="15.75" thickBot="1" x14ac:dyDescent="0.3">
      <c r="A2" s="289"/>
      <c r="B2" s="221" t="s">
        <v>301</v>
      </c>
      <c r="C2" s="222" t="s">
        <v>350</v>
      </c>
      <c r="D2" s="227" t="s">
        <v>329</v>
      </c>
      <c r="E2" s="224"/>
      <c r="F2" s="223" t="s">
        <v>280</v>
      </c>
      <c r="G2" s="224"/>
      <c r="H2" s="222" t="s">
        <v>337</v>
      </c>
      <c r="I2" s="221" t="s">
        <v>343</v>
      </c>
      <c r="J2" s="225" t="s">
        <v>215</v>
      </c>
    </row>
    <row r="3" spans="1:10" x14ac:dyDescent="0.25">
      <c r="A3" s="281" t="s">
        <v>341</v>
      </c>
      <c r="B3" s="219" t="s">
        <v>384</v>
      </c>
      <c r="C3" s="204" t="s">
        <v>372</v>
      </c>
      <c r="D3" s="203">
        <v>75</v>
      </c>
      <c r="E3" s="201" t="s">
        <v>374</v>
      </c>
      <c r="F3" s="208">
        <v>0.4</v>
      </c>
      <c r="G3" s="201" t="s">
        <v>375</v>
      </c>
      <c r="H3" s="214">
        <f>D3*F3</f>
        <v>30</v>
      </c>
      <c r="I3" s="217">
        <f>IF($H$8,H3/$H$8,)</f>
        <v>0.2613581914013155</v>
      </c>
      <c r="J3" s="210">
        <f>IF($H$33,H3/$H$33,)</f>
        <v>2.7253278342273927E-2</v>
      </c>
    </row>
    <row r="4" spans="1:10" x14ac:dyDescent="0.25">
      <c r="A4" s="282"/>
      <c r="B4" s="219" t="s">
        <v>364</v>
      </c>
      <c r="C4" s="204" t="s">
        <v>393</v>
      </c>
      <c r="D4" s="203">
        <v>735</v>
      </c>
      <c r="E4" s="201" t="s">
        <v>394</v>
      </c>
      <c r="F4" s="208">
        <v>3.1E-2</v>
      </c>
      <c r="G4" s="201" t="s">
        <v>395</v>
      </c>
      <c r="H4" s="214">
        <f t="shared" ref="H4:H5" si="0">D4*F4</f>
        <v>22.785</v>
      </c>
      <c r="I4" s="217">
        <f t="shared" ref="I4:I5" si="1">IF($H$8,H4/$H$8,)</f>
        <v>0.19850154636929912</v>
      </c>
      <c r="J4" s="211">
        <f t="shared" ref="J4:J5" si="2">IF($H$33,H4/$H$33,)</f>
        <v>2.0698864900957046E-2</v>
      </c>
    </row>
    <row r="5" spans="1:10" x14ac:dyDescent="0.25">
      <c r="A5" s="282"/>
      <c r="B5" s="219" t="s">
        <v>387</v>
      </c>
      <c r="C5" s="204" t="s">
        <v>389</v>
      </c>
      <c r="D5" s="203">
        <v>50</v>
      </c>
      <c r="E5" s="201" t="s">
        <v>374</v>
      </c>
      <c r="F5" s="208">
        <v>0.64</v>
      </c>
      <c r="G5" s="201" t="s">
        <v>375</v>
      </c>
      <c r="H5" s="214">
        <f t="shared" si="0"/>
        <v>32</v>
      </c>
      <c r="I5" s="217">
        <f t="shared" si="1"/>
        <v>0.27878207082806988</v>
      </c>
      <c r="J5" s="211">
        <f t="shared" si="2"/>
        <v>2.9070163565092188E-2</v>
      </c>
    </row>
    <row r="6" spans="1:10" x14ac:dyDescent="0.25">
      <c r="A6" s="282"/>
      <c r="B6" s="219" t="s">
        <v>342</v>
      </c>
      <c r="C6" s="204" t="s">
        <v>388</v>
      </c>
      <c r="D6" s="203">
        <v>1</v>
      </c>
      <c r="E6" s="201"/>
      <c r="F6" s="208">
        <v>30</v>
      </c>
      <c r="G6" s="201"/>
      <c r="H6" s="214">
        <f>D6*F6</f>
        <v>30</v>
      </c>
      <c r="I6" s="217">
        <f>IF($H$8,H6/$H$8,)</f>
        <v>0.2613581914013155</v>
      </c>
      <c r="J6" s="211">
        <f t="shared" ref="J6:J32" si="3">IF($H$33,H6/$H$33,)</f>
        <v>2.7253278342273927E-2</v>
      </c>
    </row>
    <row r="7" spans="1:10" x14ac:dyDescent="0.25">
      <c r="A7" s="282"/>
      <c r="B7" s="219"/>
      <c r="C7" s="204"/>
      <c r="D7" s="203"/>
      <c r="E7" s="201"/>
      <c r="F7" s="208"/>
      <c r="G7" s="201"/>
      <c r="H7" s="214">
        <f>D7*F7</f>
        <v>0</v>
      </c>
      <c r="I7" s="217">
        <f>IF($H$8,H7/$H$8,)</f>
        <v>0</v>
      </c>
      <c r="J7" s="211">
        <f t="shared" si="3"/>
        <v>0</v>
      </c>
    </row>
    <row r="8" spans="1:10" ht="15.75" thickBot="1" x14ac:dyDescent="0.3">
      <c r="A8" s="283"/>
      <c r="B8" s="220"/>
      <c r="C8" s="206"/>
      <c r="D8" s="205"/>
      <c r="E8" s="207"/>
      <c r="F8" s="209"/>
      <c r="G8" s="207"/>
      <c r="H8" s="215">
        <f>SUM(H3:H7)</f>
        <v>114.785</v>
      </c>
      <c r="I8" s="218">
        <f>SUM(I3:I7)</f>
        <v>1</v>
      </c>
      <c r="J8" s="212">
        <f t="shared" si="3"/>
        <v>0.10427558515059708</v>
      </c>
    </row>
    <row r="9" spans="1:10" ht="15.75" thickTop="1" x14ac:dyDescent="0.25">
      <c r="A9" s="284" t="s">
        <v>159</v>
      </c>
      <c r="B9" s="219" t="s">
        <v>344</v>
      </c>
      <c r="C9" s="204" t="s">
        <v>371</v>
      </c>
      <c r="D9" s="203">
        <v>1</v>
      </c>
      <c r="E9" s="201"/>
      <c r="F9" s="208">
        <v>130</v>
      </c>
      <c r="G9" s="201"/>
      <c r="H9" s="214">
        <f t="shared" ref="H9:H16" si="4">D9*F9</f>
        <v>130</v>
      </c>
      <c r="I9" s="217">
        <f t="shared" ref="I9:I16" si="5">IF($H$17,H9/$H$17,)</f>
        <v>0.35135135135135137</v>
      </c>
      <c r="J9" s="211">
        <f t="shared" si="3"/>
        <v>0.11809753948318702</v>
      </c>
    </row>
    <row r="10" spans="1:10" x14ac:dyDescent="0.25">
      <c r="A10" s="285"/>
      <c r="B10" s="219" t="s">
        <v>345</v>
      </c>
      <c r="C10" s="204" t="s">
        <v>359</v>
      </c>
      <c r="D10" s="203">
        <v>1</v>
      </c>
      <c r="E10" s="201"/>
      <c r="F10" s="208">
        <v>20</v>
      </c>
      <c r="G10" s="201"/>
      <c r="H10" s="214">
        <f t="shared" si="4"/>
        <v>20</v>
      </c>
      <c r="I10" s="217">
        <f t="shared" si="5"/>
        <v>5.4054054054054057E-2</v>
      </c>
      <c r="J10" s="211">
        <f t="shared" si="3"/>
        <v>1.8168852228182618E-2</v>
      </c>
    </row>
    <row r="11" spans="1:10" x14ac:dyDescent="0.25">
      <c r="A11" s="285"/>
      <c r="B11" s="219" t="s">
        <v>376</v>
      </c>
      <c r="C11" s="204" t="s">
        <v>386</v>
      </c>
      <c r="D11" s="203">
        <v>1</v>
      </c>
      <c r="E11" s="201"/>
      <c r="F11" s="208">
        <v>44</v>
      </c>
      <c r="G11" s="201"/>
      <c r="H11" s="214">
        <f t="shared" si="4"/>
        <v>44</v>
      </c>
      <c r="I11" s="217">
        <f t="shared" si="5"/>
        <v>0.11891891891891893</v>
      </c>
      <c r="J11" s="211">
        <f t="shared" si="3"/>
        <v>3.9971474902001758E-2</v>
      </c>
    </row>
    <row r="12" spans="1:10" x14ac:dyDescent="0.25">
      <c r="A12" s="285"/>
      <c r="B12" s="219" t="s">
        <v>385</v>
      </c>
      <c r="C12" s="204" t="s">
        <v>382</v>
      </c>
      <c r="D12" s="203">
        <v>8</v>
      </c>
      <c r="E12" s="201"/>
      <c r="F12" s="208">
        <v>6</v>
      </c>
      <c r="G12" s="201"/>
      <c r="H12" s="214">
        <f t="shared" si="4"/>
        <v>48</v>
      </c>
      <c r="I12" s="217">
        <f t="shared" si="5"/>
        <v>0.12972972972972974</v>
      </c>
      <c r="J12" s="211">
        <f t="shared" si="3"/>
        <v>4.360524534763828E-2</v>
      </c>
    </row>
    <row r="13" spans="1:10" x14ac:dyDescent="0.25">
      <c r="A13" s="285"/>
      <c r="B13" s="219" t="s">
        <v>334</v>
      </c>
      <c r="C13" s="204" t="s">
        <v>377</v>
      </c>
      <c r="D13" s="203">
        <v>1</v>
      </c>
      <c r="E13" s="201"/>
      <c r="F13" s="208">
        <v>10</v>
      </c>
      <c r="G13" s="201"/>
      <c r="H13" s="214">
        <f t="shared" si="4"/>
        <v>10</v>
      </c>
      <c r="I13" s="217">
        <f t="shared" si="5"/>
        <v>2.7027027027027029E-2</v>
      </c>
      <c r="J13" s="211">
        <f t="shared" si="3"/>
        <v>9.0844261140913089E-3</v>
      </c>
    </row>
    <row r="14" spans="1:10" x14ac:dyDescent="0.25">
      <c r="A14" s="285"/>
      <c r="B14" s="219" t="s">
        <v>349</v>
      </c>
      <c r="C14" s="204" t="s">
        <v>360</v>
      </c>
      <c r="D14" s="203">
        <v>2</v>
      </c>
      <c r="E14" s="226"/>
      <c r="F14" s="208">
        <v>15</v>
      </c>
      <c r="G14" s="201"/>
      <c r="H14" s="214">
        <f t="shared" si="4"/>
        <v>30</v>
      </c>
      <c r="I14" s="217">
        <f t="shared" si="5"/>
        <v>8.1081081081081086E-2</v>
      </c>
      <c r="J14" s="211">
        <f t="shared" si="3"/>
        <v>2.7253278342273927E-2</v>
      </c>
    </row>
    <row r="15" spans="1:10" x14ac:dyDescent="0.25">
      <c r="A15" s="285"/>
      <c r="B15" s="219" t="s">
        <v>367</v>
      </c>
      <c r="C15" s="204" t="s">
        <v>383</v>
      </c>
      <c r="D15" s="203">
        <v>8</v>
      </c>
      <c r="E15" s="226"/>
      <c r="F15" s="208">
        <v>11</v>
      </c>
      <c r="G15" s="201"/>
      <c r="H15" s="214">
        <f t="shared" si="4"/>
        <v>88</v>
      </c>
      <c r="I15" s="217">
        <f t="shared" si="5"/>
        <v>0.23783783783783785</v>
      </c>
      <c r="J15" s="211">
        <f t="shared" si="3"/>
        <v>7.9942949804003516E-2</v>
      </c>
    </row>
    <row r="16" spans="1:10" x14ac:dyDescent="0.25">
      <c r="A16" s="285"/>
      <c r="B16" s="219"/>
      <c r="C16" s="204"/>
      <c r="D16" s="203"/>
      <c r="E16" s="201"/>
      <c r="F16" s="208"/>
      <c r="G16" s="201"/>
      <c r="H16" s="214">
        <f t="shared" si="4"/>
        <v>0</v>
      </c>
      <c r="I16" s="217">
        <f t="shared" si="5"/>
        <v>0</v>
      </c>
      <c r="J16" s="211">
        <f t="shared" si="3"/>
        <v>0</v>
      </c>
    </row>
    <row r="17" spans="1:10" ht="15.75" thickBot="1" x14ac:dyDescent="0.3">
      <c r="A17" s="286"/>
      <c r="B17" s="220"/>
      <c r="C17" s="206"/>
      <c r="D17" s="205"/>
      <c r="E17" s="207"/>
      <c r="F17" s="209"/>
      <c r="G17" s="207"/>
      <c r="H17" s="215">
        <f>SUM(H9:H16)</f>
        <v>370</v>
      </c>
      <c r="I17" s="218">
        <f>SUM(I9:I16)</f>
        <v>1</v>
      </c>
      <c r="J17" s="212">
        <f t="shared" si="3"/>
        <v>0.33612376622137841</v>
      </c>
    </row>
    <row r="18" spans="1:10" ht="15.75" thickTop="1" x14ac:dyDescent="0.25">
      <c r="A18" s="285" t="s">
        <v>373</v>
      </c>
      <c r="B18" s="219" t="s">
        <v>347</v>
      </c>
      <c r="C18" s="204" t="s">
        <v>358</v>
      </c>
      <c r="D18" s="203">
        <v>1</v>
      </c>
      <c r="E18" s="201"/>
      <c r="F18" s="208">
        <v>54</v>
      </c>
      <c r="G18" s="201"/>
      <c r="H18" s="214">
        <f t="shared" ref="H18:H27" si="6">D18*F18</f>
        <v>54</v>
      </c>
      <c r="I18" s="217">
        <f>IF($H$28,H18/$H$28,)</f>
        <v>0.12980769230769232</v>
      </c>
      <c r="J18" s="211">
        <f t="shared" si="3"/>
        <v>4.905590101609307E-2</v>
      </c>
    </row>
    <row r="19" spans="1:10" x14ac:dyDescent="0.25">
      <c r="A19" s="285"/>
      <c r="B19" s="219" t="s">
        <v>348</v>
      </c>
      <c r="C19" s="204" t="s">
        <v>362</v>
      </c>
      <c r="D19" s="203">
        <v>1</v>
      </c>
      <c r="E19" s="201"/>
      <c r="F19" s="208">
        <v>8</v>
      </c>
      <c r="G19" s="201"/>
      <c r="H19" s="214">
        <f t="shared" si="6"/>
        <v>8</v>
      </c>
      <c r="I19" s="217">
        <f>IF($H$28,H19/$H$28,)</f>
        <v>1.9230769230769232E-2</v>
      </c>
      <c r="J19" s="211">
        <f t="shared" si="3"/>
        <v>7.267540891273047E-3</v>
      </c>
    </row>
    <row r="20" spans="1:10" x14ac:dyDescent="0.25">
      <c r="A20" s="285"/>
      <c r="B20" s="219" t="s">
        <v>351</v>
      </c>
      <c r="C20" s="204" t="s">
        <v>361</v>
      </c>
      <c r="D20" s="203">
        <v>1</v>
      </c>
      <c r="E20" s="201"/>
      <c r="F20" s="208">
        <v>22</v>
      </c>
      <c r="G20" s="201"/>
      <c r="H20" s="214">
        <f t="shared" si="6"/>
        <v>22</v>
      </c>
      <c r="I20" s="217">
        <f>IF($H$28,H20/$H$28,)</f>
        <v>5.2884615384615384E-2</v>
      </c>
      <c r="J20" s="211">
        <f t="shared" si="3"/>
        <v>1.9985737451000879E-2</v>
      </c>
    </row>
    <row r="21" spans="1:10" x14ac:dyDescent="0.25">
      <c r="A21" s="285"/>
      <c r="B21" s="219" t="s">
        <v>346</v>
      </c>
      <c r="C21" s="204" t="s">
        <v>357</v>
      </c>
      <c r="D21" s="203">
        <v>1</v>
      </c>
      <c r="E21" s="201"/>
      <c r="F21" s="208">
        <v>33</v>
      </c>
      <c r="G21" s="201"/>
      <c r="H21" s="214">
        <f t="shared" si="6"/>
        <v>33</v>
      </c>
      <c r="I21" s="217">
        <f t="shared" ref="I21:I26" si="7">IF($H$28,H21/$H$28,)</f>
        <v>7.9326923076923073E-2</v>
      </c>
      <c r="J21" s="211">
        <f t="shared" si="3"/>
        <v>2.9978606176501318E-2</v>
      </c>
    </row>
    <row r="22" spans="1:10" x14ac:dyDescent="0.25">
      <c r="A22" s="285"/>
      <c r="B22" s="219" t="s">
        <v>352</v>
      </c>
      <c r="C22" s="204" t="s">
        <v>363</v>
      </c>
      <c r="D22" s="203">
        <v>1</v>
      </c>
      <c r="E22" s="201"/>
      <c r="F22" s="208">
        <v>12</v>
      </c>
      <c r="G22" s="201"/>
      <c r="H22" s="214">
        <f t="shared" si="6"/>
        <v>12</v>
      </c>
      <c r="I22" s="217">
        <f t="shared" si="7"/>
        <v>2.8846153846153848E-2</v>
      </c>
      <c r="J22" s="211">
        <f t="shared" si="3"/>
        <v>1.090131133690957E-2</v>
      </c>
    </row>
    <row r="23" spans="1:10" x14ac:dyDescent="0.25">
      <c r="A23" s="285"/>
      <c r="B23" s="219" t="s">
        <v>353</v>
      </c>
      <c r="C23" s="204" t="s">
        <v>365</v>
      </c>
      <c r="D23" s="203">
        <v>1</v>
      </c>
      <c r="E23" s="201"/>
      <c r="F23" s="208">
        <v>15</v>
      </c>
      <c r="G23" s="201"/>
      <c r="H23" s="214">
        <f t="shared" si="6"/>
        <v>15</v>
      </c>
      <c r="I23" s="217">
        <f t="shared" si="7"/>
        <v>3.6057692307692304E-2</v>
      </c>
      <c r="J23" s="211">
        <f t="shared" si="3"/>
        <v>1.3626639171136963E-2</v>
      </c>
    </row>
    <row r="24" spans="1:10" x14ac:dyDescent="0.25">
      <c r="A24" s="285"/>
      <c r="B24" s="219" t="s">
        <v>355</v>
      </c>
      <c r="C24" s="204" t="s">
        <v>379</v>
      </c>
      <c r="D24" s="203">
        <v>1</v>
      </c>
      <c r="E24" s="201"/>
      <c r="F24" s="208">
        <v>50</v>
      </c>
      <c r="G24" s="201"/>
      <c r="H24" s="214">
        <f t="shared" si="6"/>
        <v>50</v>
      </c>
      <c r="I24" s="217">
        <f t="shared" si="7"/>
        <v>0.1201923076923077</v>
      </c>
      <c r="J24" s="211">
        <f t="shared" si="3"/>
        <v>4.5422130570456541E-2</v>
      </c>
    </row>
    <row r="25" spans="1:10" x14ac:dyDescent="0.25">
      <c r="A25" s="285"/>
      <c r="B25" s="219" t="s">
        <v>354</v>
      </c>
      <c r="C25" s="204" t="s">
        <v>356</v>
      </c>
      <c r="D25" s="203">
        <v>1</v>
      </c>
      <c r="E25" s="201"/>
      <c r="F25" s="208">
        <v>200</v>
      </c>
      <c r="G25" s="201"/>
      <c r="H25" s="214">
        <f t="shared" si="6"/>
        <v>200</v>
      </c>
      <c r="I25" s="217">
        <f t="shared" si="7"/>
        <v>0.48076923076923078</v>
      </c>
      <c r="J25" s="211">
        <f t="shared" si="3"/>
        <v>0.18168852228182616</v>
      </c>
    </row>
    <row r="26" spans="1:10" x14ac:dyDescent="0.25">
      <c r="A26" s="285"/>
      <c r="B26" s="219" t="s">
        <v>380</v>
      </c>
      <c r="C26" s="204" t="s">
        <v>381</v>
      </c>
      <c r="D26" s="203">
        <v>1</v>
      </c>
      <c r="E26" s="201"/>
      <c r="F26" s="208">
        <v>22</v>
      </c>
      <c r="G26" s="201"/>
      <c r="H26" s="214">
        <f t="shared" ref="H26" si="8">D26*F26</f>
        <v>22</v>
      </c>
      <c r="I26" s="217">
        <f t="shared" si="7"/>
        <v>5.2884615384615384E-2</v>
      </c>
      <c r="J26" s="211">
        <f t="shared" si="3"/>
        <v>1.9985737451000879E-2</v>
      </c>
    </row>
    <row r="27" spans="1:10" x14ac:dyDescent="0.25">
      <c r="A27" s="285"/>
      <c r="B27" s="219"/>
      <c r="C27" s="204"/>
      <c r="D27" s="203"/>
      <c r="E27" s="201"/>
      <c r="F27" s="208"/>
      <c r="G27" s="201"/>
      <c r="H27" s="214">
        <f t="shared" si="6"/>
        <v>0</v>
      </c>
      <c r="I27" s="217">
        <f>IF($H$28,H27/$H$28,)</f>
        <v>0</v>
      </c>
      <c r="J27" s="211">
        <f t="shared" si="3"/>
        <v>0</v>
      </c>
    </row>
    <row r="28" spans="1:10" ht="15.75" thickBot="1" x14ac:dyDescent="0.3">
      <c r="A28" s="286"/>
      <c r="B28" s="220"/>
      <c r="C28" s="206"/>
      <c r="D28" s="205"/>
      <c r="E28" s="207"/>
      <c r="F28" s="209"/>
      <c r="G28" s="207"/>
      <c r="H28" s="215">
        <f>SUM(H18:H27)</f>
        <v>416</v>
      </c>
      <c r="I28" s="218">
        <f>SUM(I18:I27)</f>
        <v>1</v>
      </c>
      <c r="J28" s="212">
        <f t="shared" si="3"/>
        <v>0.37791212634619842</v>
      </c>
    </row>
    <row r="29" spans="1:10" ht="15.75" thickTop="1" x14ac:dyDescent="0.25">
      <c r="A29" s="285" t="s">
        <v>392</v>
      </c>
      <c r="B29" s="219" t="s">
        <v>366</v>
      </c>
      <c r="C29" s="204"/>
      <c r="D29" s="203">
        <v>1</v>
      </c>
      <c r="E29" s="201"/>
      <c r="F29" s="208">
        <v>100</v>
      </c>
      <c r="G29" s="201"/>
      <c r="H29" s="214">
        <f>D29*F29</f>
        <v>100</v>
      </c>
      <c r="I29" s="217">
        <f>IF($H$32,H29/$H$32,)</f>
        <v>0.5</v>
      </c>
      <c r="J29" s="211">
        <f t="shared" si="3"/>
        <v>9.0844261140913082E-2</v>
      </c>
    </row>
    <row r="30" spans="1:10" x14ac:dyDescent="0.25">
      <c r="A30" s="285"/>
      <c r="B30" s="219" t="s">
        <v>378</v>
      </c>
      <c r="C30" s="204"/>
      <c r="D30" s="203">
        <v>1</v>
      </c>
      <c r="E30" s="201"/>
      <c r="F30" s="208">
        <v>100</v>
      </c>
      <c r="G30" s="201"/>
      <c r="H30" s="214">
        <f>D30*F30</f>
        <v>100</v>
      </c>
      <c r="I30" s="217">
        <f>IF($H$32,H30/$H$32,)</f>
        <v>0.5</v>
      </c>
      <c r="J30" s="211">
        <f t="shared" si="3"/>
        <v>9.0844261140913082E-2</v>
      </c>
    </row>
    <row r="31" spans="1:10" x14ac:dyDescent="0.25">
      <c r="A31" s="285"/>
      <c r="B31" s="219"/>
      <c r="C31" s="204"/>
      <c r="D31" s="203"/>
      <c r="E31" s="201"/>
      <c r="F31" s="208"/>
      <c r="G31" s="201"/>
      <c r="H31" s="214">
        <f>D31*F31</f>
        <v>0</v>
      </c>
      <c r="I31" s="217">
        <f>IF($H$32,H31/$H$32,)</f>
        <v>0</v>
      </c>
      <c r="J31" s="211">
        <f t="shared" si="3"/>
        <v>0</v>
      </c>
    </row>
    <row r="32" spans="1:10" ht="15.75" thickBot="1" x14ac:dyDescent="0.3">
      <c r="A32" s="286"/>
      <c r="B32" s="220"/>
      <c r="C32" s="206"/>
      <c r="D32" s="205"/>
      <c r="E32" s="207"/>
      <c r="F32" s="209"/>
      <c r="G32" s="207"/>
      <c r="H32" s="215">
        <f>SUM(H29:H31)</f>
        <v>200</v>
      </c>
      <c r="I32" s="218">
        <f>SUM(I29:I31)</f>
        <v>1</v>
      </c>
      <c r="J32" s="212">
        <f t="shared" si="3"/>
        <v>0.18168852228182616</v>
      </c>
    </row>
    <row r="33" spans="1:10" ht="16.5" thickTop="1" thickBot="1" x14ac:dyDescent="0.3">
      <c r="A33" s="202" t="s">
        <v>215</v>
      </c>
      <c r="B33" s="236"/>
      <c r="C33" s="235"/>
      <c r="D33" s="234"/>
      <c r="E33" s="232"/>
      <c r="F33" s="233"/>
      <c r="G33" s="232"/>
      <c r="H33" s="216">
        <f>SUM(H8,H17,H28,H32)</f>
        <v>1100.7849999999999</v>
      </c>
      <c r="I33" s="237"/>
      <c r="J33" s="213">
        <f>SUM(J8,J17,J28,J32)</f>
        <v>1</v>
      </c>
    </row>
    <row r="36" spans="1:10" x14ac:dyDescent="0.25">
      <c r="F36" s="278" t="s">
        <v>368</v>
      </c>
      <c r="G36" s="278"/>
      <c r="H36" s="228">
        <v>0.5</v>
      </c>
    </row>
    <row r="37" spans="1:10" x14ac:dyDescent="0.25">
      <c r="F37" s="278"/>
      <c r="G37" s="278"/>
      <c r="H37" s="229">
        <f>H33*H36</f>
        <v>550.39249999999993</v>
      </c>
    </row>
    <row r="38" spans="1:10" x14ac:dyDescent="0.25">
      <c r="F38" s="278" t="s">
        <v>369</v>
      </c>
      <c r="G38" s="278"/>
      <c r="H38" s="229">
        <f>H33+H37</f>
        <v>1651.1774999999998</v>
      </c>
    </row>
    <row r="40" spans="1:10" x14ac:dyDescent="0.25">
      <c r="F40" s="278" t="s">
        <v>370</v>
      </c>
      <c r="G40" s="278"/>
      <c r="H40" s="230">
        <v>1760</v>
      </c>
    </row>
    <row r="41" spans="1:10" x14ac:dyDescent="0.25">
      <c r="F41" s="278" t="s">
        <v>368</v>
      </c>
      <c r="G41" s="278"/>
      <c r="H41" s="231">
        <f>(H40-H33)/H33</f>
        <v>0.59885899608007032</v>
      </c>
    </row>
  </sheetData>
  <mergeCells count="13">
    <mergeCell ref="F40:G40"/>
    <mergeCell ref="F41:G41"/>
    <mergeCell ref="I1:J1"/>
    <mergeCell ref="A3:A8"/>
    <mergeCell ref="A9:A17"/>
    <mergeCell ref="F38:G38"/>
    <mergeCell ref="F37:G37"/>
    <mergeCell ref="F36:G36"/>
    <mergeCell ref="A18:A28"/>
    <mergeCell ref="A29:A32"/>
    <mergeCell ref="D1:H1"/>
    <mergeCell ref="B1:C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BFA3-AB5C-4CD0-8A91-7E2FC73C7867}">
  <dimension ref="A1:E31"/>
  <sheetViews>
    <sheetView showGridLines="0" workbookViewId="0">
      <pane ySplit="1" topLeftCell="A2" activePane="bottomLeft" state="frozen"/>
      <selection pane="bottomLeft" activeCell="D23" sqref="D23"/>
    </sheetView>
  </sheetViews>
  <sheetFormatPr defaultColWidth="9.140625" defaultRowHeight="15" x14ac:dyDescent="0.25"/>
  <cols>
    <col min="2" max="2" width="22.7109375" customWidth="1"/>
    <col min="3" max="3" width="38.7109375" customWidth="1"/>
    <col min="4" max="4" width="46.42578125" customWidth="1"/>
    <col min="5" max="5" width="67.42578125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75" thickTop="1" x14ac:dyDescent="0.25">
      <c r="A2" s="247">
        <v>1</v>
      </c>
      <c r="B2" s="249" t="s">
        <v>41</v>
      </c>
      <c r="C2" s="251"/>
      <c r="D2" s="4" t="s">
        <v>42</v>
      </c>
      <c r="E2" s="5" t="s">
        <v>43</v>
      </c>
    </row>
    <row r="3" spans="1:5" x14ac:dyDescent="0.25">
      <c r="A3" s="239"/>
      <c r="B3" s="242"/>
      <c r="C3" s="252"/>
      <c r="D3" s="4" t="s">
        <v>44</v>
      </c>
      <c r="E3" s="5" t="s">
        <v>45</v>
      </c>
    </row>
    <row r="4" spans="1:5" x14ac:dyDescent="0.25">
      <c r="A4" s="239"/>
      <c r="B4" s="242"/>
      <c r="C4" s="252"/>
      <c r="D4" s="4" t="s">
        <v>46</v>
      </c>
      <c r="E4" s="5" t="s">
        <v>47</v>
      </c>
    </row>
    <row r="5" spans="1:5" x14ac:dyDescent="0.25">
      <c r="A5" s="239"/>
      <c r="B5" s="242"/>
      <c r="C5" s="252"/>
      <c r="D5" s="4" t="s">
        <v>48</v>
      </c>
      <c r="E5" s="5" t="s">
        <v>16</v>
      </c>
    </row>
    <row r="6" spans="1:5" x14ac:dyDescent="0.25">
      <c r="A6" s="239"/>
      <c r="B6" s="242"/>
      <c r="C6" s="252"/>
      <c r="D6" s="4" t="s">
        <v>49</v>
      </c>
      <c r="E6" s="5" t="s">
        <v>16</v>
      </c>
    </row>
    <row r="7" spans="1:5" x14ac:dyDescent="0.25">
      <c r="A7" s="239"/>
      <c r="B7" s="242"/>
      <c r="C7" s="252"/>
      <c r="D7" s="4" t="s">
        <v>50</v>
      </c>
      <c r="E7" s="5" t="s">
        <v>16</v>
      </c>
    </row>
    <row r="8" spans="1:5" x14ac:dyDescent="0.25">
      <c r="A8" s="239"/>
      <c r="B8" s="242"/>
      <c r="C8" s="252"/>
      <c r="D8" s="4"/>
      <c r="E8" s="5"/>
    </row>
    <row r="9" spans="1:5" x14ac:dyDescent="0.25">
      <c r="A9" s="239"/>
      <c r="B9" s="242"/>
      <c r="C9" s="252"/>
      <c r="D9" s="4"/>
      <c r="E9" s="5"/>
    </row>
    <row r="10" spans="1:5" x14ac:dyDescent="0.25">
      <c r="A10" s="239"/>
      <c r="B10" s="242"/>
      <c r="C10" s="252"/>
      <c r="D10" s="4"/>
      <c r="E10" s="5"/>
    </row>
    <row r="11" spans="1:5" x14ac:dyDescent="0.25">
      <c r="A11" s="248"/>
      <c r="B11" s="250"/>
      <c r="C11" s="253"/>
      <c r="D11" s="6"/>
      <c r="E11" s="7"/>
    </row>
    <row r="12" spans="1:5" x14ac:dyDescent="0.25">
      <c r="A12" s="238">
        <v>2</v>
      </c>
      <c r="B12" s="241" t="s">
        <v>51</v>
      </c>
      <c r="C12" s="254"/>
      <c r="D12" s="4" t="s">
        <v>52</v>
      </c>
      <c r="E12" s="5" t="s">
        <v>53</v>
      </c>
    </row>
    <row r="13" spans="1:5" x14ac:dyDescent="0.25">
      <c r="A13" s="239"/>
      <c r="B13" s="242"/>
      <c r="C13" s="252"/>
      <c r="D13" s="4" t="s">
        <v>54</v>
      </c>
      <c r="E13" s="5" t="s">
        <v>55</v>
      </c>
    </row>
    <row r="14" spans="1:5" x14ac:dyDescent="0.25">
      <c r="A14" s="239"/>
      <c r="B14" s="242"/>
      <c r="C14" s="252"/>
      <c r="D14" s="4" t="s">
        <v>56</v>
      </c>
      <c r="E14" s="5" t="s">
        <v>57</v>
      </c>
    </row>
    <row r="15" spans="1:5" x14ac:dyDescent="0.25">
      <c r="A15" s="239"/>
      <c r="B15" s="242"/>
      <c r="C15" s="252"/>
      <c r="D15" s="4" t="s">
        <v>58</v>
      </c>
      <c r="E15" s="5" t="s">
        <v>22</v>
      </c>
    </row>
    <row r="16" spans="1:5" x14ac:dyDescent="0.25">
      <c r="A16" s="239"/>
      <c r="B16" s="242"/>
      <c r="C16" s="252"/>
      <c r="D16" s="4" t="s">
        <v>59</v>
      </c>
      <c r="E16" s="5" t="s">
        <v>60</v>
      </c>
    </row>
    <row r="17" spans="1:5" x14ac:dyDescent="0.25">
      <c r="A17" s="239"/>
      <c r="B17" s="242"/>
      <c r="C17" s="252"/>
      <c r="D17" s="4" t="s">
        <v>16</v>
      </c>
      <c r="E17" s="5" t="s">
        <v>61</v>
      </c>
    </row>
    <row r="18" spans="1:5" x14ac:dyDescent="0.25">
      <c r="A18" s="239"/>
      <c r="B18" s="242"/>
      <c r="C18" s="252"/>
      <c r="D18" s="4"/>
      <c r="E18" s="5" t="s">
        <v>62</v>
      </c>
    </row>
    <row r="19" spans="1:5" x14ac:dyDescent="0.25">
      <c r="A19" s="239"/>
      <c r="B19" s="242"/>
      <c r="C19" s="252"/>
      <c r="D19" s="4"/>
      <c r="E19" s="5"/>
    </row>
    <row r="20" spans="1:5" x14ac:dyDescent="0.25">
      <c r="A20" s="239"/>
      <c r="B20" s="242"/>
      <c r="C20" s="252"/>
      <c r="D20" s="4"/>
      <c r="E20" s="5"/>
    </row>
    <row r="21" spans="1:5" x14ac:dyDescent="0.25">
      <c r="A21" s="248"/>
      <c r="B21" s="250"/>
      <c r="C21" s="253"/>
      <c r="D21" s="6"/>
      <c r="E21" s="7"/>
    </row>
    <row r="22" spans="1:5" x14ac:dyDescent="0.25">
      <c r="A22" s="238">
        <v>3</v>
      </c>
      <c r="B22" s="241" t="s">
        <v>63</v>
      </c>
      <c r="C22" s="244"/>
      <c r="D22" s="4" t="s">
        <v>64</v>
      </c>
      <c r="E22" s="5" t="s">
        <v>16</v>
      </c>
    </row>
    <row r="23" spans="1:5" x14ac:dyDescent="0.25">
      <c r="A23" s="239"/>
      <c r="B23" s="242"/>
      <c r="C23" s="245"/>
      <c r="D23" s="4" t="s">
        <v>65</v>
      </c>
      <c r="E23" s="5" t="s">
        <v>16</v>
      </c>
    </row>
    <row r="24" spans="1:5" x14ac:dyDescent="0.25">
      <c r="A24" s="239"/>
      <c r="B24" s="242"/>
      <c r="C24" s="245"/>
      <c r="D24" s="4" t="s">
        <v>16</v>
      </c>
      <c r="E24" s="5" t="s">
        <v>16</v>
      </c>
    </row>
    <row r="25" spans="1:5" x14ac:dyDescent="0.25">
      <c r="A25" s="239"/>
      <c r="B25" s="242"/>
      <c r="C25" s="245"/>
      <c r="D25" s="4" t="s">
        <v>16</v>
      </c>
      <c r="E25" s="5" t="s">
        <v>16</v>
      </c>
    </row>
    <row r="26" spans="1:5" x14ac:dyDescent="0.25">
      <c r="A26" s="239"/>
      <c r="B26" s="242"/>
      <c r="C26" s="245"/>
      <c r="D26" s="4" t="s">
        <v>16</v>
      </c>
      <c r="E26" s="5" t="s">
        <v>16</v>
      </c>
    </row>
    <row r="27" spans="1:5" x14ac:dyDescent="0.25">
      <c r="A27" s="239"/>
      <c r="B27" s="242"/>
      <c r="C27" s="245"/>
      <c r="D27" s="4" t="s">
        <v>16</v>
      </c>
      <c r="E27" s="5" t="s">
        <v>16</v>
      </c>
    </row>
    <row r="28" spans="1:5" x14ac:dyDescent="0.25">
      <c r="A28" s="239"/>
      <c r="B28" s="242"/>
      <c r="C28" s="245"/>
      <c r="D28" s="4"/>
      <c r="E28" s="5"/>
    </row>
    <row r="29" spans="1:5" x14ac:dyDescent="0.25">
      <c r="A29" s="239"/>
      <c r="B29" s="242"/>
      <c r="C29" s="245"/>
      <c r="D29" s="4"/>
      <c r="E29" s="5"/>
    </row>
    <row r="30" spans="1:5" x14ac:dyDescent="0.25">
      <c r="A30" s="239"/>
      <c r="B30" s="242"/>
      <c r="C30" s="245"/>
      <c r="D30" s="4"/>
      <c r="E30" s="5"/>
    </row>
    <row r="31" spans="1:5" ht="15.75" thickBot="1" x14ac:dyDescent="0.3">
      <c r="A31" s="240"/>
      <c r="B31" s="243"/>
      <c r="C31" s="246"/>
      <c r="D31" s="8"/>
      <c r="E31" s="9"/>
    </row>
  </sheetData>
  <mergeCells count="9">
    <mergeCell ref="A22:A31"/>
    <mergeCell ref="B22:B31"/>
    <mergeCell ref="C22:C31"/>
    <mergeCell ref="A2:A11"/>
    <mergeCell ref="B2:B11"/>
    <mergeCell ref="C2:C11"/>
    <mergeCell ref="A12:A21"/>
    <mergeCell ref="B12:B21"/>
    <mergeCell ref="C12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E0D-3908-422B-A546-3C62FEF11C87}">
  <dimension ref="A1:E31"/>
  <sheetViews>
    <sheetView showGridLines="0" workbookViewId="0">
      <pane ySplit="1" topLeftCell="A2" activePane="bottomLeft" state="frozen"/>
      <selection pane="bottomLeft" activeCell="I18" sqref="I18"/>
    </sheetView>
  </sheetViews>
  <sheetFormatPr defaultColWidth="9.140625" defaultRowHeight="15" x14ac:dyDescent="0.25"/>
  <cols>
    <col min="2" max="2" width="22.7109375" customWidth="1"/>
    <col min="3" max="3" width="38.7109375" customWidth="1"/>
    <col min="4" max="4" width="43.7109375" bestFit="1" customWidth="1"/>
    <col min="5" max="5" width="55.42578125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75" thickTop="1" x14ac:dyDescent="0.25">
      <c r="A2" s="247">
        <v>1</v>
      </c>
      <c r="B2" s="249" t="s">
        <v>66</v>
      </c>
      <c r="C2" s="251"/>
      <c r="D2" s="4" t="s">
        <v>67</v>
      </c>
      <c r="E2" s="5" t="s">
        <v>68</v>
      </c>
    </row>
    <row r="3" spans="1:5" x14ac:dyDescent="0.25">
      <c r="A3" s="239"/>
      <c r="B3" s="242"/>
      <c r="C3" s="252"/>
      <c r="D3" s="4" t="s">
        <v>69</v>
      </c>
      <c r="E3" s="5" t="s">
        <v>70</v>
      </c>
    </row>
    <row r="4" spans="1:5" x14ac:dyDescent="0.25">
      <c r="A4" s="239"/>
      <c r="B4" s="242"/>
      <c r="C4" s="252"/>
      <c r="D4" s="4" t="s">
        <v>71</v>
      </c>
      <c r="E4" s="5" t="s">
        <v>72</v>
      </c>
    </row>
    <row r="5" spans="1:5" x14ac:dyDescent="0.25">
      <c r="A5" s="239"/>
      <c r="B5" s="242"/>
      <c r="C5" s="252"/>
      <c r="D5" s="4" t="s">
        <v>73</v>
      </c>
      <c r="E5" s="5" t="s">
        <v>74</v>
      </c>
    </row>
    <row r="6" spans="1:5" x14ac:dyDescent="0.25">
      <c r="A6" s="239"/>
      <c r="B6" s="242"/>
      <c r="C6" s="252"/>
      <c r="D6" s="4" t="s">
        <v>75</v>
      </c>
      <c r="E6" s="5" t="s">
        <v>76</v>
      </c>
    </row>
    <row r="7" spans="1:5" x14ac:dyDescent="0.25">
      <c r="A7" s="239"/>
      <c r="B7" s="242"/>
      <c r="C7" s="252"/>
      <c r="D7" s="4" t="s">
        <v>77</v>
      </c>
      <c r="E7" s="5" t="s">
        <v>78</v>
      </c>
    </row>
    <row r="8" spans="1:5" x14ac:dyDescent="0.25">
      <c r="A8" s="239"/>
      <c r="B8" s="242"/>
      <c r="C8" s="252"/>
      <c r="D8" s="4"/>
      <c r="E8" s="5" t="s">
        <v>79</v>
      </c>
    </row>
    <row r="9" spans="1:5" x14ac:dyDescent="0.25">
      <c r="A9" s="239"/>
      <c r="B9" s="242"/>
      <c r="C9" s="252"/>
      <c r="D9" s="4"/>
      <c r="E9" s="5"/>
    </row>
    <row r="10" spans="1:5" x14ac:dyDescent="0.25">
      <c r="A10" s="239"/>
      <c r="B10" s="242"/>
      <c r="C10" s="252"/>
      <c r="D10" s="4"/>
      <c r="E10" s="5"/>
    </row>
    <row r="11" spans="1:5" x14ac:dyDescent="0.25">
      <c r="A11" s="248"/>
      <c r="B11" s="250"/>
      <c r="C11" s="253"/>
      <c r="D11" s="6"/>
      <c r="E11" s="7"/>
    </row>
    <row r="12" spans="1:5" x14ac:dyDescent="0.25">
      <c r="A12" s="238">
        <v>2</v>
      </c>
      <c r="B12" s="241" t="s">
        <v>80</v>
      </c>
      <c r="C12" s="254"/>
      <c r="D12" s="4" t="s">
        <v>81</v>
      </c>
      <c r="E12" s="5" t="s">
        <v>82</v>
      </c>
    </row>
    <row r="13" spans="1:5" x14ac:dyDescent="0.25">
      <c r="A13" s="239"/>
      <c r="B13" s="242"/>
      <c r="C13" s="252"/>
      <c r="D13" s="4" t="s">
        <v>83</v>
      </c>
      <c r="E13" s="5" t="s">
        <v>84</v>
      </c>
    </row>
    <row r="14" spans="1:5" x14ac:dyDescent="0.25">
      <c r="A14" s="239"/>
      <c r="B14" s="242"/>
      <c r="C14" s="252"/>
      <c r="D14" s="4" t="s">
        <v>85</v>
      </c>
      <c r="E14" s="5" t="s">
        <v>86</v>
      </c>
    </row>
    <row r="15" spans="1:5" x14ac:dyDescent="0.25">
      <c r="A15" s="239"/>
      <c r="B15" s="242"/>
      <c r="C15" s="252"/>
      <c r="D15" s="4" t="s">
        <v>16</v>
      </c>
      <c r="E15" s="5" t="s">
        <v>87</v>
      </c>
    </row>
    <row r="16" spans="1:5" x14ac:dyDescent="0.25">
      <c r="A16" s="239"/>
      <c r="B16" s="242"/>
      <c r="C16" s="252"/>
      <c r="D16" s="4" t="s">
        <v>16</v>
      </c>
      <c r="E16" s="5" t="s">
        <v>88</v>
      </c>
    </row>
    <row r="17" spans="1:5" x14ac:dyDescent="0.25">
      <c r="A17" s="239"/>
      <c r="B17" s="242"/>
      <c r="C17" s="252"/>
      <c r="D17" s="4" t="s">
        <v>16</v>
      </c>
      <c r="E17" s="5" t="s">
        <v>16</v>
      </c>
    </row>
    <row r="18" spans="1:5" x14ac:dyDescent="0.25">
      <c r="A18" s="239"/>
      <c r="B18" s="242"/>
      <c r="C18" s="252"/>
      <c r="D18" s="4"/>
      <c r="E18" s="5"/>
    </row>
    <row r="19" spans="1:5" x14ac:dyDescent="0.25">
      <c r="A19" s="239"/>
      <c r="B19" s="242"/>
      <c r="C19" s="252"/>
      <c r="D19" s="4"/>
      <c r="E19" s="5"/>
    </row>
    <row r="20" spans="1:5" x14ac:dyDescent="0.25">
      <c r="A20" s="239"/>
      <c r="B20" s="242"/>
      <c r="C20" s="252"/>
      <c r="D20" s="4"/>
      <c r="E20" s="5"/>
    </row>
    <row r="21" spans="1:5" x14ac:dyDescent="0.25">
      <c r="A21" s="248"/>
      <c r="B21" s="250"/>
      <c r="C21" s="253"/>
      <c r="D21" s="6"/>
      <c r="E21" s="7"/>
    </row>
    <row r="22" spans="1:5" x14ac:dyDescent="0.25">
      <c r="A22" s="238">
        <v>3</v>
      </c>
      <c r="B22" s="241" t="s">
        <v>89</v>
      </c>
      <c r="C22" s="244"/>
      <c r="D22" s="4" t="s">
        <v>90</v>
      </c>
      <c r="E22" s="5" t="s">
        <v>33</v>
      </c>
    </row>
    <row r="23" spans="1:5" x14ac:dyDescent="0.25">
      <c r="A23" s="239"/>
      <c r="B23" s="242"/>
      <c r="C23" s="245"/>
      <c r="D23" s="4" t="s">
        <v>16</v>
      </c>
      <c r="E23" s="5" t="s">
        <v>91</v>
      </c>
    </row>
    <row r="24" spans="1:5" x14ac:dyDescent="0.25">
      <c r="A24" s="239"/>
      <c r="B24" s="242"/>
      <c r="C24" s="245"/>
      <c r="D24" s="4" t="s">
        <v>16</v>
      </c>
      <c r="E24" s="5" t="s">
        <v>70</v>
      </c>
    </row>
    <row r="25" spans="1:5" x14ac:dyDescent="0.25">
      <c r="A25" s="239"/>
      <c r="B25" s="242"/>
      <c r="C25" s="245"/>
      <c r="D25" s="4" t="s">
        <v>16</v>
      </c>
      <c r="E25" s="5" t="s">
        <v>92</v>
      </c>
    </row>
    <row r="26" spans="1:5" x14ac:dyDescent="0.25">
      <c r="A26" s="239"/>
      <c r="B26" s="242"/>
      <c r="C26" s="245"/>
      <c r="D26" s="4" t="s">
        <v>16</v>
      </c>
      <c r="E26" s="5" t="s">
        <v>93</v>
      </c>
    </row>
    <row r="27" spans="1:5" x14ac:dyDescent="0.25">
      <c r="A27" s="239"/>
      <c r="B27" s="242"/>
      <c r="C27" s="245"/>
      <c r="D27" s="4" t="s">
        <v>16</v>
      </c>
      <c r="E27" s="5" t="s">
        <v>94</v>
      </c>
    </row>
    <row r="28" spans="1:5" x14ac:dyDescent="0.25">
      <c r="A28" s="239"/>
      <c r="B28" s="242"/>
      <c r="C28" s="245"/>
      <c r="D28" s="4"/>
      <c r="E28" s="5"/>
    </row>
    <row r="29" spans="1:5" x14ac:dyDescent="0.25">
      <c r="A29" s="239"/>
      <c r="B29" s="242"/>
      <c r="C29" s="245"/>
      <c r="D29" s="4"/>
      <c r="E29" s="5"/>
    </row>
    <row r="30" spans="1:5" x14ac:dyDescent="0.25">
      <c r="A30" s="239"/>
      <c r="B30" s="242"/>
      <c r="C30" s="245"/>
      <c r="D30" s="4"/>
      <c r="E30" s="5"/>
    </row>
    <row r="31" spans="1:5" ht="15.75" thickBot="1" x14ac:dyDescent="0.3">
      <c r="A31" s="240"/>
      <c r="B31" s="243"/>
      <c r="C31" s="246"/>
      <c r="D31" s="8"/>
      <c r="E31" s="9"/>
    </row>
  </sheetData>
  <mergeCells count="9">
    <mergeCell ref="A22:A31"/>
    <mergeCell ref="B22:B31"/>
    <mergeCell ref="C22:C31"/>
    <mergeCell ref="A2:A11"/>
    <mergeCell ref="B2:B11"/>
    <mergeCell ref="C2:C11"/>
    <mergeCell ref="A12:A21"/>
    <mergeCell ref="B12:B21"/>
    <mergeCell ref="C12:C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74C1-7B15-4F1A-B9DA-EAE5FB6B5DBE}">
  <dimension ref="A1:E31"/>
  <sheetViews>
    <sheetView showGridLines="0" workbookViewId="0">
      <pane ySplit="1" topLeftCell="A2" activePane="bottomLeft" state="frozen"/>
      <selection pane="bottomLeft" activeCell="H25" sqref="H25"/>
    </sheetView>
  </sheetViews>
  <sheetFormatPr defaultColWidth="9.140625" defaultRowHeight="15" x14ac:dyDescent="0.25"/>
  <cols>
    <col min="2" max="2" width="22.7109375" customWidth="1"/>
    <col min="3" max="3" width="38.7109375" customWidth="1"/>
    <col min="4" max="4" width="51.28515625" bestFit="1" customWidth="1"/>
    <col min="5" max="5" width="63.85546875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247">
        <v>1</v>
      </c>
      <c r="B2" s="249" t="s">
        <v>95</v>
      </c>
      <c r="C2" s="251"/>
      <c r="D2" s="4" t="s">
        <v>81</v>
      </c>
      <c r="E2" s="5" t="s">
        <v>96</v>
      </c>
    </row>
    <row r="3" spans="1:5" x14ac:dyDescent="0.25">
      <c r="A3" s="239"/>
      <c r="B3" s="242"/>
      <c r="C3" s="252"/>
      <c r="D3" s="4" t="s">
        <v>97</v>
      </c>
      <c r="E3" s="5" t="s">
        <v>98</v>
      </c>
    </row>
    <row r="4" spans="1:5" x14ac:dyDescent="0.25">
      <c r="A4" s="239"/>
      <c r="B4" s="242"/>
      <c r="C4" s="252"/>
      <c r="D4" s="4" t="s">
        <v>99</v>
      </c>
      <c r="E4" s="5" t="s">
        <v>100</v>
      </c>
    </row>
    <row r="5" spans="1:5" x14ac:dyDescent="0.25">
      <c r="A5" s="239"/>
      <c r="B5" s="242"/>
      <c r="C5" s="252"/>
      <c r="D5" s="4" t="s">
        <v>101</v>
      </c>
      <c r="E5" s="5" t="s">
        <v>102</v>
      </c>
    </row>
    <row r="6" spans="1:5" x14ac:dyDescent="0.25">
      <c r="A6" s="239"/>
      <c r="B6" s="242"/>
      <c r="C6" s="252"/>
      <c r="D6" s="4" t="s">
        <v>103</v>
      </c>
      <c r="E6" s="5" t="s">
        <v>104</v>
      </c>
    </row>
    <row r="7" spans="1:5" x14ac:dyDescent="0.25">
      <c r="A7" s="239"/>
      <c r="B7" s="242"/>
      <c r="C7" s="252"/>
      <c r="D7" s="4" t="s">
        <v>105</v>
      </c>
      <c r="E7" s="5" t="s">
        <v>16</v>
      </c>
    </row>
    <row r="8" spans="1:5" x14ac:dyDescent="0.25">
      <c r="A8" s="239"/>
      <c r="B8" s="242"/>
      <c r="C8" s="252"/>
      <c r="D8" s="4" t="s">
        <v>106</v>
      </c>
      <c r="E8" s="5"/>
    </row>
    <row r="9" spans="1:5" x14ac:dyDescent="0.25">
      <c r="A9" s="239"/>
      <c r="B9" s="242"/>
      <c r="C9" s="252"/>
      <c r="D9" s="4" t="s">
        <v>107</v>
      </c>
      <c r="E9" s="5"/>
    </row>
    <row r="10" spans="1:5" x14ac:dyDescent="0.25">
      <c r="A10" s="239"/>
      <c r="B10" s="242"/>
      <c r="C10" s="252"/>
      <c r="D10" s="4"/>
      <c r="E10" s="5"/>
    </row>
    <row r="11" spans="1:5" x14ac:dyDescent="0.25">
      <c r="A11" s="248"/>
      <c r="B11" s="250"/>
      <c r="C11" s="253"/>
      <c r="D11" s="6"/>
      <c r="E11" s="7"/>
    </row>
    <row r="12" spans="1:5" x14ac:dyDescent="0.25">
      <c r="A12" s="238">
        <v>2</v>
      </c>
      <c r="B12" s="241" t="s">
        <v>108</v>
      </c>
      <c r="C12" s="254"/>
      <c r="D12" s="4" t="s">
        <v>109</v>
      </c>
      <c r="E12" s="5" t="s">
        <v>110</v>
      </c>
    </row>
    <row r="13" spans="1:5" x14ac:dyDescent="0.25">
      <c r="A13" s="239"/>
      <c r="B13" s="242"/>
      <c r="C13" s="252"/>
      <c r="D13" s="4" t="s">
        <v>111</v>
      </c>
      <c r="E13" s="5" t="s">
        <v>112</v>
      </c>
    </row>
    <row r="14" spans="1:5" x14ac:dyDescent="0.25">
      <c r="A14" s="239"/>
      <c r="B14" s="242"/>
      <c r="C14" s="252"/>
      <c r="D14" s="4" t="s">
        <v>113</v>
      </c>
      <c r="E14" s="5" t="s">
        <v>114</v>
      </c>
    </row>
    <row r="15" spans="1:5" x14ac:dyDescent="0.25">
      <c r="A15" s="239"/>
      <c r="B15" s="242"/>
      <c r="C15" s="252"/>
      <c r="D15" s="4" t="s">
        <v>115</v>
      </c>
      <c r="E15" s="5" t="s">
        <v>116</v>
      </c>
    </row>
    <row r="16" spans="1:5" x14ac:dyDescent="0.25">
      <c r="A16" s="239"/>
      <c r="B16" s="242"/>
      <c r="C16" s="252"/>
      <c r="D16" s="4" t="s">
        <v>117</v>
      </c>
      <c r="E16" s="5" t="s">
        <v>118</v>
      </c>
    </row>
    <row r="17" spans="1:5" x14ac:dyDescent="0.25">
      <c r="A17" s="239"/>
      <c r="B17" s="242"/>
      <c r="C17" s="252"/>
      <c r="D17" s="4" t="s">
        <v>119</v>
      </c>
      <c r="E17" s="5" t="s">
        <v>120</v>
      </c>
    </row>
    <row r="18" spans="1:5" x14ac:dyDescent="0.25">
      <c r="A18" s="239"/>
      <c r="B18" s="242"/>
      <c r="C18" s="252"/>
      <c r="D18" s="4" t="s">
        <v>121</v>
      </c>
      <c r="E18" s="5" t="s">
        <v>122</v>
      </c>
    </row>
    <row r="19" spans="1:5" x14ac:dyDescent="0.25">
      <c r="A19" s="239"/>
      <c r="B19" s="242"/>
      <c r="C19" s="252"/>
      <c r="D19" s="4" t="s">
        <v>123</v>
      </c>
      <c r="E19" s="5" t="s">
        <v>124</v>
      </c>
    </row>
    <row r="20" spans="1:5" x14ac:dyDescent="0.25">
      <c r="A20" s="239"/>
      <c r="B20" s="242"/>
      <c r="C20" s="252"/>
      <c r="D20" s="4" t="s">
        <v>125</v>
      </c>
      <c r="E20" s="5"/>
    </row>
    <row r="21" spans="1:5" x14ac:dyDescent="0.25">
      <c r="A21" s="248"/>
      <c r="B21" s="250"/>
      <c r="C21" s="253"/>
      <c r="D21" s="6"/>
      <c r="E21" s="7"/>
    </row>
    <row r="22" spans="1:5" x14ac:dyDescent="0.25">
      <c r="A22" s="238">
        <v>3</v>
      </c>
      <c r="B22" s="241" t="s">
        <v>126</v>
      </c>
      <c r="C22" s="244"/>
      <c r="D22" s="4" t="s">
        <v>127</v>
      </c>
      <c r="E22" s="5" t="s">
        <v>128</v>
      </c>
    </row>
    <row r="23" spans="1:5" x14ac:dyDescent="0.25">
      <c r="A23" s="239"/>
      <c r="B23" s="242"/>
      <c r="C23" s="245"/>
      <c r="D23" s="4" t="s">
        <v>129</v>
      </c>
      <c r="E23" s="5" t="s">
        <v>130</v>
      </c>
    </row>
    <row r="24" spans="1:5" x14ac:dyDescent="0.25">
      <c r="A24" s="239"/>
      <c r="B24" s="242"/>
      <c r="C24" s="245"/>
      <c r="D24" s="4" t="s">
        <v>131</v>
      </c>
      <c r="E24" s="5" t="s">
        <v>114</v>
      </c>
    </row>
    <row r="25" spans="1:5" x14ac:dyDescent="0.25">
      <c r="A25" s="239"/>
      <c r="B25" s="242"/>
      <c r="C25" s="245"/>
      <c r="D25" s="4" t="s">
        <v>132</v>
      </c>
      <c r="E25" s="5" t="s">
        <v>116</v>
      </c>
    </row>
    <row r="26" spans="1:5" x14ac:dyDescent="0.25">
      <c r="A26" s="239"/>
      <c r="B26" s="242"/>
      <c r="C26" s="245"/>
      <c r="D26" s="4" t="s">
        <v>16</v>
      </c>
      <c r="E26" s="5" t="s">
        <v>118</v>
      </c>
    </row>
    <row r="27" spans="1:5" x14ac:dyDescent="0.25">
      <c r="A27" s="239"/>
      <c r="B27" s="242"/>
      <c r="C27" s="245"/>
      <c r="D27" s="4" t="s">
        <v>16</v>
      </c>
      <c r="E27" s="5" t="s">
        <v>120</v>
      </c>
    </row>
    <row r="28" spans="1:5" x14ac:dyDescent="0.25">
      <c r="A28" s="239"/>
      <c r="B28" s="242"/>
      <c r="C28" s="245"/>
      <c r="D28" s="4"/>
      <c r="E28" s="5" t="s">
        <v>133</v>
      </c>
    </row>
    <row r="29" spans="1:5" x14ac:dyDescent="0.25">
      <c r="A29" s="239"/>
      <c r="B29" s="242"/>
      <c r="C29" s="245"/>
      <c r="D29" s="4"/>
      <c r="E29" s="5" t="s">
        <v>134</v>
      </c>
    </row>
    <row r="30" spans="1:5" x14ac:dyDescent="0.25">
      <c r="A30" s="239"/>
      <c r="B30" s="242"/>
      <c r="C30" s="245"/>
      <c r="D30" s="4"/>
      <c r="E30" s="5" t="s">
        <v>135</v>
      </c>
    </row>
    <row r="31" spans="1:5" ht="15.75" thickBot="1" x14ac:dyDescent="0.3">
      <c r="A31" s="240"/>
      <c r="B31" s="243"/>
      <c r="C31" s="246"/>
      <c r="D31" s="8"/>
      <c r="E31" s="9" t="s">
        <v>136</v>
      </c>
    </row>
  </sheetData>
  <mergeCells count="9">
    <mergeCell ref="A22:A31"/>
    <mergeCell ref="B22:B31"/>
    <mergeCell ref="C22:C31"/>
    <mergeCell ref="A2:A11"/>
    <mergeCell ref="B2:B11"/>
    <mergeCell ref="C2:C11"/>
    <mergeCell ref="A12:A21"/>
    <mergeCell ref="B12:B21"/>
    <mergeCell ref="C12:C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205B-B1FF-4193-83F7-1F2380E1066C}">
  <dimension ref="A1:E41"/>
  <sheetViews>
    <sheetView showGridLines="0" workbookViewId="0">
      <pane ySplit="1" topLeftCell="A2" activePane="bottomLeft" state="frozen"/>
      <selection pane="bottomLeft" activeCell="G10" sqref="G10"/>
    </sheetView>
  </sheetViews>
  <sheetFormatPr defaultColWidth="9.140625" defaultRowHeight="15" x14ac:dyDescent="0.25"/>
  <cols>
    <col min="2" max="2" width="22.7109375" customWidth="1"/>
    <col min="3" max="3" width="38.7109375" customWidth="1"/>
    <col min="4" max="4" width="44.140625" customWidth="1"/>
    <col min="5" max="5" width="58.140625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75" thickTop="1" x14ac:dyDescent="0.25">
      <c r="A2" s="247">
        <v>1</v>
      </c>
      <c r="B2" s="249" t="s">
        <v>137</v>
      </c>
      <c r="C2" s="251"/>
      <c r="D2" s="4" t="s">
        <v>138</v>
      </c>
      <c r="E2" s="5" t="s">
        <v>139</v>
      </c>
    </row>
    <row r="3" spans="1:5" x14ac:dyDescent="0.25">
      <c r="A3" s="239"/>
      <c r="B3" s="242"/>
      <c r="C3" s="252"/>
      <c r="D3" s="4" t="s">
        <v>140</v>
      </c>
      <c r="E3" s="5" t="s">
        <v>141</v>
      </c>
    </row>
    <row r="4" spans="1:5" x14ac:dyDescent="0.25">
      <c r="A4" s="239"/>
      <c r="B4" s="242"/>
      <c r="C4" s="252"/>
      <c r="D4" s="4" t="s">
        <v>142</v>
      </c>
      <c r="E4" s="5" t="s">
        <v>143</v>
      </c>
    </row>
    <row r="5" spans="1:5" x14ac:dyDescent="0.25">
      <c r="A5" s="239"/>
      <c r="B5" s="242"/>
      <c r="C5" s="252"/>
      <c r="D5" s="4" t="s">
        <v>16</v>
      </c>
      <c r="E5" s="5" t="s">
        <v>144</v>
      </c>
    </row>
    <row r="6" spans="1:5" x14ac:dyDescent="0.25">
      <c r="A6" s="239"/>
      <c r="B6" s="242"/>
      <c r="C6" s="252"/>
      <c r="D6" s="4" t="s">
        <v>16</v>
      </c>
      <c r="E6" s="5" t="s">
        <v>16</v>
      </c>
    </row>
    <row r="7" spans="1:5" x14ac:dyDescent="0.25">
      <c r="A7" s="239"/>
      <c r="B7" s="242"/>
      <c r="C7" s="252"/>
      <c r="D7" s="4" t="s">
        <v>16</v>
      </c>
      <c r="E7" s="5" t="s">
        <v>16</v>
      </c>
    </row>
    <row r="8" spans="1:5" x14ac:dyDescent="0.25">
      <c r="A8" s="239"/>
      <c r="B8" s="242"/>
      <c r="C8" s="252"/>
      <c r="D8" s="4"/>
      <c r="E8" s="5"/>
    </row>
    <row r="9" spans="1:5" x14ac:dyDescent="0.25">
      <c r="A9" s="239"/>
      <c r="B9" s="242"/>
      <c r="C9" s="252"/>
      <c r="D9" s="4"/>
      <c r="E9" s="5"/>
    </row>
    <row r="10" spans="1:5" x14ac:dyDescent="0.25">
      <c r="A10" s="239"/>
      <c r="B10" s="242"/>
      <c r="C10" s="252"/>
      <c r="D10" s="4"/>
      <c r="E10" s="5"/>
    </row>
    <row r="11" spans="1:5" x14ac:dyDescent="0.25">
      <c r="A11" s="248"/>
      <c r="B11" s="250"/>
      <c r="C11" s="253"/>
      <c r="D11" s="6"/>
      <c r="E11" s="7"/>
    </row>
    <row r="12" spans="1:5" x14ac:dyDescent="0.25">
      <c r="A12" s="238">
        <v>2</v>
      </c>
      <c r="B12" s="242" t="s">
        <v>173</v>
      </c>
      <c r="C12" s="252"/>
      <c r="D12" s="4" t="s">
        <v>138</v>
      </c>
      <c r="E12" s="5" t="s">
        <v>179</v>
      </c>
    </row>
    <row r="13" spans="1:5" x14ac:dyDescent="0.25">
      <c r="A13" s="239"/>
      <c r="B13" s="242"/>
      <c r="C13" s="252"/>
      <c r="D13" s="4" t="s">
        <v>140</v>
      </c>
      <c r="E13" s="5"/>
    </row>
    <row r="14" spans="1:5" x14ac:dyDescent="0.25">
      <c r="A14" s="239"/>
      <c r="B14" s="242"/>
      <c r="C14" s="252"/>
      <c r="D14" s="4" t="s">
        <v>142</v>
      </c>
      <c r="E14" s="5"/>
    </row>
    <row r="15" spans="1:5" x14ac:dyDescent="0.25">
      <c r="A15" s="239"/>
      <c r="B15" s="242"/>
      <c r="C15" s="252"/>
      <c r="D15" s="4" t="s">
        <v>175</v>
      </c>
      <c r="E15" s="5"/>
    </row>
    <row r="16" spans="1:5" x14ac:dyDescent="0.25">
      <c r="A16" s="239"/>
      <c r="B16" s="242"/>
      <c r="C16" s="252"/>
      <c r="D16" s="4" t="s">
        <v>176</v>
      </c>
      <c r="E16" s="5"/>
    </row>
    <row r="17" spans="1:5" x14ac:dyDescent="0.25">
      <c r="A17" s="239"/>
      <c r="B17" s="242"/>
      <c r="C17" s="252"/>
      <c r="D17" s="4" t="s">
        <v>16</v>
      </c>
      <c r="E17" s="5"/>
    </row>
    <row r="18" spans="1:5" x14ac:dyDescent="0.25">
      <c r="A18" s="239"/>
      <c r="B18" s="242"/>
      <c r="C18" s="252"/>
      <c r="D18" s="4"/>
      <c r="E18" s="5"/>
    </row>
    <row r="19" spans="1:5" x14ac:dyDescent="0.25">
      <c r="A19" s="239"/>
      <c r="B19" s="242"/>
      <c r="C19" s="252"/>
      <c r="D19" s="4"/>
      <c r="E19" s="5"/>
    </row>
    <row r="20" spans="1:5" x14ac:dyDescent="0.25">
      <c r="A20" s="239"/>
      <c r="B20" s="242"/>
      <c r="C20" s="252"/>
      <c r="D20" s="4"/>
      <c r="E20" s="5"/>
    </row>
    <row r="21" spans="1:5" x14ac:dyDescent="0.25">
      <c r="A21" s="248"/>
      <c r="B21" s="250"/>
      <c r="C21" s="253"/>
      <c r="D21" s="6"/>
      <c r="E21" s="7"/>
    </row>
    <row r="22" spans="1:5" x14ac:dyDescent="0.25">
      <c r="A22" s="238">
        <v>2</v>
      </c>
      <c r="B22" s="241" t="s">
        <v>145</v>
      </c>
      <c r="C22" s="254"/>
      <c r="D22" s="4" t="s">
        <v>85</v>
      </c>
      <c r="E22" s="5" t="s">
        <v>146</v>
      </c>
    </row>
    <row r="23" spans="1:5" x14ac:dyDescent="0.25">
      <c r="A23" s="239"/>
      <c r="B23" s="242"/>
      <c r="C23" s="252"/>
      <c r="D23" s="4" t="s">
        <v>154</v>
      </c>
      <c r="E23" s="5" t="s">
        <v>147</v>
      </c>
    </row>
    <row r="24" spans="1:5" x14ac:dyDescent="0.25">
      <c r="A24" s="239"/>
      <c r="B24" s="242"/>
      <c r="C24" s="252"/>
      <c r="D24" s="4" t="s">
        <v>16</v>
      </c>
      <c r="E24" s="5" t="s">
        <v>148</v>
      </c>
    </row>
    <row r="25" spans="1:5" x14ac:dyDescent="0.25">
      <c r="A25" s="239"/>
      <c r="B25" s="242"/>
      <c r="C25" s="252"/>
      <c r="D25" s="4" t="s">
        <v>16</v>
      </c>
      <c r="E25" s="5" t="s">
        <v>16</v>
      </c>
    </row>
    <row r="26" spans="1:5" x14ac:dyDescent="0.25">
      <c r="A26" s="239"/>
      <c r="B26" s="242"/>
      <c r="C26" s="252"/>
      <c r="D26" s="4" t="s">
        <v>16</v>
      </c>
      <c r="E26" s="5" t="s">
        <v>16</v>
      </c>
    </row>
    <row r="27" spans="1:5" x14ac:dyDescent="0.25">
      <c r="A27" s="239"/>
      <c r="B27" s="242"/>
      <c r="C27" s="252"/>
      <c r="D27" s="4" t="s">
        <v>16</v>
      </c>
      <c r="E27" s="5" t="s">
        <v>16</v>
      </c>
    </row>
    <row r="28" spans="1:5" x14ac:dyDescent="0.25">
      <c r="A28" s="239"/>
      <c r="B28" s="242"/>
      <c r="C28" s="252"/>
      <c r="D28" s="4"/>
      <c r="E28" s="5"/>
    </row>
    <row r="29" spans="1:5" x14ac:dyDescent="0.25">
      <c r="A29" s="239"/>
      <c r="B29" s="242"/>
      <c r="C29" s="252"/>
      <c r="D29" s="4"/>
      <c r="E29" s="5"/>
    </row>
    <row r="30" spans="1:5" x14ac:dyDescent="0.25">
      <c r="A30" s="239"/>
      <c r="B30" s="242"/>
      <c r="C30" s="252"/>
      <c r="D30" s="4"/>
      <c r="E30" s="5"/>
    </row>
    <row r="31" spans="1:5" x14ac:dyDescent="0.25">
      <c r="A31" s="248"/>
      <c r="B31" s="250"/>
      <c r="C31" s="253"/>
      <c r="D31" s="6"/>
      <c r="E31" s="7"/>
    </row>
    <row r="32" spans="1:5" x14ac:dyDescent="0.25">
      <c r="A32" s="238">
        <v>3</v>
      </c>
      <c r="B32" s="241" t="s">
        <v>149</v>
      </c>
      <c r="C32" s="244"/>
      <c r="D32" s="4" t="s">
        <v>155</v>
      </c>
      <c r="E32" s="5" t="s">
        <v>162</v>
      </c>
    </row>
    <row r="33" spans="1:5" x14ac:dyDescent="0.25">
      <c r="A33" s="239"/>
      <c r="B33" s="242"/>
      <c r="C33" s="245"/>
      <c r="D33" s="4" t="s">
        <v>156</v>
      </c>
      <c r="E33" s="5" t="s">
        <v>168</v>
      </c>
    </row>
    <row r="34" spans="1:5" x14ac:dyDescent="0.25">
      <c r="A34" s="239"/>
      <c r="B34" s="242"/>
      <c r="C34" s="245"/>
      <c r="D34" s="4" t="s">
        <v>157</v>
      </c>
      <c r="E34" s="5" t="s">
        <v>16</v>
      </c>
    </row>
    <row r="35" spans="1:5" x14ac:dyDescent="0.25">
      <c r="A35" s="239"/>
      <c r="B35" s="242"/>
      <c r="C35" s="245"/>
      <c r="D35" s="4" t="s">
        <v>16</v>
      </c>
      <c r="E35" s="5" t="s">
        <v>16</v>
      </c>
    </row>
    <row r="36" spans="1:5" x14ac:dyDescent="0.25">
      <c r="A36" s="239"/>
      <c r="B36" s="242"/>
      <c r="C36" s="245"/>
      <c r="D36" s="4" t="s">
        <v>16</v>
      </c>
      <c r="E36" s="5" t="s">
        <v>16</v>
      </c>
    </row>
    <row r="37" spans="1:5" x14ac:dyDescent="0.25">
      <c r="A37" s="239"/>
      <c r="B37" s="242"/>
      <c r="C37" s="245"/>
      <c r="D37" s="4" t="s">
        <v>16</v>
      </c>
      <c r="E37" s="5" t="s">
        <v>16</v>
      </c>
    </row>
    <row r="38" spans="1:5" x14ac:dyDescent="0.25">
      <c r="A38" s="239"/>
      <c r="B38" s="242"/>
      <c r="C38" s="245"/>
      <c r="D38" s="4"/>
      <c r="E38" s="5"/>
    </row>
    <row r="39" spans="1:5" x14ac:dyDescent="0.25">
      <c r="A39" s="239"/>
      <c r="B39" s="242"/>
      <c r="C39" s="245"/>
      <c r="D39" s="4"/>
      <c r="E39" s="5"/>
    </row>
    <row r="40" spans="1:5" x14ac:dyDescent="0.25">
      <c r="A40" s="239"/>
      <c r="B40" s="242"/>
      <c r="C40" s="245"/>
      <c r="D40" s="4"/>
      <c r="E40" s="5"/>
    </row>
    <row r="41" spans="1:5" ht="15.75" thickBot="1" x14ac:dyDescent="0.3">
      <c r="A41" s="240"/>
      <c r="B41" s="243"/>
      <c r="C41" s="246"/>
      <c r="D41" s="8"/>
      <c r="E41" s="9"/>
    </row>
  </sheetData>
  <mergeCells count="12">
    <mergeCell ref="A32:A41"/>
    <mergeCell ref="B32:B41"/>
    <mergeCell ref="C32:C41"/>
    <mergeCell ref="A2:A11"/>
    <mergeCell ref="B2:B11"/>
    <mergeCell ref="C2:C11"/>
    <mergeCell ref="A22:A31"/>
    <mergeCell ref="B22:B31"/>
    <mergeCell ref="C22:C31"/>
    <mergeCell ref="A12:A21"/>
    <mergeCell ref="B12:B21"/>
    <mergeCell ref="C12:C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03DC-D3A6-42F6-99B2-8F1B93D47E3B}">
  <dimension ref="A1:E52"/>
  <sheetViews>
    <sheetView showGridLines="0" workbookViewId="0">
      <pane ySplit="1" topLeftCell="A2" activePane="bottomLeft" state="frozen"/>
      <selection pane="bottomLeft" activeCell="E34" sqref="E34"/>
    </sheetView>
  </sheetViews>
  <sheetFormatPr defaultColWidth="9.140625" defaultRowHeight="15" x14ac:dyDescent="0.25"/>
  <cols>
    <col min="2" max="2" width="22.7109375" customWidth="1"/>
    <col min="3" max="3" width="38.7109375" customWidth="1"/>
    <col min="4" max="4" width="44.140625" customWidth="1"/>
    <col min="5" max="5" width="73.5703125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5.75" thickTop="1" x14ac:dyDescent="0.25">
      <c r="A2" s="247">
        <v>1</v>
      </c>
      <c r="B2" s="249" t="s">
        <v>150</v>
      </c>
      <c r="C2" s="251"/>
      <c r="D2" s="4" t="s">
        <v>181</v>
      </c>
      <c r="E2" s="5" t="s">
        <v>185</v>
      </c>
    </row>
    <row r="3" spans="1:5" x14ac:dyDescent="0.25">
      <c r="A3" s="239"/>
      <c r="B3" s="242"/>
      <c r="C3" s="252"/>
      <c r="D3" s="4" t="s">
        <v>194</v>
      </c>
      <c r="E3" s="5" t="s">
        <v>193</v>
      </c>
    </row>
    <row r="4" spans="1:5" x14ac:dyDescent="0.25">
      <c r="A4" s="239"/>
      <c r="B4" s="242"/>
      <c r="C4" s="252"/>
      <c r="D4" s="4" t="s">
        <v>196</v>
      </c>
      <c r="E4" s="5" t="s">
        <v>195</v>
      </c>
    </row>
    <row r="5" spans="1:5" x14ac:dyDescent="0.25">
      <c r="A5" s="239"/>
      <c r="B5" s="242"/>
      <c r="C5" s="252"/>
      <c r="D5" s="4" t="s">
        <v>16</v>
      </c>
      <c r="E5" s="5" t="s">
        <v>197</v>
      </c>
    </row>
    <row r="6" spans="1:5" x14ac:dyDescent="0.25">
      <c r="A6" s="239"/>
      <c r="B6" s="242"/>
      <c r="C6" s="252"/>
      <c r="D6" s="4" t="s">
        <v>16</v>
      </c>
      <c r="E6" s="5" t="s">
        <v>198</v>
      </c>
    </row>
    <row r="7" spans="1:5" x14ac:dyDescent="0.25">
      <c r="A7" s="239"/>
      <c r="B7" s="242"/>
      <c r="C7" s="252"/>
      <c r="D7" s="4" t="s">
        <v>16</v>
      </c>
      <c r="E7" s="5" t="s">
        <v>16</v>
      </c>
    </row>
    <row r="8" spans="1:5" x14ac:dyDescent="0.25">
      <c r="A8" s="239"/>
      <c r="B8" s="242"/>
      <c r="C8" s="252"/>
      <c r="D8" s="4"/>
      <c r="E8" s="5"/>
    </row>
    <row r="9" spans="1:5" x14ac:dyDescent="0.25">
      <c r="A9" s="239"/>
      <c r="B9" s="242"/>
      <c r="C9" s="252"/>
      <c r="D9" s="4"/>
      <c r="E9" s="5"/>
    </row>
    <row r="10" spans="1:5" x14ac:dyDescent="0.25">
      <c r="A10" s="239"/>
      <c r="B10" s="242"/>
      <c r="C10" s="252"/>
      <c r="D10" s="4"/>
      <c r="E10" s="5"/>
    </row>
    <row r="11" spans="1:5" x14ac:dyDescent="0.25">
      <c r="A11" s="248"/>
      <c r="B11" s="250"/>
      <c r="C11" s="253"/>
      <c r="D11" s="6"/>
      <c r="E11" s="7"/>
    </row>
    <row r="12" spans="1:5" x14ac:dyDescent="0.25">
      <c r="A12" s="238">
        <v>2</v>
      </c>
      <c r="B12" s="241" t="s">
        <v>199</v>
      </c>
      <c r="C12" s="254"/>
      <c r="D12" s="4" t="s">
        <v>186</v>
      </c>
      <c r="E12" s="5" t="s">
        <v>187</v>
      </c>
    </row>
    <row r="13" spans="1:5" x14ac:dyDescent="0.25">
      <c r="A13" s="239"/>
      <c r="B13" s="242"/>
      <c r="C13" s="252"/>
      <c r="D13" s="4" t="s">
        <v>201</v>
      </c>
      <c r="E13" s="5" t="s">
        <v>188</v>
      </c>
    </row>
    <row r="14" spans="1:5" x14ac:dyDescent="0.25">
      <c r="A14" s="239"/>
      <c r="B14" s="242"/>
      <c r="C14" s="252"/>
      <c r="D14" s="4" t="s">
        <v>16</v>
      </c>
      <c r="E14" s="5" t="s">
        <v>202</v>
      </c>
    </row>
    <row r="15" spans="1:5" x14ac:dyDescent="0.25">
      <c r="A15" s="239"/>
      <c r="B15" s="242"/>
      <c r="C15" s="252"/>
      <c r="D15" s="4" t="s">
        <v>16</v>
      </c>
      <c r="E15" s="5" t="s">
        <v>16</v>
      </c>
    </row>
    <row r="16" spans="1:5" x14ac:dyDescent="0.25">
      <c r="A16" s="239"/>
      <c r="B16" s="242"/>
      <c r="C16" s="252"/>
      <c r="D16" s="4" t="s">
        <v>16</v>
      </c>
      <c r="E16" s="5" t="s">
        <v>16</v>
      </c>
    </row>
    <row r="17" spans="1:5" x14ac:dyDescent="0.25">
      <c r="A17" s="239"/>
      <c r="B17" s="242"/>
      <c r="C17" s="252"/>
      <c r="D17" s="4" t="s">
        <v>16</v>
      </c>
      <c r="E17" s="5" t="s">
        <v>16</v>
      </c>
    </row>
    <row r="18" spans="1:5" x14ac:dyDescent="0.25">
      <c r="A18" s="239"/>
      <c r="B18" s="242"/>
      <c r="C18" s="252"/>
      <c r="D18" s="4"/>
      <c r="E18" s="5"/>
    </row>
    <row r="19" spans="1:5" x14ac:dyDescent="0.25">
      <c r="A19" s="239"/>
      <c r="B19" s="242"/>
      <c r="C19" s="252"/>
      <c r="D19" s="4"/>
      <c r="E19" s="5"/>
    </row>
    <row r="20" spans="1:5" x14ac:dyDescent="0.25">
      <c r="A20" s="239"/>
      <c r="B20" s="242"/>
      <c r="C20" s="252"/>
      <c r="D20" s="4"/>
      <c r="E20" s="5"/>
    </row>
    <row r="21" spans="1:5" x14ac:dyDescent="0.25">
      <c r="A21" s="248"/>
      <c r="B21" s="250"/>
      <c r="C21" s="253"/>
      <c r="D21" s="6"/>
      <c r="E21" s="7"/>
    </row>
    <row r="22" spans="1:5" x14ac:dyDescent="0.25">
      <c r="A22" s="238">
        <v>3</v>
      </c>
      <c r="B22" s="241" t="s">
        <v>151</v>
      </c>
      <c r="C22" s="244"/>
      <c r="D22" s="11" t="s">
        <v>16</v>
      </c>
      <c r="E22" s="12" t="s">
        <v>16</v>
      </c>
    </row>
    <row r="23" spans="1:5" x14ac:dyDescent="0.25">
      <c r="A23" s="239"/>
      <c r="B23" s="242"/>
      <c r="C23" s="245"/>
      <c r="D23" s="4" t="s">
        <v>16</v>
      </c>
      <c r="E23" s="5" t="s">
        <v>16</v>
      </c>
    </row>
    <row r="24" spans="1:5" x14ac:dyDescent="0.25">
      <c r="A24" s="239"/>
      <c r="B24" s="242"/>
      <c r="C24" s="245"/>
      <c r="D24" s="4" t="s">
        <v>16</v>
      </c>
      <c r="E24" s="5" t="s">
        <v>16</v>
      </c>
    </row>
    <row r="25" spans="1:5" x14ac:dyDescent="0.25">
      <c r="A25" s="239"/>
      <c r="B25" s="242"/>
      <c r="C25" s="245"/>
      <c r="D25" s="4" t="s">
        <v>16</v>
      </c>
      <c r="E25" s="5" t="s">
        <v>16</v>
      </c>
    </row>
    <row r="26" spans="1:5" x14ac:dyDescent="0.25">
      <c r="A26" s="239"/>
      <c r="B26" s="242"/>
      <c r="C26" s="245"/>
      <c r="D26" s="4" t="s">
        <v>16</v>
      </c>
      <c r="E26" s="5" t="s">
        <v>16</v>
      </c>
    </row>
    <row r="27" spans="1:5" x14ac:dyDescent="0.25">
      <c r="A27" s="239"/>
      <c r="B27" s="242"/>
      <c r="C27" s="245"/>
      <c r="D27" s="4" t="s">
        <v>16</v>
      </c>
      <c r="E27" s="5" t="s">
        <v>16</v>
      </c>
    </row>
    <row r="28" spans="1:5" x14ac:dyDescent="0.25">
      <c r="A28" s="239"/>
      <c r="B28" s="242"/>
      <c r="C28" s="245"/>
      <c r="D28" s="4"/>
      <c r="E28" s="5"/>
    </row>
    <row r="29" spans="1:5" x14ac:dyDescent="0.25">
      <c r="A29" s="239"/>
      <c r="B29" s="242"/>
      <c r="C29" s="245"/>
      <c r="D29" s="4"/>
      <c r="E29" s="5"/>
    </row>
    <row r="30" spans="1:5" x14ac:dyDescent="0.25">
      <c r="A30" s="239"/>
      <c r="B30" s="242"/>
      <c r="C30" s="245"/>
      <c r="D30" s="4"/>
      <c r="E30" s="5"/>
    </row>
    <row r="31" spans="1:5" x14ac:dyDescent="0.25">
      <c r="A31" s="248"/>
      <c r="B31" s="250"/>
      <c r="C31" s="255"/>
      <c r="D31" s="6"/>
      <c r="E31" s="7"/>
    </row>
    <row r="32" spans="1:5" x14ac:dyDescent="0.25">
      <c r="A32" s="238">
        <v>4</v>
      </c>
      <c r="B32" s="241" t="s">
        <v>203</v>
      </c>
      <c r="C32" s="244"/>
      <c r="D32" s="11" t="s">
        <v>16</v>
      </c>
      <c r="E32" s="12" t="s">
        <v>16</v>
      </c>
    </row>
    <row r="33" spans="1:5" x14ac:dyDescent="0.25">
      <c r="A33" s="239"/>
      <c r="B33" s="242"/>
      <c r="C33" s="245"/>
      <c r="D33" s="4" t="s">
        <v>16</v>
      </c>
      <c r="E33" s="5" t="s">
        <v>16</v>
      </c>
    </row>
    <row r="34" spans="1:5" x14ac:dyDescent="0.25">
      <c r="A34" s="239"/>
      <c r="B34" s="242"/>
      <c r="C34" s="245"/>
      <c r="D34" s="4" t="s">
        <v>16</v>
      </c>
      <c r="E34" s="5" t="s">
        <v>16</v>
      </c>
    </row>
    <row r="35" spans="1:5" x14ac:dyDescent="0.25">
      <c r="A35" s="239"/>
      <c r="B35" s="242"/>
      <c r="C35" s="245"/>
      <c r="D35" s="4" t="s">
        <v>16</v>
      </c>
      <c r="E35" s="5" t="s">
        <v>16</v>
      </c>
    </row>
    <row r="36" spans="1:5" x14ac:dyDescent="0.25">
      <c r="A36" s="239"/>
      <c r="B36" s="242"/>
      <c r="C36" s="245"/>
      <c r="D36" s="4" t="s">
        <v>16</v>
      </c>
      <c r="E36" s="5" t="s">
        <v>16</v>
      </c>
    </row>
    <row r="37" spans="1:5" x14ac:dyDescent="0.25">
      <c r="A37" s="239"/>
      <c r="B37" s="242"/>
      <c r="C37" s="245"/>
      <c r="D37" s="4" t="s">
        <v>16</v>
      </c>
      <c r="E37" s="5" t="s">
        <v>16</v>
      </c>
    </row>
    <row r="38" spans="1:5" x14ac:dyDescent="0.25">
      <c r="A38" s="239"/>
      <c r="B38" s="242"/>
      <c r="C38" s="245"/>
      <c r="D38" s="4"/>
      <c r="E38" s="5"/>
    </row>
    <row r="39" spans="1:5" x14ac:dyDescent="0.25">
      <c r="A39" s="239"/>
      <c r="B39" s="242"/>
      <c r="C39" s="245"/>
      <c r="D39" s="4"/>
      <c r="E39" s="5"/>
    </row>
    <row r="40" spans="1:5" x14ac:dyDescent="0.25">
      <c r="A40" s="239"/>
      <c r="B40" s="242"/>
      <c r="C40" s="245"/>
      <c r="D40" s="4"/>
      <c r="E40" s="5"/>
    </row>
    <row r="41" spans="1:5" x14ac:dyDescent="0.25">
      <c r="A41" s="248"/>
      <c r="B41" s="250"/>
      <c r="C41" s="255"/>
      <c r="D41" s="6"/>
      <c r="E41" s="7"/>
    </row>
    <row r="42" spans="1:5" x14ac:dyDescent="0.25">
      <c r="A42" s="239">
        <v>5</v>
      </c>
      <c r="B42" s="242" t="s">
        <v>152</v>
      </c>
      <c r="C42" s="245"/>
      <c r="D42" s="4" t="s">
        <v>16</v>
      </c>
      <c r="E42" s="5" t="s">
        <v>16</v>
      </c>
    </row>
    <row r="43" spans="1:5" x14ac:dyDescent="0.25">
      <c r="A43" s="239"/>
      <c r="B43" s="242"/>
      <c r="C43" s="245"/>
      <c r="D43" s="4" t="s">
        <v>16</v>
      </c>
      <c r="E43" s="5" t="s">
        <v>16</v>
      </c>
    </row>
    <row r="44" spans="1:5" x14ac:dyDescent="0.25">
      <c r="A44" s="239"/>
      <c r="B44" s="242"/>
      <c r="C44" s="245"/>
      <c r="D44" s="4" t="s">
        <v>16</v>
      </c>
      <c r="E44" s="5" t="s">
        <v>16</v>
      </c>
    </row>
    <row r="45" spans="1:5" x14ac:dyDescent="0.25">
      <c r="A45" s="239"/>
      <c r="B45" s="242"/>
      <c r="C45" s="245"/>
      <c r="D45" s="4" t="s">
        <v>16</v>
      </c>
      <c r="E45" s="5" t="s">
        <v>16</v>
      </c>
    </row>
    <row r="46" spans="1:5" x14ac:dyDescent="0.25">
      <c r="A46" s="239"/>
      <c r="B46" s="242"/>
      <c r="C46" s="245"/>
      <c r="D46" s="4" t="s">
        <v>16</v>
      </c>
      <c r="E46" s="5" t="s">
        <v>16</v>
      </c>
    </row>
    <row r="47" spans="1:5" x14ac:dyDescent="0.25">
      <c r="A47" s="239"/>
      <c r="B47" s="242"/>
      <c r="C47" s="245"/>
      <c r="D47" s="4" t="s">
        <v>16</v>
      </c>
      <c r="E47" s="5" t="s">
        <v>16</v>
      </c>
    </row>
    <row r="48" spans="1:5" x14ac:dyDescent="0.25">
      <c r="A48" s="239"/>
      <c r="B48" s="242"/>
      <c r="C48" s="245"/>
      <c r="D48" s="4"/>
      <c r="E48" s="5"/>
    </row>
    <row r="49" spans="1:5" x14ac:dyDescent="0.25">
      <c r="A49" s="239"/>
      <c r="B49" s="242"/>
      <c r="C49" s="245"/>
      <c r="D49" s="4"/>
      <c r="E49" s="5"/>
    </row>
    <row r="50" spans="1:5" x14ac:dyDescent="0.25">
      <c r="A50" s="239"/>
      <c r="B50" s="242"/>
      <c r="C50" s="245"/>
      <c r="D50" s="4"/>
      <c r="E50" s="5"/>
    </row>
    <row r="51" spans="1:5" ht="15.75" thickBot="1" x14ac:dyDescent="0.3">
      <c r="A51" s="240"/>
      <c r="B51" s="243"/>
      <c r="C51" s="246"/>
      <c r="D51" s="8"/>
      <c r="E51" s="9"/>
    </row>
    <row r="52" spans="1:5" ht="15" customHeight="1" x14ac:dyDescent="0.25"/>
  </sheetData>
  <mergeCells count="15">
    <mergeCell ref="A22:A31"/>
    <mergeCell ref="B22:B31"/>
    <mergeCell ref="C22:C31"/>
    <mergeCell ref="A2:A11"/>
    <mergeCell ref="B2:B11"/>
    <mergeCell ref="C2:C11"/>
    <mergeCell ref="A12:A21"/>
    <mergeCell ref="B12:B21"/>
    <mergeCell ref="C12:C21"/>
    <mergeCell ref="A32:A41"/>
    <mergeCell ref="B32:B41"/>
    <mergeCell ref="C32:C41"/>
    <mergeCell ref="A42:A51"/>
    <mergeCell ref="B42:B51"/>
    <mergeCell ref="C42:C5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3548-24D6-493D-A5EC-07056BA1DD35}">
  <sheetPr>
    <pageSetUpPr fitToPage="1"/>
  </sheetPr>
  <dimension ref="A1:W32"/>
  <sheetViews>
    <sheetView workbookViewId="0">
      <pane xSplit="2" ySplit="3" topLeftCell="I10" activePane="bottomRight" state="frozen"/>
      <selection pane="topRight" activeCell="C1" sqref="C1"/>
      <selection pane="bottomLeft" activeCell="A3" sqref="A3"/>
      <selection pane="bottomRight" activeCell="C1" sqref="C1:W1"/>
    </sheetView>
  </sheetViews>
  <sheetFormatPr defaultColWidth="8.85546875" defaultRowHeight="15" x14ac:dyDescent="0.25"/>
  <cols>
    <col min="1" max="1" width="15" bestFit="1" customWidth="1"/>
    <col min="2" max="23" width="14.7109375" customWidth="1"/>
    <col min="24" max="25" width="21.28515625" customWidth="1"/>
  </cols>
  <sheetData>
    <row r="1" spans="1:23" s="198" customFormat="1" ht="30.6" customHeight="1" thickBot="1" x14ac:dyDescent="0.3">
      <c r="C1" s="262" t="s">
        <v>326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</row>
    <row r="2" spans="1:23" ht="32.25" customHeight="1" x14ac:dyDescent="0.25">
      <c r="A2" s="33" t="s">
        <v>189</v>
      </c>
      <c r="B2" s="34" t="s">
        <v>190</v>
      </c>
      <c r="C2" s="256" t="s">
        <v>153</v>
      </c>
      <c r="D2" s="260"/>
      <c r="E2" s="261"/>
      <c r="F2" s="256" t="s">
        <v>158</v>
      </c>
      <c r="G2" s="260"/>
      <c r="H2" s="261"/>
      <c r="I2" s="256" t="str">
        <f>A10</f>
        <v>Mécanisme de distribution</v>
      </c>
      <c r="J2" s="260"/>
      <c r="K2" s="261"/>
      <c r="L2" s="256" t="s">
        <v>172</v>
      </c>
      <c r="M2" s="260"/>
      <c r="N2" s="261"/>
      <c r="O2" s="256" t="str">
        <f>A16</f>
        <v>Récipient liquide</v>
      </c>
      <c r="P2" s="260"/>
      <c r="Q2" s="260"/>
      <c r="R2" s="261"/>
      <c r="S2" s="256" t="str">
        <f>A20</f>
        <v>Lecture du volume</v>
      </c>
      <c r="T2" s="260"/>
      <c r="U2" s="260"/>
      <c r="V2" s="263"/>
      <c r="W2" s="261"/>
    </row>
    <row r="3" spans="1:23" ht="32.25" customHeight="1" thickBot="1" x14ac:dyDescent="0.3">
      <c r="A3" s="35" t="s">
        <v>191</v>
      </c>
      <c r="B3" s="36" t="s">
        <v>192</v>
      </c>
      <c r="C3" s="189" t="str">
        <f>B4</f>
        <v>Bouteille d'origine</v>
      </c>
      <c r="D3" s="190" t="str">
        <f>B5</f>
        <v>Contenant sur mesure</v>
      </c>
      <c r="E3" s="191" t="str">
        <f>B6</f>
        <v>Mixte</v>
      </c>
      <c r="F3" s="189" t="str">
        <f>B7</f>
        <v>En ligne</v>
      </c>
      <c r="G3" s="190" t="str">
        <f>B8</f>
        <v>En cercle</v>
      </c>
      <c r="H3" s="187" t="str">
        <f>B9</f>
        <v>En étage?</v>
      </c>
      <c r="I3" s="192" t="str">
        <f>B10</f>
        <v>Pompe péristaltique</v>
      </c>
      <c r="J3" s="193" t="str">
        <f>B11</f>
        <v>Connecteur universel</v>
      </c>
      <c r="K3" s="191" t="str">
        <f>B12</f>
        <v>Connecteur magnétique</v>
      </c>
      <c r="L3" s="189" t="str">
        <f>B13</f>
        <v>Fixe</v>
      </c>
      <c r="M3" s="190" t="str">
        <f>B14</f>
        <v>Convoyeur</v>
      </c>
      <c r="N3" s="191" t="str">
        <f>B15</f>
        <v>Bouteille en mouvement</v>
      </c>
      <c r="O3" s="189" t="str">
        <f>B16</f>
        <v>Verre plastique standard</v>
      </c>
      <c r="P3" s="194" t="str">
        <f>B17</f>
        <v>Verre custom</v>
      </c>
      <c r="Q3" s="194" t="str">
        <f>B18</f>
        <v>Verre spécialisée</v>
      </c>
      <c r="R3" s="195" t="str">
        <f>B19</f>
        <v>Contenant fixe</v>
      </c>
      <c r="S3" s="196" t="str">
        <f>B20</f>
        <v>Lecteur de pression</v>
      </c>
      <c r="T3" s="193" t="str">
        <f>B21</f>
        <v>Mécanisme présent</v>
      </c>
      <c r="U3" s="194" t="str">
        <f>B22</f>
        <v>Capteur numérique</v>
      </c>
      <c r="V3" s="197" t="str">
        <f>B23</f>
        <v>Flotteur</v>
      </c>
      <c r="W3" s="195" t="str">
        <f>B24</f>
        <v>Capteur capacitif</v>
      </c>
    </row>
    <row r="4" spans="1:23" ht="32.25" customHeight="1" x14ac:dyDescent="0.25">
      <c r="A4" s="256" t="s">
        <v>153</v>
      </c>
      <c r="B4" s="185" t="s">
        <v>5</v>
      </c>
      <c r="C4" s="25"/>
      <c r="D4" s="21"/>
      <c r="E4" s="26"/>
      <c r="F4" s="30"/>
      <c r="G4" s="22"/>
      <c r="H4" s="20"/>
      <c r="I4" s="49"/>
      <c r="J4" s="52"/>
      <c r="K4" s="56"/>
      <c r="L4" s="82"/>
      <c r="M4" s="22"/>
      <c r="N4" s="55"/>
      <c r="O4" s="30"/>
      <c r="P4" s="22"/>
      <c r="Q4" s="22"/>
      <c r="R4" s="20"/>
      <c r="S4" s="49"/>
      <c r="T4" s="52"/>
      <c r="U4" s="53"/>
      <c r="V4" s="54"/>
      <c r="W4" s="55"/>
    </row>
    <row r="5" spans="1:23" ht="32.25" customHeight="1" x14ac:dyDescent="0.25">
      <c r="A5" s="257"/>
      <c r="B5" s="186" t="s">
        <v>163</v>
      </c>
      <c r="C5" s="27"/>
      <c r="D5" s="14"/>
      <c r="E5" s="28"/>
      <c r="F5" s="31"/>
      <c r="G5" s="13"/>
      <c r="H5" s="15"/>
      <c r="I5" s="57"/>
      <c r="J5" s="64"/>
      <c r="K5" s="63"/>
      <c r="L5" s="31"/>
      <c r="M5" s="13"/>
      <c r="N5" s="15"/>
      <c r="O5" s="31"/>
      <c r="P5" s="13"/>
      <c r="Q5" s="13"/>
      <c r="R5" s="15"/>
      <c r="S5" s="57"/>
      <c r="T5" s="64"/>
      <c r="U5" s="61"/>
      <c r="V5" s="65"/>
      <c r="W5" s="62"/>
    </row>
    <row r="6" spans="1:23" ht="32.25" customHeight="1" thickBot="1" x14ac:dyDescent="0.3">
      <c r="A6" s="259"/>
      <c r="B6" s="187" t="s">
        <v>164</v>
      </c>
      <c r="C6" s="29"/>
      <c r="D6" s="23"/>
      <c r="E6" s="17"/>
      <c r="F6" s="24"/>
      <c r="G6" s="16"/>
      <c r="H6" s="18"/>
      <c r="I6" s="24"/>
      <c r="J6" s="16"/>
      <c r="K6" s="18"/>
      <c r="L6" s="24"/>
      <c r="M6" s="16"/>
      <c r="N6" s="18"/>
      <c r="O6" s="24"/>
      <c r="P6" s="16"/>
      <c r="Q6" s="16"/>
      <c r="R6" s="18"/>
      <c r="S6" s="24"/>
      <c r="T6" s="16"/>
      <c r="U6" s="16"/>
      <c r="V6" s="42"/>
      <c r="W6" s="18"/>
    </row>
    <row r="7" spans="1:23" ht="32.25" customHeight="1" x14ac:dyDescent="0.25">
      <c r="A7" s="256" t="s">
        <v>158</v>
      </c>
      <c r="B7" s="185" t="s">
        <v>41</v>
      </c>
      <c r="C7" s="30"/>
      <c r="D7" s="22"/>
      <c r="E7" s="20"/>
      <c r="F7" s="25"/>
      <c r="G7" s="21"/>
      <c r="H7" s="26"/>
      <c r="I7" s="50"/>
      <c r="J7" s="52"/>
      <c r="K7" s="55"/>
      <c r="L7" s="50"/>
      <c r="M7" s="52"/>
      <c r="N7" s="68"/>
      <c r="O7" s="30"/>
      <c r="P7" s="22"/>
      <c r="Q7" s="22"/>
      <c r="R7" s="20"/>
      <c r="S7" s="30"/>
      <c r="T7" s="22"/>
      <c r="U7" s="22"/>
      <c r="V7" s="43"/>
      <c r="W7" s="20"/>
    </row>
    <row r="8" spans="1:23" ht="32.25" customHeight="1" x14ac:dyDescent="0.25">
      <c r="A8" s="257"/>
      <c r="B8" s="186" t="s">
        <v>51</v>
      </c>
      <c r="C8" s="31"/>
      <c r="D8" s="13"/>
      <c r="E8" s="15"/>
      <c r="F8" s="27"/>
      <c r="G8" s="14"/>
      <c r="H8" s="28"/>
      <c r="I8" s="66"/>
      <c r="J8" s="61"/>
      <c r="K8" s="63"/>
      <c r="L8" s="57"/>
      <c r="M8" s="64"/>
      <c r="N8" s="63"/>
      <c r="O8" s="31"/>
      <c r="P8" s="13"/>
      <c r="Q8" s="13"/>
      <c r="R8" s="15"/>
      <c r="S8" s="31"/>
      <c r="T8" s="13"/>
      <c r="U8" s="13"/>
      <c r="V8" s="44"/>
      <c r="W8" s="15"/>
    </row>
    <row r="9" spans="1:23" ht="32.25" customHeight="1" thickBot="1" x14ac:dyDescent="0.3">
      <c r="A9" s="259"/>
      <c r="B9" s="187" t="s">
        <v>165</v>
      </c>
      <c r="C9" s="24"/>
      <c r="D9" s="16"/>
      <c r="E9" s="18"/>
      <c r="F9" s="29"/>
      <c r="G9" s="23"/>
      <c r="H9" s="17"/>
      <c r="I9" s="24"/>
      <c r="J9" s="16"/>
      <c r="K9" s="18"/>
      <c r="L9" s="24"/>
      <c r="M9" s="16"/>
      <c r="N9" s="18"/>
      <c r="O9" s="24"/>
      <c r="P9" s="16"/>
      <c r="Q9" s="16"/>
      <c r="R9" s="18"/>
      <c r="S9" s="24"/>
      <c r="T9" s="16"/>
      <c r="U9" s="16"/>
      <c r="V9" s="42"/>
      <c r="W9" s="18"/>
    </row>
    <row r="10" spans="1:23" ht="32.25" customHeight="1" x14ac:dyDescent="0.25">
      <c r="A10" s="256" t="s">
        <v>159</v>
      </c>
      <c r="B10" s="185" t="s">
        <v>66</v>
      </c>
      <c r="C10" s="30"/>
      <c r="D10" s="22"/>
      <c r="E10" s="20"/>
      <c r="F10" s="30"/>
      <c r="G10" s="22"/>
      <c r="H10" s="20"/>
      <c r="I10" s="25"/>
      <c r="J10" s="21"/>
      <c r="K10" s="26"/>
      <c r="L10" s="50"/>
      <c r="M10" s="52"/>
      <c r="N10" s="68"/>
      <c r="O10" s="30"/>
      <c r="P10" s="22"/>
      <c r="Q10" s="22"/>
      <c r="R10" s="20"/>
      <c r="S10" s="49"/>
      <c r="T10" s="52"/>
      <c r="U10" s="51"/>
      <c r="V10" s="54"/>
      <c r="W10" s="55"/>
    </row>
    <row r="11" spans="1:23" ht="32.25" customHeight="1" x14ac:dyDescent="0.25">
      <c r="A11" s="257"/>
      <c r="B11" s="186" t="s">
        <v>166</v>
      </c>
      <c r="C11" s="59"/>
      <c r="D11" s="13"/>
      <c r="E11" s="15"/>
      <c r="F11" s="31"/>
      <c r="G11" s="13"/>
      <c r="H11" s="15"/>
      <c r="I11" s="27"/>
      <c r="J11" s="14"/>
      <c r="K11" s="28"/>
      <c r="L11" s="57"/>
      <c r="M11" s="61"/>
      <c r="N11" s="62"/>
      <c r="O11" s="31"/>
      <c r="P11" s="13"/>
      <c r="Q11" s="13"/>
      <c r="R11" s="15"/>
      <c r="S11" s="67"/>
      <c r="T11" s="61"/>
      <c r="U11" s="73"/>
      <c r="V11" s="77"/>
      <c r="W11" s="72"/>
    </row>
    <row r="12" spans="1:23" ht="32.25" customHeight="1" thickBot="1" x14ac:dyDescent="0.3">
      <c r="A12" s="259"/>
      <c r="B12" s="187" t="s">
        <v>167</v>
      </c>
      <c r="C12" s="60"/>
      <c r="D12" s="16"/>
      <c r="E12" s="18"/>
      <c r="F12" s="24"/>
      <c r="G12" s="16"/>
      <c r="H12" s="18"/>
      <c r="I12" s="29"/>
      <c r="J12" s="23"/>
      <c r="K12" s="17"/>
      <c r="L12" s="69"/>
      <c r="M12" s="70"/>
      <c r="N12" s="71"/>
      <c r="O12" s="24"/>
      <c r="P12" s="16"/>
      <c r="Q12" s="16"/>
      <c r="R12" s="18"/>
      <c r="S12" s="69"/>
      <c r="T12" s="75"/>
      <c r="U12" s="78"/>
      <c r="V12" s="76"/>
      <c r="W12" s="74"/>
    </row>
    <row r="13" spans="1:23" ht="32.25" customHeight="1" x14ac:dyDescent="0.25">
      <c r="A13" s="256" t="s">
        <v>172</v>
      </c>
      <c r="B13" s="185" t="s">
        <v>169</v>
      </c>
      <c r="C13" s="30"/>
      <c r="D13" s="22"/>
      <c r="E13" s="20"/>
      <c r="F13" s="30"/>
      <c r="G13" s="22"/>
      <c r="H13" s="20"/>
      <c r="I13" s="30"/>
      <c r="J13" s="22"/>
      <c r="K13" s="20"/>
      <c r="L13" s="25"/>
      <c r="M13" s="21"/>
      <c r="N13" s="26"/>
      <c r="O13" s="50"/>
      <c r="P13" s="52"/>
      <c r="Q13" s="52"/>
      <c r="R13" s="56"/>
      <c r="S13" s="50"/>
      <c r="T13" s="52"/>
      <c r="U13" s="52"/>
      <c r="V13" s="79"/>
      <c r="W13" s="56"/>
    </row>
    <row r="14" spans="1:23" ht="32.25" customHeight="1" x14ac:dyDescent="0.25">
      <c r="A14" s="257"/>
      <c r="B14" s="186" t="s">
        <v>170</v>
      </c>
      <c r="C14" s="31"/>
      <c r="D14" s="13"/>
      <c r="E14" s="15"/>
      <c r="F14" s="31"/>
      <c r="G14" s="13"/>
      <c r="H14" s="15"/>
      <c r="I14" s="31"/>
      <c r="J14" s="13"/>
      <c r="K14" s="15"/>
      <c r="L14" s="27"/>
      <c r="M14" s="14"/>
      <c r="N14" s="28"/>
      <c r="O14" s="66"/>
      <c r="P14" s="61"/>
      <c r="Q14" s="73"/>
      <c r="R14" s="62"/>
      <c r="S14" s="57"/>
      <c r="T14" s="61"/>
      <c r="U14" s="61"/>
      <c r="V14" s="65"/>
      <c r="W14" s="62"/>
    </row>
    <row r="15" spans="1:23" ht="32.25" customHeight="1" thickBot="1" x14ac:dyDescent="0.3">
      <c r="A15" s="259"/>
      <c r="B15" s="187" t="s">
        <v>171</v>
      </c>
      <c r="C15" s="24"/>
      <c r="D15" s="16"/>
      <c r="E15" s="18"/>
      <c r="F15" s="24"/>
      <c r="G15" s="16"/>
      <c r="H15" s="18"/>
      <c r="I15" s="24"/>
      <c r="J15" s="16"/>
      <c r="K15" s="18"/>
      <c r="L15" s="29"/>
      <c r="M15" s="23"/>
      <c r="N15" s="17"/>
      <c r="O15" s="58"/>
      <c r="P15" s="75"/>
      <c r="Q15" s="75"/>
      <c r="R15" s="32"/>
      <c r="S15" s="80"/>
      <c r="T15" s="75"/>
      <c r="U15" s="78"/>
      <c r="V15" s="81"/>
      <c r="W15" s="71"/>
    </row>
    <row r="16" spans="1:23" ht="32.25" customHeight="1" x14ac:dyDescent="0.25">
      <c r="A16" s="256" t="s">
        <v>160</v>
      </c>
      <c r="B16" s="185" t="s">
        <v>174</v>
      </c>
      <c r="C16" s="30"/>
      <c r="D16" s="22"/>
      <c r="E16" s="20"/>
      <c r="F16" s="30"/>
      <c r="G16" s="22"/>
      <c r="H16" s="20"/>
      <c r="I16" s="30"/>
      <c r="J16" s="22"/>
      <c r="K16" s="20"/>
      <c r="L16" s="30"/>
      <c r="M16" s="22"/>
      <c r="N16" s="20"/>
      <c r="O16" s="25"/>
      <c r="P16" s="21"/>
      <c r="Q16" s="21"/>
      <c r="R16" s="26"/>
      <c r="S16" s="30"/>
      <c r="T16" s="22"/>
      <c r="U16" s="22"/>
      <c r="V16" s="43"/>
      <c r="W16" s="20"/>
    </row>
    <row r="17" spans="1:23" ht="32.25" customHeight="1" x14ac:dyDescent="0.25">
      <c r="A17" s="257"/>
      <c r="B17" s="186" t="s">
        <v>177</v>
      </c>
      <c r="C17" s="31"/>
      <c r="D17" s="13"/>
      <c r="E17" s="15"/>
      <c r="F17" s="31"/>
      <c r="G17" s="13"/>
      <c r="H17" s="15"/>
      <c r="I17" s="31"/>
      <c r="J17" s="13"/>
      <c r="K17" s="15"/>
      <c r="L17" s="31"/>
      <c r="M17" s="13"/>
      <c r="N17" s="15"/>
      <c r="O17" s="27"/>
      <c r="P17" s="14"/>
      <c r="Q17" s="19"/>
      <c r="R17" s="28"/>
      <c r="S17" s="31"/>
      <c r="T17" s="13"/>
      <c r="U17" s="13"/>
      <c r="V17" s="44"/>
      <c r="W17" s="15"/>
    </row>
    <row r="18" spans="1:23" ht="32.25" customHeight="1" x14ac:dyDescent="0.25">
      <c r="A18" s="257"/>
      <c r="B18" s="186" t="s">
        <v>178</v>
      </c>
      <c r="C18" s="31"/>
      <c r="D18" s="13"/>
      <c r="E18" s="15"/>
      <c r="F18" s="31"/>
      <c r="G18" s="13"/>
      <c r="H18" s="15"/>
      <c r="I18" s="31"/>
      <c r="J18" s="13"/>
      <c r="K18" s="15"/>
      <c r="L18" s="31"/>
      <c r="M18" s="13"/>
      <c r="N18" s="15"/>
      <c r="O18" s="27"/>
      <c r="P18" s="19"/>
      <c r="Q18" s="14"/>
      <c r="R18" s="28"/>
      <c r="S18" s="31"/>
      <c r="T18" s="13"/>
      <c r="U18" s="13"/>
      <c r="V18" s="44"/>
      <c r="W18" s="15"/>
    </row>
    <row r="19" spans="1:23" ht="32.25" customHeight="1" thickBot="1" x14ac:dyDescent="0.3">
      <c r="A19" s="259"/>
      <c r="B19" s="187" t="s">
        <v>180</v>
      </c>
      <c r="C19" s="24"/>
      <c r="D19" s="16"/>
      <c r="E19" s="18"/>
      <c r="F19" s="24"/>
      <c r="G19" s="16"/>
      <c r="H19" s="18"/>
      <c r="I19" s="24"/>
      <c r="J19" s="16"/>
      <c r="K19" s="18"/>
      <c r="L19" s="24"/>
      <c r="M19" s="16"/>
      <c r="N19" s="18"/>
      <c r="O19" s="29"/>
      <c r="P19" s="23"/>
      <c r="Q19" s="23"/>
      <c r="R19" s="17"/>
      <c r="S19" s="24"/>
      <c r="T19" s="16"/>
      <c r="U19" s="16"/>
      <c r="V19" s="42"/>
      <c r="W19" s="18"/>
    </row>
    <row r="20" spans="1:23" ht="32.25" customHeight="1" x14ac:dyDescent="0.25">
      <c r="A20" s="256" t="s">
        <v>161</v>
      </c>
      <c r="B20" s="185" t="s">
        <v>182</v>
      </c>
      <c r="C20" s="30"/>
      <c r="D20" s="22"/>
      <c r="E20" s="20"/>
      <c r="F20" s="30"/>
      <c r="G20" s="22"/>
      <c r="H20" s="20"/>
      <c r="I20" s="30"/>
      <c r="J20" s="22"/>
      <c r="K20" s="20"/>
      <c r="L20" s="30"/>
      <c r="M20" s="22"/>
      <c r="N20" s="20"/>
      <c r="O20" s="30"/>
      <c r="P20" s="22"/>
      <c r="Q20" s="22"/>
      <c r="R20" s="20"/>
      <c r="S20" s="25"/>
      <c r="T20" s="21"/>
      <c r="U20" s="21"/>
      <c r="V20" s="45"/>
      <c r="W20" s="26"/>
    </row>
    <row r="21" spans="1:23" ht="32.25" customHeight="1" x14ac:dyDescent="0.25">
      <c r="A21" s="257"/>
      <c r="B21" s="186" t="s">
        <v>200</v>
      </c>
      <c r="C21" s="31"/>
      <c r="D21" s="13"/>
      <c r="E21" s="15"/>
      <c r="F21" s="31"/>
      <c r="G21" s="13"/>
      <c r="H21" s="15"/>
      <c r="I21" s="31"/>
      <c r="J21" s="13"/>
      <c r="K21" s="15"/>
      <c r="L21" s="31"/>
      <c r="M21" s="13"/>
      <c r="N21" s="15"/>
      <c r="O21" s="31"/>
      <c r="P21" s="13"/>
      <c r="Q21" s="13"/>
      <c r="R21" s="15"/>
      <c r="S21" s="27"/>
      <c r="T21" s="14"/>
      <c r="U21" s="19"/>
      <c r="V21" s="46"/>
      <c r="W21" s="28"/>
    </row>
    <row r="22" spans="1:23" ht="32.25" customHeight="1" x14ac:dyDescent="0.25">
      <c r="A22" s="257"/>
      <c r="B22" s="186" t="s">
        <v>183</v>
      </c>
      <c r="C22" s="31"/>
      <c r="D22" s="13"/>
      <c r="E22" s="15"/>
      <c r="F22" s="31"/>
      <c r="G22" s="13"/>
      <c r="H22" s="15"/>
      <c r="I22" s="31"/>
      <c r="J22" s="13"/>
      <c r="K22" s="15"/>
      <c r="L22" s="31"/>
      <c r="M22" s="13"/>
      <c r="N22" s="15"/>
      <c r="O22" s="31"/>
      <c r="P22" s="13"/>
      <c r="Q22" s="13"/>
      <c r="R22" s="15"/>
      <c r="S22" s="27"/>
      <c r="T22" s="19"/>
      <c r="U22" s="14"/>
      <c r="V22" s="46"/>
      <c r="W22" s="28"/>
    </row>
    <row r="23" spans="1:23" ht="32.25" customHeight="1" x14ac:dyDescent="0.25">
      <c r="A23" s="258"/>
      <c r="B23" s="188" t="s">
        <v>203</v>
      </c>
      <c r="C23" s="38"/>
      <c r="D23" s="10"/>
      <c r="E23" s="37"/>
      <c r="F23" s="38"/>
      <c r="G23" s="10"/>
      <c r="H23" s="37"/>
      <c r="I23" s="38"/>
      <c r="J23" s="10"/>
      <c r="K23" s="37"/>
      <c r="L23" s="38"/>
      <c r="M23" s="10"/>
      <c r="N23" s="37"/>
      <c r="O23" s="38"/>
      <c r="P23" s="10"/>
      <c r="Q23" s="10"/>
      <c r="R23" s="37"/>
      <c r="S23" s="39"/>
      <c r="T23" s="40"/>
      <c r="U23" s="40"/>
      <c r="V23" s="47"/>
      <c r="W23" s="41"/>
    </row>
    <row r="24" spans="1:23" ht="32.25" customHeight="1" thickBot="1" x14ac:dyDescent="0.3">
      <c r="A24" s="259"/>
      <c r="B24" s="187" t="s">
        <v>184</v>
      </c>
      <c r="C24" s="24"/>
      <c r="D24" s="16"/>
      <c r="E24" s="18"/>
      <c r="F24" s="24"/>
      <c r="G24" s="16"/>
      <c r="H24" s="18"/>
      <c r="I24" s="24"/>
      <c r="J24" s="16"/>
      <c r="K24" s="18"/>
      <c r="L24" s="24"/>
      <c r="M24" s="16"/>
      <c r="N24" s="18"/>
      <c r="O24" s="24"/>
      <c r="P24" s="16"/>
      <c r="Q24" s="16"/>
      <c r="R24" s="18"/>
      <c r="S24" s="29"/>
      <c r="T24" s="23"/>
      <c r="U24" s="23"/>
      <c r="V24" s="48"/>
      <c r="W24" s="17"/>
    </row>
    <row r="25" spans="1:23" ht="50.25" customHeight="1" x14ac:dyDescent="0.25"/>
    <row r="26" spans="1:23" ht="50.25" customHeight="1" x14ac:dyDescent="0.25"/>
    <row r="27" spans="1:23" ht="50.25" customHeight="1" x14ac:dyDescent="0.25"/>
    <row r="28" spans="1:23" ht="50.25" customHeight="1" x14ac:dyDescent="0.25"/>
    <row r="29" spans="1:23" ht="50.25" customHeight="1" x14ac:dyDescent="0.25"/>
    <row r="30" spans="1:23" ht="50.25" customHeight="1" x14ac:dyDescent="0.25"/>
    <row r="31" spans="1:23" ht="50.25" customHeight="1" x14ac:dyDescent="0.25"/>
    <row r="32" spans="1:23" ht="50.25" customHeight="1" x14ac:dyDescent="0.25"/>
  </sheetData>
  <mergeCells count="13">
    <mergeCell ref="C1:W1"/>
    <mergeCell ref="S2:W2"/>
    <mergeCell ref="A16:A19"/>
    <mergeCell ref="A13:A15"/>
    <mergeCell ref="O2:R2"/>
    <mergeCell ref="L2:N2"/>
    <mergeCell ref="I2:K2"/>
    <mergeCell ref="A10:A12"/>
    <mergeCell ref="A20:A24"/>
    <mergeCell ref="A4:A6"/>
    <mergeCell ref="C2:E2"/>
    <mergeCell ref="F2:H2"/>
    <mergeCell ref="A7:A9"/>
  </mergeCells>
  <pageMargins left="0.25" right="0.25" top="0.75" bottom="0.75" header="0.3" footer="0.3"/>
  <pageSetup paperSize="8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16C4-3D29-43D1-AC83-4F1BE8043FAA}">
  <sheetPr>
    <pageSetUpPr fitToPage="1"/>
  </sheetPr>
  <dimension ref="A1:J32"/>
  <sheetViews>
    <sheetView showGridLines="0" workbookViewId="0">
      <pane xSplit="3" ySplit="3" topLeftCell="D14" activePane="bottomRight" state="frozen"/>
      <selection pane="topRight" activeCell="D1" sqref="D1"/>
      <selection pane="bottomLeft" activeCell="A3" sqref="A3"/>
      <selection pane="bottomRight" activeCell="M19" sqref="M19"/>
    </sheetView>
  </sheetViews>
  <sheetFormatPr defaultColWidth="9.140625" defaultRowHeight="15" x14ac:dyDescent="0.25"/>
  <cols>
    <col min="1" max="1" width="15" style="83" bestFit="1" customWidth="1"/>
    <col min="2" max="2" width="15" style="83" customWidth="1"/>
    <col min="3" max="3" width="14.7109375" style="83" customWidth="1"/>
    <col min="4" max="4" width="17.5703125" style="83" customWidth="1"/>
    <col min="5" max="5" width="17.5703125" style="105" customWidth="1"/>
    <col min="6" max="6" width="17.5703125" style="83" customWidth="1"/>
    <col min="7" max="7" width="17.5703125" style="110" customWidth="1"/>
    <col min="8" max="8" width="17.5703125" style="83" customWidth="1"/>
    <col min="9" max="9" width="17.5703125" style="100" customWidth="1"/>
    <col min="10" max="10" width="17.5703125" style="83" customWidth="1"/>
    <col min="11" max="11" width="15.140625" style="83" customWidth="1"/>
    <col min="12" max="16384" width="9.140625" style="83"/>
  </cols>
  <sheetData>
    <row r="1" spans="1:10" ht="27" thickBot="1" x14ac:dyDescent="0.3">
      <c r="D1" s="262" t="s">
        <v>327</v>
      </c>
      <c r="E1" s="262"/>
      <c r="F1" s="262"/>
      <c r="G1" s="262"/>
      <c r="H1" s="262"/>
      <c r="I1" s="262"/>
      <c r="J1" s="262"/>
    </row>
    <row r="2" spans="1:10" ht="39" customHeight="1" thickBot="1" x14ac:dyDescent="0.3">
      <c r="A2" s="86"/>
      <c r="C2" s="86"/>
      <c r="D2" s="93" t="s">
        <v>213</v>
      </c>
      <c r="E2" s="101" t="s">
        <v>205</v>
      </c>
      <c r="F2" s="94" t="s">
        <v>214</v>
      </c>
      <c r="G2" s="106" t="s">
        <v>218</v>
      </c>
      <c r="H2" s="115" t="s">
        <v>217</v>
      </c>
      <c r="I2" s="122" t="s">
        <v>215</v>
      </c>
      <c r="J2" s="120" t="s">
        <v>216</v>
      </c>
    </row>
    <row r="3" spans="1:10" ht="32.25" customHeight="1" thickBot="1" x14ac:dyDescent="0.3">
      <c r="A3" s="87"/>
      <c r="B3" s="88" t="s">
        <v>212</v>
      </c>
      <c r="C3" s="89"/>
      <c r="D3" s="111">
        <v>0.1</v>
      </c>
      <c r="E3" s="112">
        <v>0.15</v>
      </c>
      <c r="F3" s="113">
        <v>0.3</v>
      </c>
      <c r="G3" s="114">
        <v>0.25</v>
      </c>
      <c r="H3" s="116">
        <v>0.2</v>
      </c>
      <c r="I3" s="123">
        <f>SUM(D3:H3)</f>
        <v>1</v>
      </c>
      <c r="J3" s="121"/>
    </row>
    <row r="4" spans="1:10" ht="32.25" customHeight="1" x14ac:dyDescent="0.25">
      <c r="A4" s="269" t="s">
        <v>153</v>
      </c>
      <c r="B4" s="266">
        <v>0.15</v>
      </c>
      <c r="C4" s="43" t="s">
        <v>5</v>
      </c>
      <c r="D4" s="124">
        <v>1</v>
      </c>
      <c r="E4" s="125">
        <v>1</v>
      </c>
      <c r="F4" s="126">
        <v>0.85</v>
      </c>
      <c r="G4" s="127">
        <v>0.9</v>
      </c>
      <c r="H4" s="128">
        <v>0.65</v>
      </c>
      <c r="I4" s="129">
        <f t="shared" ref="I4:I24" si="0">SUMPRODUCT($D$3:$H$3,D4:H4)</f>
        <v>0.86</v>
      </c>
      <c r="J4" s="130">
        <f>I4*B4</f>
        <v>0.129</v>
      </c>
    </row>
    <row r="5" spans="1:10" ht="32.25" customHeight="1" x14ac:dyDescent="0.25">
      <c r="A5" s="264"/>
      <c r="B5" s="267"/>
      <c r="C5" s="44" t="s">
        <v>163</v>
      </c>
      <c r="D5" s="95">
        <v>0.5</v>
      </c>
      <c r="E5" s="104">
        <v>0.6</v>
      </c>
      <c r="F5" s="92">
        <v>0.6</v>
      </c>
      <c r="G5" s="109">
        <v>0.7</v>
      </c>
      <c r="H5" s="118">
        <v>0.85</v>
      </c>
      <c r="I5" s="131">
        <f t="shared" si="0"/>
        <v>0.66500000000000004</v>
      </c>
      <c r="J5" s="132">
        <f>I5*B4</f>
        <v>9.9750000000000005E-2</v>
      </c>
    </row>
    <row r="6" spans="1:10" ht="32.25" customHeight="1" thickBot="1" x14ac:dyDescent="0.3">
      <c r="A6" s="265"/>
      <c r="B6" s="268"/>
      <c r="C6" s="42" t="s">
        <v>164</v>
      </c>
      <c r="D6" s="96">
        <v>0.75</v>
      </c>
      <c r="E6" s="102">
        <v>0.7</v>
      </c>
      <c r="F6" s="97">
        <v>0.5</v>
      </c>
      <c r="G6" s="107">
        <v>0.65</v>
      </c>
      <c r="H6" s="119">
        <v>0.7</v>
      </c>
      <c r="I6" s="133">
        <f t="shared" si="0"/>
        <v>0.63249999999999995</v>
      </c>
      <c r="J6" s="134">
        <f>I6*B4</f>
        <v>9.4874999999999987E-2</v>
      </c>
    </row>
    <row r="7" spans="1:10" ht="32.25" customHeight="1" x14ac:dyDescent="0.25">
      <c r="A7" s="269" t="s">
        <v>158</v>
      </c>
      <c r="B7" s="266">
        <v>0.15</v>
      </c>
      <c r="C7" s="43" t="s">
        <v>41</v>
      </c>
      <c r="D7" s="124">
        <v>0.7</v>
      </c>
      <c r="E7" s="125">
        <v>1</v>
      </c>
      <c r="F7" s="126">
        <v>0.9</v>
      </c>
      <c r="G7" s="127">
        <v>0.8</v>
      </c>
      <c r="H7" s="128">
        <v>0.9</v>
      </c>
      <c r="I7" s="129">
        <f t="shared" si="0"/>
        <v>0.87</v>
      </c>
      <c r="J7" s="130">
        <f>I7*B7</f>
        <v>0.1305</v>
      </c>
    </row>
    <row r="8" spans="1:10" ht="32.25" customHeight="1" x14ac:dyDescent="0.25">
      <c r="A8" s="264"/>
      <c r="B8" s="267"/>
      <c r="C8" s="44" t="s">
        <v>51</v>
      </c>
      <c r="D8" s="95">
        <v>0.95</v>
      </c>
      <c r="E8" s="104">
        <v>0.8</v>
      </c>
      <c r="F8" s="92">
        <v>0.75</v>
      </c>
      <c r="G8" s="109">
        <v>0.6</v>
      </c>
      <c r="H8" s="118">
        <v>0.8</v>
      </c>
      <c r="I8" s="131">
        <f t="shared" si="0"/>
        <v>0.75</v>
      </c>
      <c r="J8" s="132">
        <f>I8*B7</f>
        <v>0.11249999999999999</v>
      </c>
    </row>
    <row r="9" spans="1:10" ht="32.25" customHeight="1" thickBot="1" x14ac:dyDescent="0.3">
      <c r="A9" s="265"/>
      <c r="B9" s="268"/>
      <c r="C9" s="42" t="s">
        <v>165</v>
      </c>
      <c r="D9" s="96"/>
      <c r="E9" s="102"/>
      <c r="F9" s="97"/>
      <c r="G9" s="107"/>
      <c r="H9" s="119"/>
      <c r="I9" s="133">
        <f>SUMPRODUCT($D$3:$H$3,D9:H9)</f>
        <v>0</v>
      </c>
      <c r="J9" s="134">
        <f>I9*B7</f>
        <v>0</v>
      </c>
    </row>
    <row r="10" spans="1:10" ht="32.25" customHeight="1" x14ac:dyDescent="0.25">
      <c r="A10" s="269" t="s">
        <v>159</v>
      </c>
      <c r="B10" s="266">
        <v>0.25</v>
      </c>
      <c r="C10" s="43" t="s">
        <v>66</v>
      </c>
      <c r="D10" s="124">
        <v>0.6</v>
      </c>
      <c r="E10" s="125">
        <v>0.7</v>
      </c>
      <c r="F10" s="126">
        <v>0.85</v>
      </c>
      <c r="G10" s="127">
        <v>0.9</v>
      </c>
      <c r="H10" s="128">
        <v>0.75</v>
      </c>
      <c r="I10" s="129">
        <f t="shared" si="0"/>
        <v>0.79500000000000004</v>
      </c>
      <c r="J10" s="130">
        <f>I10*B10</f>
        <v>0.19875000000000001</v>
      </c>
    </row>
    <row r="11" spans="1:10" ht="32.25" customHeight="1" x14ac:dyDescent="0.25">
      <c r="A11" s="264"/>
      <c r="B11" s="267"/>
      <c r="C11" s="44" t="s">
        <v>166</v>
      </c>
      <c r="D11" s="95">
        <v>0.9</v>
      </c>
      <c r="E11" s="104">
        <v>1</v>
      </c>
      <c r="F11" s="92">
        <v>0.95</v>
      </c>
      <c r="G11" s="109">
        <v>0.75</v>
      </c>
      <c r="H11" s="118">
        <v>0.65</v>
      </c>
      <c r="I11" s="131">
        <f t="shared" si="0"/>
        <v>0.84249999999999992</v>
      </c>
      <c r="J11" s="132">
        <f>I11*B10</f>
        <v>0.21062499999999998</v>
      </c>
    </row>
    <row r="12" spans="1:10" ht="32.25" customHeight="1" thickBot="1" x14ac:dyDescent="0.3">
      <c r="A12" s="265"/>
      <c r="B12" s="268"/>
      <c r="C12" s="42" t="s">
        <v>167</v>
      </c>
      <c r="D12" s="96">
        <v>0.7</v>
      </c>
      <c r="E12" s="102">
        <v>0.2</v>
      </c>
      <c r="F12" s="97">
        <v>0.1</v>
      </c>
      <c r="G12" s="107">
        <v>0.95</v>
      </c>
      <c r="H12" s="119">
        <v>0.35</v>
      </c>
      <c r="I12" s="133">
        <f t="shared" si="0"/>
        <v>0.4375</v>
      </c>
      <c r="J12" s="134">
        <f>I12*B10</f>
        <v>0.109375</v>
      </c>
    </row>
    <row r="13" spans="1:10" ht="32.25" customHeight="1" x14ac:dyDescent="0.25">
      <c r="A13" s="269" t="s">
        <v>172</v>
      </c>
      <c r="B13" s="266">
        <v>0.3</v>
      </c>
      <c r="C13" s="43" t="s">
        <v>169</v>
      </c>
      <c r="D13" s="124">
        <v>0.3</v>
      </c>
      <c r="E13" s="125">
        <v>1</v>
      </c>
      <c r="F13" s="126">
        <v>1</v>
      </c>
      <c r="G13" s="127">
        <v>0.4</v>
      </c>
      <c r="H13" s="128">
        <v>0.9</v>
      </c>
      <c r="I13" s="129">
        <f t="shared" si="0"/>
        <v>0.76</v>
      </c>
      <c r="J13" s="130">
        <f>I13*B13</f>
        <v>0.22799999999999998</v>
      </c>
    </row>
    <row r="14" spans="1:10" ht="32.25" customHeight="1" x14ac:dyDescent="0.25">
      <c r="A14" s="264"/>
      <c r="B14" s="267"/>
      <c r="C14" s="44" t="s">
        <v>170</v>
      </c>
      <c r="D14" s="95">
        <v>0.7</v>
      </c>
      <c r="E14" s="104">
        <v>0.85</v>
      </c>
      <c r="F14" s="92">
        <v>0.85</v>
      </c>
      <c r="G14" s="109">
        <v>0.8</v>
      </c>
      <c r="H14" s="118">
        <v>0.8</v>
      </c>
      <c r="I14" s="131">
        <f t="shared" si="0"/>
        <v>0.81250000000000011</v>
      </c>
      <c r="J14" s="132">
        <f>I14*B13</f>
        <v>0.24375000000000002</v>
      </c>
    </row>
    <row r="15" spans="1:10" ht="32.25" customHeight="1" thickBot="1" x14ac:dyDescent="0.3">
      <c r="A15" s="265"/>
      <c r="B15" s="268"/>
      <c r="C15" s="42" t="s">
        <v>171</v>
      </c>
      <c r="D15" s="96">
        <v>0.9</v>
      </c>
      <c r="E15" s="102">
        <v>0.7</v>
      </c>
      <c r="F15" s="97">
        <v>0.65</v>
      </c>
      <c r="G15" s="107">
        <v>0.85</v>
      </c>
      <c r="H15" s="119">
        <v>0.65</v>
      </c>
      <c r="I15" s="133">
        <f t="shared" si="0"/>
        <v>0.73250000000000004</v>
      </c>
      <c r="J15" s="134">
        <f>I15*B13</f>
        <v>0.21975</v>
      </c>
    </row>
    <row r="16" spans="1:10" ht="32.25" customHeight="1" x14ac:dyDescent="0.25">
      <c r="A16" s="269" t="s">
        <v>160</v>
      </c>
      <c r="B16" s="266">
        <v>0.1</v>
      </c>
      <c r="C16" s="43" t="s">
        <v>174</v>
      </c>
      <c r="D16" s="124">
        <v>0.2</v>
      </c>
      <c r="E16" s="125">
        <v>1</v>
      </c>
      <c r="F16" s="126">
        <v>0.9</v>
      </c>
      <c r="G16" s="127">
        <v>0.6</v>
      </c>
      <c r="H16" s="128">
        <v>0.8</v>
      </c>
      <c r="I16" s="129">
        <f t="shared" si="0"/>
        <v>0.75</v>
      </c>
      <c r="J16" s="130">
        <f>I16*B16</f>
        <v>7.5000000000000011E-2</v>
      </c>
    </row>
    <row r="17" spans="1:10" ht="32.25" customHeight="1" x14ac:dyDescent="0.25">
      <c r="A17" s="264"/>
      <c r="B17" s="267"/>
      <c r="C17" s="44" t="s">
        <v>177</v>
      </c>
      <c r="D17" s="95">
        <v>0.5</v>
      </c>
      <c r="E17" s="104">
        <v>0.6</v>
      </c>
      <c r="F17" s="92">
        <v>0.8</v>
      </c>
      <c r="G17" s="109">
        <v>0.7</v>
      </c>
      <c r="H17" s="118">
        <v>1</v>
      </c>
      <c r="I17" s="131">
        <f t="shared" si="0"/>
        <v>0.75499999999999989</v>
      </c>
      <c r="J17" s="132">
        <f>I17*B16</f>
        <v>7.5499999999999998E-2</v>
      </c>
    </row>
    <row r="18" spans="1:10" s="84" customFormat="1" ht="32.25" customHeight="1" x14ac:dyDescent="0.25">
      <c r="A18" s="264"/>
      <c r="B18" s="267"/>
      <c r="C18" s="44" t="s">
        <v>178</v>
      </c>
      <c r="D18" s="95">
        <v>1</v>
      </c>
      <c r="E18" s="104">
        <v>0.2</v>
      </c>
      <c r="F18" s="92">
        <v>0.4</v>
      </c>
      <c r="G18" s="109">
        <v>0.6</v>
      </c>
      <c r="H18" s="118">
        <v>0.7</v>
      </c>
      <c r="I18" s="131">
        <f t="shared" si="0"/>
        <v>0.54</v>
      </c>
      <c r="J18" s="132">
        <f>I18*B16</f>
        <v>5.4000000000000006E-2</v>
      </c>
    </row>
    <row r="19" spans="1:10" s="84" customFormat="1" ht="32.25" customHeight="1" thickBot="1" x14ac:dyDescent="0.3">
      <c r="A19" s="265"/>
      <c r="B19" s="268"/>
      <c r="C19" s="42" t="s">
        <v>180</v>
      </c>
      <c r="D19" s="96">
        <v>0.4</v>
      </c>
      <c r="E19" s="102">
        <v>0.8</v>
      </c>
      <c r="F19" s="97">
        <v>0.7</v>
      </c>
      <c r="G19" s="107">
        <v>0.8</v>
      </c>
      <c r="H19" s="119">
        <v>1</v>
      </c>
      <c r="I19" s="133">
        <f t="shared" si="0"/>
        <v>0.77</v>
      </c>
      <c r="J19" s="134">
        <f>I19*B16</f>
        <v>7.7000000000000013E-2</v>
      </c>
    </row>
    <row r="20" spans="1:10" s="84" customFormat="1" ht="32.25" customHeight="1" x14ac:dyDescent="0.25">
      <c r="A20" s="264" t="s">
        <v>161</v>
      </c>
      <c r="B20" s="267">
        <v>0.05</v>
      </c>
      <c r="C20" s="90" t="s">
        <v>182</v>
      </c>
      <c r="D20" s="98">
        <v>0.5</v>
      </c>
      <c r="E20" s="103">
        <v>0.6</v>
      </c>
      <c r="F20" s="99">
        <v>0.6</v>
      </c>
      <c r="G20" s="108">
        <v>0.4</v>
      </c>
      <c r="H20" s="117">
        <v>0.6</v>
      </c>
      <c r="I20" s="131">
        <f t="shared" si="0"/>
        <v>0.54</v>
      </c>
      <c r="J20" s="135">
        <f>I20*B20</f>
        <v>2.7000000000000003E-2</v>
      </c>
    </row>
    <row r="21" spans="1:10" s="84" customFormat="1" ht="32.25" customHeight="1" x14ac:dyDescent="0.25">
      <c r="A21" s="264"/>
      <c r="B21" s="267"/>
      <c r="C21" s="44" t="s">
        <v>200</v>
      </c>
      <c r="D21" s="95">
        <v>1</v>
      </c>
      <c r="E21" s="104">
        <v>1</v>
      </c>
      <c r="F21" s="92">
        <v>1</v>
      </c>
      <c r="G21" s="109">
        <v>0.7</v>
      </c>
      <c r="H21" s="118">
        <v>0.95</v>
      </c>
      <c r="I21" s="131">
        <f t="shared" si="0"/>
        <v>0.91500000000000004</v>
      </c>
      <c r="J21" s="132">
        <f>I21*B20</f>
        <v>4.5750000000000006E-2</v>
      </c>
    </row>
    <row r="22" spans="1:10" s="84" customFormat="1" ht="32.25" customHeight="1" x14ac:dyDescent="0.25">
      <c r="A22" s="264"/>
      <c r="B22" s="267"/>
      <c r="C22" s="44" t="s">
        <v>183</v>
      </c>
      <c r="D22" s="95">
        <v>0.85</v>
      </c>
      <c r="E22" s="104">
        <v>0.5</v>
      </c>
      <c r="F22" s="92">
        <v>0.4</v>
      </c>
      <c r="G22" s="109">
        <v>0.8</v>
      </c>
      <c r="H22" s="118">
        <v>0.65</v>
      </c>
      <c r="I22" s="131">
        <f t="shared" si="0"/>
        <v>0.6100000000000001</v>
      </c>
      <c r="J22" s="132">
        <f>I22*B20</f>
        <v>3.0500000000000006E-2</v>
      </c>
    </row>
    <row r="23" spans="1:10" s="84" customFormat="1" ht="32.25" customHeight="1" x14ac:dyDescent="0.25">
      <c r="A23" s="264"/>
      <c r="B23" s="267"/>
      <c r="C23" s="91" t="s">
        <v>203</v>
      </c>
      <c r="D23" s="95">
        <v>0.6</v>
      </c>
      <c r="E23" s="104">
        <v>0.9</v>
      </c>
      <c r="F23" s="92">
        <v>0.7</v>
      </c>
      <c r="G23" s="109">
        <v>0.7</v>
      </c>
      <c r="H23" s="118">
        <v>0.7</v>
      </c>
      <c r="I23" s="131">
        <f t="shared" si="0"/>
        <v>0.72000000000000008</v>
      </c>
      <c r="J23" s="132">
        <f>I23*B20</f>
        <v>3.6000000000000004E-2</v>
      </c>
    </row>
    <row r="24" spans="1:10" s="84" customFormat="1" ht="32.25" customHeight="1" thickBot="1" x14ac:dyDescent="0.3">
      <c r="A24" s="265"/>
      <c r="B24" s="268"/>
      <c r="C24" s="42" t="s">
        <v>184</v>
      </c>
      <c r="D24" s="96">
        <v>0.9</v>
      </c>
      <c r="E24" s="102">
        <v>0.6</v>
      </c>
      <c r="F24" s="97">
        <v>0.5</v>
      </c>
      <c r="G24" s="107">
        <v>0.85</v>
      </c>
      <c r="H24" s="119">
        <v>0.4</v>
      </c>
      <c r="I24" s="136">
        <f t="shared" si="0"/>
        <v>0.62250000000000005</v>
      </c>
      <c r="J24" s="134">
        <f>I24*B20</f>
        <v>3.1125000000000003E-2</v>
      </c>
    </row>
    <row r="25" spans="1:10" s="84" customFormat="1" ht="50.25" customHeight="1" x14ac:dyDescent="0.25">
      <c r="A25" s="83" t="s">
        <v>215</v>
      </c>
      <c r="B25" s="85">
        <f>SUM(B4:B24)</f>
        <v>1</v>
      </c>
      <c r="C25" s="83"/>
      <c r="D25" s="83"/>
      <c r="E25" s="105"/>
      <c r="F25" s="83"/>
      <c r="G25" s="110"/>
      <c r="H25" s="83"/>
      <c r="I25" s="100"/>
      <c r="J25" s="83"/>
    </row>
    <row r="26" spans="1:10" s="84" customFormat="1" ht="50.25" customHeight="1" x14ac:dyDescent="0.25">
      <c r="A26" s="83"/>
      <c r="B26" s="83"/>
      <c r="C26" s="83"/>
      <c r="D26" s="83"/>
      <c r="E26" s="105"/>
      <c r="F26" s="83"/>
      <c r="G26" s="110"/>
      <c r="H26" s="83"/>
      <c r="I26" s="100"/>
      <c r="J26" s="83"/>
    </row>
    <row r="27" spans="1:10" s="84" customFormat="1" ht="50.25" customHeight="1" x14ac:dyDescent="0.25">
      <c r="A27" s="83"/>
      <c r="B27" s="83"/>
      <c r="C27" s="83"/>
      <c r="D27" s="83"/>
      <c r="E27" s="105"/>
      <c r="F27" s="83"/>
      <c r="G27" s="110"/>
      <c r="H27" s="83"/>
      <c r="I27" s="100"/>
      <c r="J27" s="83"/>
    </row>
    <row r="28" spans="1:10" s="84" customFormat="1" ht="50.25" customHeight="1" x14ac:dyDescent="0.25">
      <c r="A28" s="83"/>
      <c r="B28" s="83"/>
      <c r="C28" s="83"/>
      <c r="D28" s="83"/>
      <c r="E28" s="105"/>
      <c r="F28" s="83"/>
      <c r="G28" s="110"/>
      <c r="H28" s="83"/>
      <c r="I28" s="100"/>
      <c r="J28" s="83"/>
    </row>
    <row r="29" spans="1:10" s="84" customFormat="1" ht="50.25" customHeight="1" x14ac:dyDescent="0.25">
      <c r="A29" s="83"/>
      <c r="B29" s="83"/>
      <c r="C29" s="83"/>
      <c r="D29" s="83"/>
      <c r="E29" s="105"/>
      <c r="F29" s="83"/>
      <c r="G29" s="110"/>
      <c r="H29" s="83"/>
      <c r="I29" s="100"/>
      <c r="J29" s="83"/>
    </row>
    <row r="30" spans="1:10" s="84" customFormat="1" ht="50.25" customHeight="1" x14ac:dyDescent="0.25">
      <c r="A30" s="83"/>
      <c r="B30" s="83"/>
      <c r="C30" s="83"/>
      <c r="D30" s="83"/>
      <c r="E30" s="105"/>
      <c r="F30" s="83"/>
      <c r="G30" s="110"/>
      <c r="H30" s="83"/>
      <c r="I30" s="100"/>
      <c r="J30" s="83"/>
    </row>
    <row r="31" spans="1:10" s="84" customFormat="1" ht="50.25" customHeight="1" x14ac:dyDescent="0.25">
      <c r="A31" s="83"/>
      <c r="B31" s="83"/>
      <c r="C31" s="83"/>
      <c r="D31" s="83"/>
      <c r="E31" s="105"/>
      <c r="F31" s="83"/>
      <c r="G31" s="110"/>
      <c r="H31" s="83"/>
      <c r="I31" s="100"/>
      <c r="J31" s="83"/>
    </row>
    <row r="32" spans="1:10" s="84" customFormat="1" ht="50.25" customHeight="1" x14ac:dyDescent="0.25">
      <c r="A32" s="83"/>
      <c r="B32" s="83"/>
      <c r="C32" s="83"/>
      <c r="D32" s="83"/>
      <c r="E32" s="105"/>
      <c r="F32" s="83"/>
      <c r="G32" s="110"/>
      <c r="H32" s="83"/>
      <c r="I32" s="100"/>
      <c r="J32" s="83"/>
    </row>
  </sheetData>
  <mergeCells count="13">
    <mergeCell ref="D1:J1"/>
    <mergeCell ref="A20:A24"/>
    <mergeCell ref="B4:B6"/>
    <mergeCell ref="B7:B9"/>
    <mergeCell ref="B10:B12"/>
    <mergeCell ref="B13:B15"/>
    <mergeCell ref="B16:B19"/>
    <mergeCell ref="B20:B24"/>
    <mergeCell ref="A4:A6"/>
    <mergeCell ref="A7:A9"/>
    <mergeCell ref="A10:A12"/>
    <mergeCell ref="A13:A15"/>
    <mergeCell ref="A16:A19"/>
  </mergeCells>
  <pageMargins left="0.7" right="0.7" top="0.75" bottom="0.75" header="0.3" footer="0.3"/>
  <pageSetup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907D-8D93-427E-A8D0-A14C96B20098}">
  <sheetPr>
    <pageSetUpPr fitToPage="1"/>
  </sheetPr>
  <dimension ref="A1:H31"/>
  <sheetViews>
    <sheetView topLeftCell="A16" workbookViewId="0">
      <pane xSplit="2" topLeftCell="C1" activePane="topRight" state="frozen"/>
      <selection pane="topRight" sqref="A1:H23"/>
    </sheetView>
  </sheetViews>
  <sheetFormatPr defaultColWidth="9.140625" defaultRowHeight="23.25" x14ac:dyDescent="0.25"/>
  <cols>
    <col min="1" max="1" width="15" style="83" bestFit="1" customWidth="1"/>
    <col min="2" max="2" width="14.7109375" style="83" customWidth="1"/>
    <col min="3" max="8" width="17.140625" style="84" customWidth="1"/>
    <col min="9" max="16382" width="9.140625" style="83"/>
    <col min="16383" max="16384" width="9.140625" style="83" bestFit="1"/>
  </cols>
  <sheetData>
    <row r="1" spans="1:8" ht="32.25" customHeight="1" x14ac:dyDescent="0.25">
      <c r="A1" s="273"/>
      <c r="B1" s="274"/>
      <c r="C1" s="270" t="s">
        <v>325</v>
      </c>
      <c r="D1" s="271"/>
      <c r="E1" s="271"/>
      <c r="F1" s="271"/>
      <c r="G1" s="271"/>
      <c r="H1" s="272"/>
    </row>
    <row r="2" spans="1:8" ht="32.25" customHeight="1" thickBot="1" x14ac:dyDescent="0.3">
      <c r="A2" s="275"/>
      <c r="B2" s="276"/>
      <c r="C2" s="176" t="s">
        <v>206</v>
      </c>
      <c r="D2" s="177" t="s">
        <v>207</v>
      </c>
      <c r="E2" s="177" t="s">
        <v>208</v>
      </c>
      <c r="F2" s="177" t="s">
        <v>209</v>
      </c>
      <c r="G2" s="177" t="s">
        <v>210</v>
      </c>
      <c r="H2" s="178" t="s">
        <v>219</v>
      </c>
    </row>
    <row r="3" spans="1:8" ht="32.25" customHeight="1" thickBot="1" x14ac:dyDescent="0.3">
      <c r="A3" s="269" t="s">
        <v>153</v>
      </c>
      <c r="B3" s="20" t="s">
        <v>5</v>
      </c>
      <c r="C3" s="179" t="s">
        <v>211</v>
      </c>
      <c r="D3" s="180" t="s">
        <v>211</v>
      </c>
      <c r="E3" s="180" t="s">
        <v>211</v>
      </c>
      <c r="F3" s="180"/>
      <c r="G3" s="180"/>
      <c r="H3" s="181" t="s">
        <v>211</v>
      </c>
    </row>
    <row r="4" spans="1:8" ht="32.25" customHeight="1" thickBot="1" x14ac:dyDescent="0.3">
      <c r="A4" s="269"/>
      <c r="B4" s="15" t="s">
        <v>163</v>
      </c>
      <c r="C4" s="182"/>
      <c r="D4" s="183"/>
      <c r="E4" s="183"/>
      <c r="F4" s="183" t="s">
        <v>211</v>
      </c>
      <c r="G4" s="183" t="s">
        <v>211</v>
      </c>
      <c r="H4" s="184"/>
    </row>
    <row r="5" spans="1:8" ht="32.25" customHeight="1" thickBot="1" x14ac:dyDescent="0.3">
      <c r="A5" s="269"/>
      <c r="B5" s="18" t="s">
        <v>164</v>
      </c>
      <c r="C5" s="182"/>
      <c r="D5" s="183"/>
      <c r="E5" s="183"/>
      <c r="F5" s="183"/>
      <c r="G5" s="183"/>
      <c r="H5" s="184"/>
    </row>
    <row r="6" spans="1:8" ht="32.25" customHeight="1" thickBot="1" x14ac:dyDescent="0.3">
      <c r="A6" s="269" t="s">
        <v>158</v>
      </c>
      <c r="B6" s="20" t="s">
        <v>41</v>
      </c>
      <c r="C6" s="182" t="s">
        <v>211</v>
      </c>
      <c r="D6" s="183"/>
      <c r="E6" s="183" t="s">
        <v>211</v>
      </c>
      <c r="F6" s="183" t="s">
        <v>211</v>
      </c>
      <c r="G6" s="183" t="s">
        <v>211</v>
      </c>
      <c r="H6" s="184"/>
    </row>
    <row r="7" spans="1:8" ht="32.25" customHeight="1" thickBot="1" x14ac:dyDescent="0.3">
      <c r="A7" s="269"/>
      <c r="B7" s="15" t="s">
        <v>51</v>
      </c>
      <c r="C7" s="182"/>
      <c r="D7" s="183" t="s">
        <v>211</v>
      </c>
      <c r="E7" s="183"/>
      <c r="F7" s="183"/>
      <c r="G7" s="183"/>
      <c r="H7" s="184" t="s">
        <v>211</v>
      </c>
    </row>
    <row r="8" spans="1:8" ht="32.25" customHeight="1" thickBot="1" x14ac:dyDescent="0.3">
      <c r="A8" s="269"/>
      <c r="B8" s="18" t="s">
        <v>165</v>
      </c>
      <c r="C8" s="182"/>
      <c r="D8" s="183"/>
      <c r="E8" s="183"/>
      <c r="F8" s="183"/>
      <c r="G8" s="183"/>
      <c r="H8" s="184"/>
    </row>
    <row r="9" spans="1:8" ht="32.25" customHeight="1" thickBot="1" x14ac:dyDescent="0.3">
      <c r="A9" s="269" t="s">
        <v>159</v>
      </c>
      <c r="B9" s="20" t="s">
        <v>66</v>
      </c>
      <c r="C9" s="182"/>
      <c r="D9" s="183"/>
      <c r="E9" s="183"/>
      <c r="F9" s="183" t="s">
        <v>211</v>
      </c>
      <c r="G9" s="183"/>
      <c r="H9" s="184"/>
    </row>
    <row r="10" spans="1:8" ht="32.25" customHeight="1" thickBot="1" x14ac:dyDescent="0.3">
      <c r="A10" s="269"/>
      <c r="B10" s="15" t="s">
        <v>166</v>
      </c>
      <c r="C10" s="182" t="s">
        <v>211</v>
      </c>
      <c r="D10" s="183" t="s">
        <v>211</v>
      </c>
      <c r="E10" s="183" t="s">
        <v>211</v>
      </c>
      <c r="F10" s="183"/>
      <c r="G10" s="183" t="s">
        <v>211</v>
      </c>
      <c r="H10" s="184" t="s">
        <v>211</v>
      </c>
    </row>
    <row r="11" spans="1:8" ht="32.25" customHeight="1" thickBot="1" x14ac:dyDescent="0.3">
      <c r="A11" s="269"/>
      <c r="B11" s="18" t="s">
        <v>167</v>
      </c>
      <c r="C11" s="182"/>
      <c r="D11" s="183"/>
      <c r="E11" s="183"/>
      <c r="F11" s="183"/>
      <c r="G11" s="183"/>
      <c r="H11" s="184"/>
    </row>
    <row r="12" spans="1:8" ht="32.25" customHeight="1" thickBot="1" x14ac:dyDescent="0.3">
      <c r="A12" s="269" t="s">
        <v>172</v>
      </c>
      <c r="B12" s="20" t="s">
        <v>169</v>
      </c>
      <c r="C12" s="182" t="s">
        <v>211</v>
      </c>
      <c r="D12" s="183" t="s">
        <v>211</v>
      </c>
      <c r="E12" s="183"/>
      <c r="F12" s="183"/>
      <c r="G12" s="183" t="s">
        <v>211</v>
      </c>
      <c r="H12" s="184"/>
    </row>
    <row r="13" spans="1:8" ht="32.25" customHeight="1" thickBot="1" x14ac:dyDescent="0.3">
      <c r="A13" s="269"/>
      <c r="B13" s="15" t="s">
        <v>170</v>
      </c>
      <c r="C13" s="182"/>
      <c r="D13" s="183"/>
      <c r="E13" s="183" t="s">
        <v>211</v>
      </c>
      <c r="F13" s="183" t="s">
        <v>211</v>
      </c>
      <c r="G13" s="183"/>
      <c r="H13" s="184"/>
    </row>
    <row r="14" spans="1:8" ht="32.25" customHeight="1" thickBot="1" x14ac:dyDescent="0.3">
      <c r="A14" s="269"/>
      <c r="B14" s="18" t="s">
        <v>171</v>
      </c>
      <c r="C14" s="182"/>
      <c r="D14" s="183"/>
      <c r="E14" s="183"/>
      <c r="F14" s="183"/>
      <c r="G14" s="183"/>
      <c r="H14" s="184" t="s">
        <v>211</v>
      </c>
    </row>
    <row r="15" spans="1:8" ht="32.25" customHeight="1" thickBot="1" x14ac:dyDescent="0.3">
      <c r="A15" s="269" t="s">
        <v>160</v>
      </c>
      <c r="B15" s="20" t="s">
        <v>174</v>
      </c>
      <c r="C15" s="182" t="s">
        <v>211</v>
      </c>
      <c r="D15" s="183" t="s">
        <v>211</v>
      </c>
      <c r="E15" s="183" t="s">
        <v>211</v>
      </c>
      <c r="F15" s="183"/>
      <c r="G15" s="183" t="s">
        <v>211</v>
      </c>
      <c r="H15" s="184" t="s">
        <v>211</v>
      </c>
    </row>
    <row r="16" spans="1:8" ht="32.25" customHeight="1" thickBot="1" x14ac:dyDescent="0.3">
      <c r="A16" s="269"/>
      <c r="B16" s="15" t="s">
        <v>177</v>
      </c>
      <c r="C16" s="182" t="s">
        <v>211</v>
      </c>
      <c r="D16" s="183" t="s">
        <v>211</v>
      </c>
      <c r="E16" s="183" t="s">
        <v>211</v>
      </c>
      <c r="F16" s="183"/>
      <c r="G16" s="183"/>
      <c r="H16" s="184" t="s">
        <v>211</v>
      </c>
    </row>
    <row r="17" spans="1:8" ht="32.25" customHeight="1" thickBot="1" x14ac:dyDescent="0.3">
      <c r="A17" s="269"/>
      <c r="B17" s="15" t="s">
        <v>178</v>
      </c>
      <c r="C17" s="182" t="s">
        <v>211</v>
      </c>
      <c r="D17" s="183" t="s">
        <v>211</v>
      </c>
      <c r="E17" s="183" t="s">
        <v>211</v>
      </c>
      <c r="F17" s="183"/>
      <c r="G17" s="183"/>
      <c r="H17" s="184" t="s">
        <v>211</v>
      </c>
    </row>
    <row r="18" spans="1:8" ht="32.25" customHeight="1" thickBot="1" x14ac:dyDescent="0.3">
      <c r="A18" s="269"/>
      <c r="B18" s="18" t="s">
        <v>180</v>
      </c>
      <c r="C18" s="182" t="s">
        <v>211</v>
      </c>
      <c r="D18" s="183" t="s">
        <v>211</v>
      </c>
      <c r="E18" s="183" t="s">
        <v>211</v>
      </c>
      <c r="F18" s="183" t="s">
        <v>211</v>
      </c>
      <c r="G18" s="183"/>
      <c r="H18" s="184"/>
    </row>
    <row r="19" spans="1:8" ht="32.25" customHeight="1" x14ac:dyDescent="0.25">
      <c r="A19" s="269" t="s">
        <v>161</v>
      </c>
      <c r="B19" s="20" t="s">
        <v>182</v>
      </c>
      <c r="C19" s="182"/>
      <c r="D19" s="183"/>
      <c r="E19" s="183"/>
      <c r="F19" s="183"/>
      <c r="G19" s="183"/>
      <c r="H19" s="184"/>
    </row>
    <row r="20" spans="1:8" ht="32.25" customHeight="1" x14ac:dyDescent="0.25">
      <c r="A20" s="264"/>
      <c r="B20" s="15" t="s">
        <v>200</v>
      </c>
      <c r="C20" s="182" t="s">
        <v>211</v>
      </c>
      <c r="D20" s="183" t="s">
        <v>211</v>
      </c>
      <c r="E20" s="183" t="s">
        <v>211</v>
      </c>
      <c r="F20" s="183" t="s">
        <v>211</v>
      </c>
      <c r="G20" s="183"/>
      <c r="H20" s="184" t="s">
        <v>211</v>
      </c>
    </row>
    <row r="21" spans="1:8" ht="32.25" customHeight="1" x14ac:dyDescent="0.25">
      <c r="A21" s="264"/>
      <c r="B21" s="15" t="s">
        <v>183</v>
      </c>
      <c r="C21" s="182"/>
      <c r="D21" s="183"/>
      <c r="E21" s="183"/>
      <c r="F21" s="183"/>
      <c r="G21" s="183"/>
      <c r="H21" s="184"/>
    </row>
    <row r="22" spans="1:8" ht="32.25" customHeight="1" x14ac:dyDescent="0.25">
      <c r="A22" s="264"/>
      <c r="B22" s="37" t="s">
        <v>203</v>
      </c>
      <c r="C22" s="182"/>
      <c r="D22" s="183"/>
      <c r="E22" s="183"/>
      <c r="F22" s="183"/>
      <c r="G22" s="183" t="s">
        <v>211</v>
      </c>
      <c r="H22" s="184"/>
    </row>
    <row r="23" spans="1:8" ht="32.25" customHeight="1" thickBot="1" x14ac:dyDescent="0.3">
      <c r="A23" s="265"/>
      <c r="B23" s="18" t="s">
        <v>184</v>
      </c>
      <c r="C23" s="176"/>
      <c r="D23" s="177"/>
      <c r="E23" s="177"/>
      <c r="F23" s="177"/>
      <c r="G23" s="177"/>
      <c r="H23" s="178"/>
    </row>
    <row r="24" spans="1:8" ht="50.25" customHeight="1" x14ac:dyDescent="0.25"/>
    <row r="25" spans="1:8" ht="50.25" customHeight="1" x14ac:dyDescent="0.25"/>
    <row r="26" spans="1:8" ht="50.25" customHeight="1" x14ac:dyDescent="0.25"/>
    <row r="27" spans="1:8" ht="50.25" customHeight="1" x14ac:dyDescent="0.25"/>
    <row r="28" spans="1:8" ht="50.25" customHeight="1" x14ac:dyDescent="0.25"/>
    <row r="29" spans="1:8" ht="50.25" customHeight="1" x14ac:dyDescent="0.25"/>
    <row r="30" spans="1:8" ht="50.25" customHeight="1" x14ac:dyDescent="0.25"/>
    <row r="31" spans="1:8" ht="50.25" customHeight="1" x14ac:dyDescent="0.25"/>
  </sheetData>
  <mergeCells count="8">
    <mergeCell ref="C1:H1"/>
    <mergeCell ref="A19:A23"/>
    <mergeCell ref="A3:A5"/>
    <mergeCell ref="A6:A8"/>
    <mergeCell ref="A9:A11"/>
    <mergeCell ref="A12:A14"/>
    <mergeCell ref="A15:A18"/>
    <mergeCell ref="A1:B2"/>
  </mergeCells>
  <pageMargins left="0.7" right="0.7" top="0.75" bottom="0.75" header="0.3" footer="0.3"/>
  <pageSetup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Contenant pour distribution </vt:lpstr>
      <vt:lpstr>Disposition bouteille</vt:lpstr>
      <vt:lpstr>Mécanisme de distribution</vt:lpstr>
      <vt:lpstr>Mécanisme de mouvement</vt:lpstr>
      <vt:lpstr>Récipient liquide</vt:lpstr>
      <vt:lpstr>Lecture du volume</vt:lpstr>
      <vt:lpstr>Association</vt:lpstr>
      <vt:lpstr>Matrice de décision partiel</vt:lpstr>
      <vt:lpstr>Concepts</vt:lpstr>
      <vt:lpstr>Matrice de décision concept</vt:lpstr>
      <vt:lpstr>Carte ordinateur</vt:lpstr>
      <vt:lpstr>Axe linéaire</vt:lpstr>
      <vt:lpstr>Écran HMI</vt:lpstr>
      <vt:lpstr>Consommation électrique</vt:lpstr>
      <vt:lpstr>Finance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</dc:creator>
  <cp:keywords/>
  <dc:description/>
  <cp:lastModifiedBy>Beaulieu Blanchette, Hugo</cp:lastModifiedBy>
  <cp:revision/>
  <cp:lastPrinted>2021-07-01T17:11:53Z</cp:lastPrinted>
  <dcterms:created xsi:type="dcterms:W3CDTF">2015-06-05T18:17:20Z</dcterms:created>
  <dcterms:modified xsi:type="dcterms:W3CDTF">2021-08-12T20:11:09Z</dcterms:modified>
  <cp:category/>
  <cp:contentStatus/>
</cp:coreProperties>
</file>